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8_{DC58D2F0-C8FF-4F1D-9262-F5506D8E81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.E. Atual. " sheetId="4" r:id="rId1"/>
    <sheet name="Graficos % Ocupação" sheetId="5" r:id="rId2"/>
    <sheet name="Atividade Assistêncial" sheetId="6" state="hidden" r:id="rId3"/>
    <sheet name="Quadro de Pessoal" sheetId="7" state="hidden" r:id="rId4"/>
  </sheets>
  <externalReferences>
    <externalReference r:id="rId5"/>
  </externalReferences>
  <definedNames>
    <definedName name="_xlnm.Print_Area" localSheetId="0">'P.E. Atual. '!$A$1:$O$1620</definedName>
    <definedName name="_xlnm.Print_Titles" localSheetId="0">'P.E. Atual. '!$3:$3</definedName>
    <definedName name="Z_8E7717FA_F981_4678_BA29_BB5CBD28177B_.wvu.PrintArea" localSheetId="0" hidden="1">'P.E. Atual. '!$B$1:$O$1621</definedName>
    <definedName name="Z_8E7717FA_F981_4678_BA29_BB5CBD28177B_.wvu.PrintTitles" localSheetId="0" hidden="1">'P.E. Atual. '!$3:$3</definedName>
    <definedName name="Z_8E7717FA_F981_4678_BA29_BB5CBD28177B_.wvu.Rows" localSheetId="0" hidden="1">'P.E. Atual. '!#REF!,'P.E. Atual. '!#REF!,'P.E. Atual. '!#REF!,'P.E. Atual. '!#REF!,'P.E. Atual. '!#REF!,'P.E. Atual. '!#REF!,'P.E. Atual. '!$383:$395,'P.E.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</definedName>
  </definedNames>
  <calcPr calcId="191029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577" i="4" l="1"/>
  <c r="O449" i="4" l="1"/>
  <c r="N152" i="4" l="1"/>
  <c r="N842" i="4" l="1"/>
  <c r="M554" i="4" l="1"/>
  <c r="M1070" i="4" l="1"/>
  <c r="L1194" i="4" l="1"/>
  <c r="L918" i="4" l="1"/>
  <c r="K570" i="4" l="1"/>
  <c r="J1238" i="4" l="1"/>
  <c r="O1292" i="4" l="1"/>
  <c r="O1291" i="4"/>
  <c r="C17" i="4" l="1"/>
  <c r="C16" i="4"/>
  <c r="G918" i="4" l="1"/>
  <c r="G99" i="4" l="1"/>
  <c r="G98" i="4"/>
  <c r="G1496" i="4" l="1"/>
  <c r="G521" i="4" l="1"/>
  <c r="G491" i="4" l="1"/>
  <c r="F98" i="4" l="1"/>
  <c r="F99" i="4"/>
  <c r="F1162" i="4" l="1"/>
  <c r="N268" i="4" l="1"/>
  <c r="M268" i="4"/>
  <c r="L268" i="4"/>
  <c r="K268" i="4"/>
  <c r="J268" i="4"/>
  <c r="I268" i="4"/>
  <c r="H268" i="4"/>
  <c r="G268" i="4"/>
  <c r="F268" i="4"/>
  <c r="E268" i="4"/>
  <c r="D268" i="4"/>
  <c r="N235" i="4" l="1"/>
  <c r="M235" i="4"/>
  <c r="L235" i="4"/>
  <c r="K235" i="4"/>
  <c r="J235" i="4"/>
  <c r="I235" i="4"/>
  <c r="H235" i="4"/>
  <c r="G235" i="4"/>
  <c r="F235" i="4"/>
  <c r="E235" i="4"/>
  <c r="C235" i="4"/>
  <c r="N160" i="4" l="1"/>
  <c r="M160" i="4"/>
  <c r="L160" i="4"/>
  <c r="K160" i="4"/>
  <c r="J160" i="4"/>
  <c r="I160" i="4"/>
  <c r="H160" i="4"/>
  <c r="G160" i="4"/>
  <c r="F160" i="4"/>
  <c r="E160" i="4"/>
  <c r="E99" i="4"/>
  <c r="E98" i="4"/>
  <c r="D100" i="4" l="1"/>
  <c r="D98" i="4"/>
  <c r="D99" i="4"/>
  <c r="D1524" i="4" l="1"/>
  <c r="C1524" i="4"/>
  <c r="O1290" i="4"/>
  <c r="D785" i="4"/>
  <c r="D235" i="4" l="1"/>
  <c r="D160" i="4" l="1"/>
  <c r="D1454" i="4" l="1"/>
  <c r="D1560" i="4" l="1"/>
  <c r="E1560" i="4"/>
  <c r="F1560" i="4"/>
  <c r="G1560" i="4"/>
  <c r="H1560" i="4"/>
  <c r="I1560" i="4"/>
  <c r="J1560" i="4"/>
  <c r="K1560" i="4"/>
  <c r="L1560" i="4"/>
  <c r="M1560" i="4"/>
  <c r="N1560" i="4"/>
  <c r="D1561" i="4"/>
  <c r="E1561" i="4"/>
  <c r="F1561" i="4"/>
  <c r="G1561" i="4"/>
  <c r="H1561" i="4"/>
  <c r="I1561" i="4"/>
  <c r="J1561" i="4"/>
  <c r="K1561" i="4"/>
  <c r="L1561" i="4"/>
  <c r="M1561" i="4"/>
  <c r="N1561" i="4"/>
  <c r="D1562" i="4"/>
  <c r="E1562" i="4"/>
  <c r="F1562" i="4"/>
  <c r="G1562" i="4"/>
  <c r="H1562" i="4"/>
  <c r="I1562" i="4"/>
  <c r="J1562" i="4"/>
  <c r="K1562" i="4"/>
  <c r="L1562" i="4"/>
  <c r="M1562" i="4"/>
  <c r="N1562" i="4"/>
  <c r="D1563" i="4"/>
  <c r="E1563" i="4"/>
  <c r="F1563" i="4"/>
  <c r="G1563" i="4"/>
  <c r="H1563" i="4"/>
  <c r="I1563" i="4"/>
  <c r="J1563" i="4"/>
  <c r="K1563" i="4"/>
  <c r="L1563" i="4"/>
  <c r="M1563" i="4"/>
  <c r="N1563" i="4"/>
  <c r="C1560" i="4"/>
  <c r="C1563" i="4"/>
  <c r="C1562" i="4"/>
  <c r="C1561" i="4"/>
  <c r="C1559" i="4" l="1"/>
  <c r="D1559" i="4" l="1"/>
  <c r="E1559" i="4"/>
  <c r="F1559" i="4"/>
  <c r="G1559" i="4"/>
  <c r="H1559" i="4"/>
  <c r="I1559" i="4"/>
  <c r="J1559" i="4"/>
  <c r="K1559" i="4"/>
  <c r="L1559" i="4"/>
  <c r="M1559" i="4"/>
  <c r="N1559" i="4"/>
  <c r="D16" i="4" l="1"/>
  <c r="E16" i="4"/>
  <c r="F16" i="4"/>
  <c r="G16" i="4"/>
  <c r="H16" i="4"/>
  <c r="I16" i="4"/>
  <c r="J16" i="4"/>
  <c r="K16" i="4"/>
  <c r="L16" i="4"/>
  <c r="M16" i="4"/>
  <c r="N16" i="4"/>
  <c r="C32" i="4" l="1"/>
  <c r="C292" i="4" l="1"/>
  <c r="C78" i="4"/>
  <c r="C36" i="4"/>
  <c r="D36" i="4"/>
  <c r="E36" i="4"/>
  <c r="F36" i="4"/>
  <c r="G36" i="4"/>
  <c r="H36" i="4"/>
  <c r="I36" i="4"/>
  <c r="J36" i="4"/>
  <c r="K36" i="4"/>
  <c r="L36" i="4"/>
  <c r="M36" i="4"/>
  <c r="N36" i="4"/>
  <c r="C37" i="4"/>
  <c r="D37" i="4"/>
  <c r="E37" i="4"/>
  <c r="F37" i="4"/>
  <c r="G37" i="4"/>
  <c r="H37" i="4"/>
  <c r="I37" i="4"/>
  <c r="J37" i="4"/>
  <c r="K37" i="4"/>
  <c r="L37" i="4"/>
  <c r="M37" i="4"/>
  <c r="N37" i="4"/>
  <c r="C38" i="4"/>
  <c r="D38" i="4"/>
  <c r="E38" i="4"/>
  <c r="F38" i="4"/>
  <c r="G38" i="4"/>
  <c r="H38" i="4"/>
  <c r="I38" i="4"/>
  <c r="J38" i="4"/>
  <c r="K38" i="4"/>
  <c r="L38" i="4"/>
  <c r="M38" i="4"/>
  <c r="N38" i="4"/>
  <c r="C39" i="4"/>
  <c r="D39" i="4"/>
  <c r="E39" i="4"/>
  <c r="F39" i="4"/>
  <c r="G39" i="4"/>
  <c r="H39" i="4"/>
  <c r="I39" i="4"/>
  <c r="J39" i="4"/>
  <c r="K39" i="4"/>
  <c r="L39" i="4"/>
  <c r="M39" i="4"/>
  <c r="N39" i="4"/>
  <c r="O38" i="4" l="1"/>
  <c r="O39" i="4"/>
  <c r="O37" i="4"/>
  <c r="O36" i="4"/>
  <c r="O11" i="4" l="1"/>
  <c r="O12" i="4"/>
  <c r="O13" i="4"/>
  <c r="O14" i="4"/>
  <c r="O1604" i="4" l="1"/>
  <c r="D1593" i="4" l="1"/>
  <c r="E1593" i="4"/>
  <c r="F1593" i="4"/>
  <c r="G1593" i="4"/>
  <c r="H1593" i="4"/>
  <c r="I1593" i="4"/>
  <c r="J1593" i="4"/>
  <c r="K1593" i="4"/>
  <c r="L1593" i="4"/>
  <c r="M1593" i="4"/>
  <c r="N1593" i="4"/>
  <c r="C1593" i="4"/>
  <c r="O1591" i="4"/>
  <c r="O1592" i="4"/>
  <c r="O1590" i="4"/>
  <c r="O1593" i="4" l="1"/>
  <c r="D1587" i="4" l="1"/>
  <c r="E1587" i="4"/>
  <c r="F1587" i="4"/>
  <c r="G1587" i="4"/>
  <c r="H1587" i="4"/>
  <c r="I1587" i="4"/>
  <c r="J1587" i="4"/>
  <c r="K1587" i="4"/>
  <c r="L1587" i="4"/>
  <c r="M1587" i="4"/>
  <c r="N1587" i="4"/>
  <c r="C1587" i="4"/>
  <c r="O1586" i="4"/>
  <c r="O1585" i="4"/>
  <c r="O1581" i="4"/>
  <c r="O1580" i="4"/>
  <c r="D1582" i="4"/>
  <c r="E1582" i="4"/>
  <c r="F1582" i="4"/>
  <c r="G1582" i="4"/>
  <c r="H1582" i="4"/>
  <c r="I1582" i="4"/>
  <c r="J1582" i="4"/>
  <c r="K1582" i="4"/>
  <c r="L1582" i="4"/>
  <c r="M1582" i="4"/>
  <c r="N1582" i="4"/>
  <c r="C1582" i="4"/>
  <c r="O1576" i="4"/>
  <c r="O1575" i="4"/>
  <c r="O1574" i="4"/>
  <c r="O1573" i="4"/>
  <c r="O1572" i="4"/>
  <c r="O1571" i="4"/>
  <c r="O1570" i="4"/>
  <c r="D1577" i="4"/>
  <c r="E1577" i="4"/>
  <c r="F1577" i="4"/>
  <c r="G1577" i="4"/>
  <c r="H1577" i="4"/>
  <c r="I1577" i="4"/>
  <c r="J1577" i="4"/>
  <c r="K1577" i="4"/>
  <c r="L1577" i="4"/>
  <c r="M1577" i="4"/>
  <c r="C1577" i="4"/>
  <c r="O1587" i="4" l="1"/>
  <c r="O1582" i="4"/>
  <c r="O1577" i="4"/>
  <c r="O543" i="4"/>
  <c r="O542" i="4"/>
  <c r="O541" i="4"/>
  <c r="O540" i="4"/>
  <c r="O527" i="4"/>
  <c r="O528" i="4"/>
  <c r="D529" i="4"/>
  <c r="D530" i="4" s="1"/>
  <c r="E529" i="4"/>
  <c r="E530" i="4" s="1"/>
  <c r="F529" i="4"/>
  <c r="F530" i="4" s="1"/>
  <c r="G529" i="4"/>
  <c r="G530" i="4" s="1"/>
  <c r="H529" i="4"/>
  <c r="H530" i="4" s="1"/>
  <c r="I529" i="4"/>
  <c r="I530" i="4" s="1"/>
  <c r="J529" i="4"/>
  <c r="J530" i="4" s="1"/>
  <c r="K529" i="4"/>
  <c r="K530" i="4" s="1"/>
  <c r="L529" i="4"/>
  <c r="L530" i="4" s="1"/>
  <c r="M529" i="4"/>
  <c r="M530" i="4" s="1"/>
  <c r="N529" i="4"/>
  <c r="N530" i="4" s="1"/>
  <c r="D536" i="4"/>
  <c r="D537" i="4" s="1"/>
  <c r="E536" i="4"/>
  <c r="E537" i="4" s="1"/>
  <c r="F536" i="4"/>
  <c r="F537" i="4" s="1"/>
  <c r="G536" i="4"/>
  <c r="G537" i="4" s="1"/>
  <c r="H536" i="4"/>
  <c r="H537" i="4" s="1"/>
  <c r="I536" i="4"/>
  <c r="I537" i="4" s="1"/>
  <c r="J536" i="4"/>
  <c r="J537" i="4" s="1"/>
  <c r="K536" i="4"/>
  <c r="K537" i="4" s="1"/>
  <c r="L536" i="4"/>
  <c r="L537" i="4" s="1"/>
  <c r="M536" i="4"/>
  <c r="M537" i="4" s="1"/>
  <c r="N536" i="4"/>
  <c r="N537" i="4" s="1"/>
  <c r="C536" i="4"/>
  <c r="O534" i="4"/>
  <c r="O535" i="4"/>
  <c r="D544" i="4"/>
  <c r="E544" i="4"/>
  <c r="F544" i="4"/>
  <c r="G544" i="4"/>
  <c r="H544" i="4"/>
  <c r="I544" i="4"/>
  <c r="J544" i="4"/>
  <c r="K544" i="4"/>
  <c r="L544" i="4"/>
  <c r="M544" i="4"/>
  <c r="N544" i="4"/>
  <c r="C544" i="4"/>
  <c r="C529" i="4"/>
  <c r="C530" i="4" s="1"/>
  <c r="D643" i="4"/>
  <c r="D644" i="4" s="1"/>
  <c r="C643" i="4"/>
  <c r="C644" i="4" s="1"/>
  <c r="D630" i="4"/>
  <c r="N643" i="4"/>
  <c r="N644" i="4" s="1"/>
  <c r="M643" i="4"/>
  <c r="M644" i="4" s="1"/>
  <c r="L643" i="4"/>
  <c r="L644" i="4" s="1"/>
  <c r="K643" i="4"/>
  <c r="K644" i="4" s="1"/>
  <c r="J643" i="4"/>
  <c r="J644" i="4" s="1"/>
  <c r="I643" i="4"/>
  <c r="I644" i="4" s="1"/>
  <c r="H643" i="4"/>
  <c r="H644" i="4" s="1"/>
  <c r="G643" i="4"/>
  <c r="G644" i="4" s="1"/>
  <c r="F643" i="4"/>
  <c r="F644" i="4" s="1"/>
  <c r="E643" i="4"/>
  <c r="E644" i="4" s="1"/>
  <c r="O642" i="4"/>
  <c r="D279" i="4"/>
  <c r="D280" i="4"/>
  <c r="D281" i="4"/>
  <c r="D282" i="4"/>
  <c r="D283" i="4"/>
  <c r="D284" i="4"/>
  <c r="D285" i="4"/>
  <c r="D286" i="4"/>
  <c r="D287" i="4"/>
  <c r="D288" i="4"/>
  <c r="D289" i="4" l="1"/>
  <c r="O536" i="4"/>
  <c r="C537" i="4"/>
  <c r="O529" i="4"/>
  <c r="O643" i="4"/>
  <c r="C272" i="4" l="1"/>
  <c r="C279" i="4" l="1"/>
  <c r="C287" i="4"/>
  <c r="C281" i="4" l="1"/>
  <c r="O1307" i="4"/>
  <c r="O1306" i="4"/>
  <c r="C268" i="4" l="1"/>
  <c r="C160" i="4"/>
  <c r="G212" i="6"/>
  <c r="H212" i="6"/>
  <c r="I212" i="6"/>
  <c r="J212" i="6"/>
  <c r="K212" i="6"/>
  <c r="L212" i="6"/>
  <c r="M212" i="6"/>
  <c r="N212" i="6"/>
  <c r="O212" i="6"/>
  <c r="P212" i="6"/>
  <c r="Q212" i="6"/>
  <c r="F212" i="6"/>
  <c r="G178" i="6"/>
  <c r="H178" i="6"/>
  <c r="I178" i="6"/>
  <c r="J178" i="6"/>
  <c r="K178" i="6"/>
  <c r="L178" i="6"/>
  <c r="M178" i="6"/>
  <c r="N178" i="6"/>
  <c r="O178" i="6"/>
  <c r="P178" i="6"/>
  <c r="Q178" i="6"/>
  <c r="F178" i="6"/>
  <c r="G176" i="6"/>
  <c r="H176" i="6"/>
  <c r="I176" i="6"/>
  <c r="J176" i="6"/>
  <c r="K176" i="6"/>
  <c r="L176" i="6"/>
  <c r="M176" i="6"/>
  <c r="N176" i="6"/>
  <c r="O176" i="6"/>
  <c r="P176" i="6"/>
  <c r="Q176" i="6"/>
  <c r="F176" i="6"/>
  <c r="G174" i="6"/>
  <c r="H174" i="6"/>
  <c r="I174" i="6"/>
  <c r="J174" i="6"/>
  <c r="K174" i="6"/>
  <c r="L174" i="6"/>
  <c r="M174" i="6"/>
  <c r="N174" i="6"/>
  <c r="O174" i="6"/>
  <c r="P174" i="6"/>
  <c r="Q174" i="6"/>
  <c r="F174" i="6"/>
  <c r="D1250" i="4"/>
  <c r="G161" i="6" s="1"/>
  <c r="E1250" i="4"/>
  <c r="H161" i="6" s="1"/>
  <c r="F1250" i="4"/>
  <c r="I161" i="6" s="1"/>
  <c r="G1250" i="4"/>
  <c r="H1250" i="4"/>
  <c r="K161" i="6" s="1"/>
  <c r="I1250" i="4"/>
  <c r="L161" i="6" s="1"/>
  <c r="J1250" i="4"/>
  <c r="M161" i="6" s="1"/>
  <c r="K1250" i="4"/>
  <c r="N161" i="6" s="1"/>
  <c r="L1250" i="4"/>
  <c r="O161" i="6" s="1"/>
  <c r="M1250" i="4"/>
  <c r="P161" i="6" s="1"/>
  <c r="N1250" i="4"/>
  <c r="Q161" i="6" s="1"/>
  <c r="C1250" i="4"/>
  <c r="F161" i="6" s="1"/>
  <c r="O1249" i="4"/>
  <c r="O1248" i="4"/>
  <c r="F168" i="6"/>
  <c r="E116" i="7"/>
  <c r="F116" i="7"/>
  <c r="G116" i="7"/>
  <c r="H116" i="7"/>
  <c r="I116" i="7"/>
  <c r="J116" i="7"/>
  <c r="K116" i="7"/>
  <c r="L116" i="7"/>
  <c r="M116" i="7"/>
  <c r="N116" i="7"/>
  <c r="O116" i="7"/>
  <c r="D116" i="7"/>
  <c r="E115" i="7"/>
  <c r="F115" i="7"/>
  <c r="G115" i="7"/>
  <c r="H115" i="7"/>
  <c r="I115" i="7"/>
  <c r="J115" i="7"/>
  <c r="K115" i="7"/>
  <c r="L115" i="7"/>
  <c r="M115" i="7"/>
  <c r="N115" i="7"/>
  <c r="O115" i="7"/>
  <c r="D115" i="7"/>
  <c r="E114" i="7"/>
  <c r="F114" i="7"/>
  <c r="G114" i="7"/>
  <c r="H114" i="7"/>
  <c r="I114" i="7"/>
  <c r="J114" i="7"/>
  <c r="K114" i="7"/>
  <c r="L114" i="7"/>
  <c r="M114" i="7"/>
  <c r="N114" i="7"/>
  <c r="O114" i="7"/>
  <c r="D114" i="7"/>
  <c r="E92" i="7"/>
  <c r="F92" i="7"/>
  <c r="G92" i="7"/>
  <c r="H92" i="7"/>
  <c r="I92" i="7"/>
  <c r="J92" i="7"/>
  <c r="K92" i="7"/>
  <c r="L92" i="7"/>
  <c r="M92" i="7"/>
  <c r="N92" i="7"/>
  <c r="O92" i="7"/>
  <c r="D92" i="7"/>
  <c r="E91" i="7"/>
  <c r="E90" i="7" s="1"/>
  <c r="F91" i="7"/>
  <c r="F90" i="7" s="1"/>
  <c r="G91" i="7"/>
  <c r="H91" i="7"/>
  <c r="I91" i="7"/>
  <c r="J91" i="7"/>
  <c r="K91" i="7"/>
  <c r="L91" i="7"/>
  <c r="L90" i="7" s="1"/>
  <c r="M91" i="7"/>
  <c r="N91" i="7"/>
  <c r="O91" i="7"/>
  <c r="D91" i="7"/>
  <c r="E57" i="7"/>
  <c r="E85" i="7" s="1"/>
  <c r="F57" i="7"/>
  <c r="F85" i="7" s="1"/>
  <c r="G57" i="7"/>
  <c r="G85" i="7" s="1"/>
  <c r="H57" i="7"/>
  <c r="H85" i="7" s="1"/>
  <c r="I57" i="7"/>
  <c r="I85" i="7" s="1"/>
  <c r="J57" i="7"/>
  <c r="J85" i="7" s="1"/>
  <c r="K57" i="7"/>
  <c r="K85" i="7" s="1"/>
  <c r="L57" i="7"/>
  <c r="L85" i="7" s="1"/>
  <c r="M57" i="7"/>
  <c r="M85" i="7" s="1"/>
  <c r="N57" i="7"/>
  <c r="N85" i="7" s="1"/>
  <c r="O57" i="7"/>
  <c r="O85" i="7" s="1"/>
  <c r="D57" i="7"/>
  <c r="D85" i="7" s="1"/>
  <c r="E56" i="7"/>
  <c r="F56" i="7"/>
  <c r="G56" i="7"/>
  <c r="H56" i="7"/>
  <c r="I56" i="7"/>
  <c r="J56" i="7"/>
  <c r="K56" i="7"/>
  <c r="L56" i="7"/>
  <c r="L58" i="7" s="1"/>
  <c r="M56" i="7"/>
  <c r="N56" i="7"/>
  <c r="O56" i="7"/>
  <c r="D56" i="7"/>
  <c r="E82" i="7"/>
  <c r="F82" i="7"/>
  <c r="G82" i="7"/>
  <c r="H82" i="7"/>
  <c r="I82" i="7"/>
  <c r="J82" i="7"/>
  <c r="K82" i="7"/>
  <c r="L82" i="7"/>
  <c r="M82" i="7"/>
  <c r="N82" i="7"/>
  <c r="O82" i="7"/>
  <c r="D82" i="7"/>
  <c r="E81" i="7"/>
  <c r="F81" i="7"/>
  <c r="G81" i="7"/>
  <c r="H81" i="7"/>
  <c r="I81" i="7"/>
  <c r="J81" i="7"/>
  <c r="K81" i="7"/>
  <c r="L81" i="7"/>
  <c r="M81" i="7"/>
  <c r="N81" i="7"/>
  <c r="O81" i="7"/>
  <c r="D81" i="7"/>
  <c r="E80" i="7"/>
  <c r="F80" i="7"/>
  <c r="G80" i="7"/>
  <c r="H80" i="7"/>
  <c r="I80" i="7"/>
  <c r="J80" i="7"/>
  <c r="K80" i="7"/>
  <c r="L80" i="7"/>
  <c r="M80" i="7"/>
  <c r="N80" i="7"/>
  <c r="O80" i="7"/>
  <c r="D80" i="7"/>
  <c r="E19" i="7"/>
  <c r="F19" i="7"/>
  <c r="G19" i="7"/>
  <c r="H19" i="7"/>
  <c r="I19" i="7"/>
  <c r="J19" i="7"/>
  <c r="K19" i="7"/>
  <c r="L19" i="7"/>
  <c r="M19" i="7"/>
  <c r="N19" i="7"/>
  <c r="N76" i="7" s="1"/>
  <c r="O19" i="7"/>
  <c r="D19" i="7"/>
  <c r="E18" i="7"/>
  <c r="E84" i="7" s="1"/>
  <c r="F18" i="7"/>
  <c r="G18" i="7"/>
  <c r="H18" i="7"/>
  <c r="H75" i="7" s="1"/>
  <c r="I18" i="7"/>
  <c r="J18" i="7"/>
  <c r="J75" i="7" s="1"/>
  <c r="K18" i="7"/>
  <c r="L18" i="7"/>
  <c r="M18" i="7"/>
  <c r="N18" i="7"/>
  <c r="O18" i="7"/>
  <c r="D18" i="7"/>
  <c r="E17" i="7"/>
  <c r="E74" i="7" s="1"/>
  <c r="F17" i="7"/>
  <c r="G17" i="7"/>
  <c r="G74" i="7" s="1"/>
  <c r="H17" i="7"/>
  <c r="H74" i="7" s="1"/>
  <c r="I17" i="7"/>
  <c r="I74" i="7" s="1"/>
  <c r="J17" i="7"/>
  <c r="J74" i="7" s="1"/>
  <c r="K17" i="7"/>
  <c r="K74" i="7" s="1"/>
  <c r="L17" i="7"/>
  <c r="L74" i="7" s="1"/>
  <c r="M17" i="7"/>
  <c r="M74" i="7" s="1"/>
  <c r="N17" i="7"/>
  <c r="N74" i="7" s="1"/>
  <c r="O17" i="7"/>
  <c r="O74" i="7" s="1"/>
  <c r="D17" i="7"/>
  <c r="E15" i="7"/>
  <c r="E72" i="7" s="1"/>
  <c r="F15" i="7"/>
  <c r="F72" i="7" s="1"/>
  <c r="G15" i="7"/>
  <c r="G72" i="7" s="1"/>
  <c r="H15" i="7"/>
  <c r="H72" i="7" s="1"/>
  <c r="I15" i="7"/>
  <c r="I72" i="7" s="1"/>
  <c r="J15" i="7"/>
  <c r="J72" i="7" s="1"/>
  <c r="K15" i="7"/>
  <c r="K72" i="7" s="1"/>
  <c r="L15" i="7"/>
  <c r="L72" i="7" s="1"/>
  <c r="M15" i="7"/>
  <c r="M72" i="7" s="1"/>
  <c r="N15" i="7"/>
  <c r="N72" i="7" s="1"/>
  <c r="O15" i="7"/>
  <c r="O72" i="7" s="1"/>
  <c r="D15" i="7"/>
  <c r="D72" i="7" s="1"/>
  <c r="E13" i="7"/>
  <c r="E70" i="7" s="1"/>
  <c r="F13" i="7"/>
  <c r="F70" i="7" s="1"/>
  <c r="G13" i="7"/>
  <c r="G70" i="7" s="1"/>
  <c r="H13" i="7"/>
  <c r="H70" i="7" s="1"/>
  <c r="I13" i="7"/>
  <c r="I70" i="7" s="1"/>
  <c r="J13" i="7"/>
  <c r="J70" i="7" s="1"/>
  <c r="K13" i="7"/>
  <c r="K70" i="7" s="1"/>
  <c r="L13" i="7"/>
  <c r="L70" i="7" s="1"/>
  <c r="M13" i="7"/>
  <c r="M70" i="7" s="1"/>
  <c r="N13" i="7"/>
  <c r="N70" i="7" s="1"/>
  <c r="O13" i="7"/>
  <c r="O70" i="7" s="1"/>
  <c r="D13" i="7"/>
  <c r="D70" i="7" s="1"/>
  <c r="E12" i="7"/>
  <c r="E69" i="7" s="1"/>
  <c r="F12" i="7"/>
  <c r="F69" i="7" s="1"/>
  <c r="G12" i="7"/>
  <c r="G69" i="7" s="1"/>
  <c r="H12" i="7"/>
  <c r="H69" i="7" s="1"/>
  <c r="I12" i="7"/>
  <c r="I69" i="7" s="1"/>
  <c r="J12" i="7"/>
  <c r="J69" i="7" s="1"/>
  <c r="K12" i="7"/>
  <c r="K69" i="7" s="1"/>
  <c r="L12" i="7"/>
  <c r="L69" i="7" s="1"/>
  <c r="M12" i="7"/>
  <c r="M69" i="7" s="1"/>
  <c r="N12" i="7"/>
  <c r="N69" i="7" s="1"/>
  <c r="O12" i="7"/>
  <c r="O69" i="7" s="1"/>
  <c r="D12" i="7"/>
  <c r="D69" i="7" s="1"/>
  <c r="E11" i="7"/>
  <c r="F11" i="7"/>
  <c r="G11" i="7"/>
  <c r="H11" i="7"/>
  <c r="I11" i="7"/>
  <c r="J11" i="7"/>
  <c r="K11" i="7"/>
  <c r="L11" i="7"/>
  <c r="M11" i="7"/>
  <c r="N11" i="7"/>
  <c r="O11" i="7"/>
  <c r="D11" i="7"/>
  <c r="E9" i="7"/>
  <c r="E66" i="7" s="1"/>
  <c r="F9" i="7"/>
  <c r="F66" i="7" s="1"/>
  <c r="G9" i="7"/>
  <c r="G66" i="7" s="1"/>
  <c r="H9" i="7"/>
  <c r="H66" i="7" s="1"/>
  <c r="I9" i="7"/>
  <c r="I66" i="7" s="1"/>
  <c r="J9" i="7"/>
  <c r="J66" i="7" s="1"/>
  <c r="K9" i="7"/>
  <c r="K66" i="7" s="1"/>
  <c r="L9" i="7"/>
  <c r="L66" i="7" s="1"/>
  <c r="M9" i="7"/>
  <c r="M66" i="7" s="1"/>
  <c r="N9" i="7"/>
  <c r="N66" i="7" s="1"/>
  <c r="O9" i="7"/>
  <c r="O66" i="7" s="1"/>
  <c r="D9" i="7"/>
  <c r="D66" i="7" s="1"/>
  <c r="E8" i="7"/>
  <c r="E65" i="7" s="1"/>
  <c r="F8" i="7"/>
  <c r="F65" i="7" s="1"/>
  <c r="G8" i="7"/>
  <c r="G65" i="7" s="1"/>
  <c r="H8" i="7"/>
  <c r="H65" i="7" s="1"/>
  <c r="I8" i="7"/>
  <c r="I65" i="7" s="1"/>
  <c r="J8" i="7"/>
  <c r="J65" i="7" s="1"/>
  <c r="K8" i="7"/>
  <c r="K65" i="7" s="1"/>
  <c r="L8" i="7"/>
  <c r="L65" i="7" s="1"/>
  <c r="M8" i="7"/>
  <c r="M65" i="7" s="1"/>
  <c r="N8" i="7"/>
  <c r="N65" i="7" s="1"/>
  <c r="O8" i="7"/>
  <c r="O65" i="7" s="1"/>
  <c r="D8" i="7"/>
  <c r="E7" i="7"/>
  <c r="E64" i="7" s="1"/>
  <c r="F7" i="7"/>
  <c r="F64" i="7" s="1"/>
  <c r="G7" i="7"/>
  <c r="G64" i="7" s="1"/>
  <c r="H7" i="7"/>
  <c r="H64" i="7" s="1"/>
  <c r="I7" i="7"/>
  <c r="I64" i="7" s="1"/>
  <c r="J7" i="7"/>
  <c r="J64" i="7" s="1"/>
  <c r="K7" i="7"/>
  <c r="K64" i="7" s="1"/>
  <c r="L7" i="7"/>
  <c r="L64" i="7" s="1"/>
  <c r="M7" i="7"/>
  <c r="M64" i="7" s="1"/>
  <c r="N7" i="7"/>
  <c r="N64" i="7" s="1"/>
  <c r="O7" i="7"/>
  <c r="O64" i="7" s="1"/>
  <c r="D7" i="7"/>
  <c r="E6" i="7"/>
  <c r="E63" i="7" s="1"/>
  <c r="F6" i="7"/>
  <c r="F5" i="7" s="1"/>
  <c r="G6" i="7"/>
  <c r="G63" i="7" s="1"/>
  <c r="H6" i="7"/>
  <c r="H63" i="7" s="1"/>
  <c r="I6" i="7"/>
  <c r="I63" i="7" s="1"/>
  <c r="J6" i="7"/>
  <c r="J63" i="7" s="1"/>
  <c r="K6" i="7"/>
  <c r="K63" i="7" s="1"/>
  <c r="L6" i="7"/>
  <c r="M6" i="7"/>
  <c r="M63" i="7" s="1"/>
  <c r="N6" i="7"/>
  <c r="N63" i="7" s="1"/>
  <c r="O6" i="7"/>
  <c r="O63" i="7" s="1"/>
  <c r="D6" i="7"/>
  <c r="D63" i="7" s="1"/>
  <c r="E4" i="7"/>
  <c r="E61" i="7" s="1"/>
  <c r="F4" i="7"/>
  <c r="F61" i="7" s="1"/>
  <c r="G4" i="7"/>
  <c r="G61" i="7" s="1"/>
  <c r="H4" i="7"/>
  <c r="H61" i="7" s="1"/>
  <c r="I4" i="7"/>
  <c r="I61" i="7" s="1"/>
  <c r="J4" i="7"/>
  <c r="K4" i="7"/>
  <c r="K61" i="7" s="1"/>
  <c r="L4" i="7"/>
  <c r="L61" i="7" s="1"/>
  <c r="M4" i="7"/>
  <c r="M61" i="7" s="1"/>
  <c r="N4" i="7"/>
  <c r="O4" i="7"/>
  <c r="O61" i="7" s="1"/>
  <c r="D4" i="7"/>
  <c r="D61" i="7" s="1"/>
  <c r="P117" i="7"/>
  <c r="S117" i="7" s="1"/>
  <c r="P112" i="7"/>
  <c r="S112" i="7" s="1"/>
  <c r="P111" i="7"/>
  <c r="S111" i="7" s="1"/>
  <c r="P110" i="7"/>
  <c r="S110" i="7" s="1"/>
  <c r="H109" i="7"/>
  <c r="G109" i="7"/>
  <c r="I109" i="7" s="1"/>
  <c r="E109" i="7"/>
  <c r="P107" i="7"/>
  <c r="S107" i="7" s="1"/>
  <c r="P106" i="7"/>
  <c r="S106" i="7" s="1"/>
  <c r="P105" i="7"/>
  <c r="S105" i="7" s="1"/>
  <c r="P104" i="7"/>
  <c r="S104" i="7" s="1"/>
  <c r="P103" i="7"/>
  <c r="S103" i="7" s="1"/>
  <c r="R100" i="7"/>
  <c r="D99" i="7"/>
  <c r="J99" i="7" s="1"/>
  <c r="D98" i="7"/>
  <c r="N98" i="7" s="1"/>
  <c r="D97" i="7"/>
  <c r="H97" i="7" s="1"/>
  <c r="I97" i="7" s="1"/>
  <c r="J97" i="7" s="1"/>
  <c r="P95" i="7"/>
  <c r="S95" i="7" s="1"/>
  <c r="R94" i="7"/>
  <c r="O94" i="7"/>
  <c r="N94" i="7"/>
  <c r="M94" i="7"/>
  <c r="L94" i="7"/>
  <c r="K94" i="7"/>
  <c r="J94" i="7"/>
  <c r="I94" i="7"/>
  <c r="H94" i="7"/>
  <c r="G94" i="7"/>
  <c r="F94" i="7"/>
  <c r="E94" i="7"/>
  <c r="D94" i="7"/>
  <c r="P93" i="7"/>
  <c r="S93" i="7" s="1"/>
  <c r="R90" i="7"/>
  <c r="P88" i="7"/>
  <c r="S88" i="7" s="1"/>
  <c r="R84" i="7"/>
  <c r="R86" i="7" s="1"/>
  <c r="R75" i="7"/>
  <c r="R74" i="7"/>
  <c r="R72" i="7"/>
  <c r="R71" i="7"/>
  <c r="O71" i="7"/>
  <c r="N71" i="7"/>
  <c r="M71" i="7"/>
  <c r="L71" i="7"/>
  <c r="K71" i="7"/>
  <c r="J71" i="7"/>
  <c r="I71" i="7"/>
  <c r="H71" i="7"/>
  <c r="G71" i="7"/>
  <c r="F71" i="7"/>
  <c r="E71" i="7"/>
  <c r="D71" i="7"/>
  <c r="R70" i="7"/>
  <c r="R69" i="7"/>
  <c r="R67" i="7"/>
  <c r="O67" i="7"/>
  <c r="N67" i="7"/>
  <c r="M67" i="7"/>
  <c r="L67" i="7"/>
  <c r="K67" i="7"/>
  <c r="J67" i="7"/>
  <c r="I67" i="7"/>
  <c r="H67" i="7"/>
  <c r="G67" i="7"/>
  <c r="F67" i="7"/>
  <c r="E67" i="7"/>
  <c r="D67" i="7"/>
  <c r="R66" i="7"/>
  <c r="R65" i="7"/>
  <c r="R64" i="7"/>
  <c r="R63" i="7"/>
  <c r="R61" i="7"/>
  <c r="R57" i="7"/>
  <c r="R76" i="7" s="1"/>
  <c r="P55" i="7"/>
  <c r="P53" i="7"/>
  <c r="S53" i="7" s="1"/>
  <c r="P52" i="7"/>
  <c r="S52" i="7" s="1"/>
  <c r="P51" i="7"/>
  <c r="S51" i="7" s="1"/>
  <c r="P50" i="7"/>
  <c r="S50" i="7" s="1"/>
  <c r="R49" i="7"/>
  <c r="R68" i="7" s="1"/>
  <c r="O49" i="7"/>
  <c r="N49" i="7"/>
  <c r="M49" i="7"/>
  <c r="L49" i="7"/>
  <c r="K49" i="7"/>
  <c r="J49" i="7"/>
  <c r="I49" i="7"/>
  <c r="H49" i="7"/>
  <c r="G49" i="7"/>
  <c r="F49" i="7"/>
  <c r="E49" i="7"/>
  <c r="D49" i="7"/>
  <c r="P48" i="7"/>
  <c r="S48" i="7" s="1"/>
  <c r="P47" i="7"/>
  <c r="S47" i="7" s="1"/>
  <c r="P46" i="7"/>
  <c r="S46" i="7" s="1"/>
  <c r="P45" i="7"/>
  <c r="S45" i="7" s="1"/>
  <c r="P44" i="7"/>
  <c r="R43" i="7"/>
  <c r="O43" i="7"/>
  <c r="N43" i="7"/>
  <c r="N54" i="7" s="1"/>
  <c r="M43" i="7"/>
  <c r="M54" i="7" s="1"/>
  <c r="L43" i="7"/>
  <c r="K43" i="7"/>
  <c r="J43" i="7"/>
  <c r="I43" i="7"/>
  <c r="H43" i="7"/>
  <c r="H54" i="7" s="1"/>
  <c r="G43" i="7"/>
  <c r="F43" i="7"/>
  <c r="F54" i="7" s="1"/>
  <c r="E43" i="7"/>
  <c r="E54" i="7" s="1"/>
  <c r="D43" i="7"/>
  <c r="P42" i="7"/>
  <c r="R39" i="7"/>
  <c r="O39" i="7"/>
  <c r="N39" i="7"/>
  <c r="M39" i="7"/>
  <c r="L39" i="7"/>
  <c r="K39" i="7"/>
  <c r="J39" i="7"/>
  <c r="I39" i="7"/>
  <c r="H39" i="7"/>
  <c r="G39" i="7"/>
  <c r="F39" i="7"/>
  <c r="E39" i="7"/>
  <c r="D39" i="7"/>
  <c r="P38" i="7"/>
  <c r="S38" i="7" s="1"/>
  <c r="P37" i="7"/>
  <c r="P36" i="7"/>
  <c r="S36" i="7" s="1"/>
  <c r="P34" i="7"/>
  <c r="S34" i="7" s="1"/>
  <c r="P33" i="7"/>
  <c r="S33" i="7" s="1"/>
  <c r="P32" i="7"/>
  <c r="S32" i="7" s="1"/>
  <c r="P31" i="7"/>
  <c r="S31" i="7" s="1"/>
  <c r="P30" i="7"/>
  <c r="S30" i="7" s="1"/>
  <c r="P29" i="7"/>
  <c r="S29" i="7" s="1"/>
  <c r="P28" i="7"/>
  <c r="S28" i="7" s="1"/>
  <c r="P27" i="7"/>
  <c r="S27" i="7" s="1"/>
  <c r="P26" i="7"/>
  <c r="S26" i="7" s="1"/>
  <c r="P25" i="7"/>
  <c r="R24" i="7"/>
  <c r="O24" i="7"/>
  <c r="O35" i="7" s="1"/>
  <c r="N24" i="7"/>
  <c r="N35" i="7" s="1"/>
  <c r="M24" i="7"/>
  <c r="M35" i="7" s="1"/>
  <c r="L24" i="7"/>
  <c r="L35" i="7" s="1"/>
  <c r="K24" i="7"/>
  <c r="K35" i="7" s="1"/>
  <c r="J24" i="7"/>
  <c r="J35" i="7" s="1"/>
  <c r="J40" i="7" s="1"/>
  <c r="I24" i="7"/>
  <c r="I35" i="7" s="1"/>
  <c r="H24" i="7"/>
  <c r="H35" i="7" s="1"/>
  <c r="G24" i="7"/>
  <c r="G35" i="7" s="1"/>
  <c r="G40" i="7" s="1"/>
  <c r="F24" i="7"/>
  <c r="E24" i="7"/>
  <c r="E35" i="7" s="1"/>
  <c r="D24" i="7"/>
  <c r="D35" i="7" s="1"/>
  <c r="P23" i="7"/>
  <c r="S23" i="7" s="1"/>
  <c r="R20" i="7"/>
  <c r="P14" i="7"/>
  <c r="P10" i="7"/>
  <c r="S10" i="7" s="1"/>
  <c r="R5" i="7"/>
  <c r="R16" i="7" s="1"/>
  <c r="I98" i="7"/>
  <c r="S25" i="7"/>
  <c r="J98" i="7"/>
  <c r="L99" i="7"/>
  <c r="M99" i="7" s="1"/>
  <c r="N99" i="7" s="1"/>
  <c r="O99" i="7" s="1"/>
  <c r="E97" i="7"/>
  <c r="K98" i="7"/>
  <c r="G216" i="6"/>
  <c r="H216" i="6"/>
  <c r="I216" i="6"/>
  <c r="J216" i="6"/>
  <c r="K216" i="6"/>
  <c r="L216" i="6"/>
  <c r="M216" i="6"/>
  <c r="N216" i="6"/>
  <c r="O216" i="6"/>
  <c r="P216" i="6"/>
  <c r="Q216" i="6"/>
  <c r="F216" i="6"/>
  <c r="C724" i="4"/>
  <c r="C727" i="4" s="1"/>
  <c r="C729" i="4" s="1"/>
  <c r="G121" i="6"/>
  <c r="H121" i="6"/>
  <c r="I121" i="6"/>
  <c r="J121" i="6"/>
  <c r="K121" i="6"/>
  <c r="L121" i="6"/>
  <c r="M121" i="6"/>
  <c r="N121" i="6"/>
  <c r="O121" i="6"/>
  <c r="P121" i="6"/>
  <c r="Q121" i="6"/>
  <c r="F121" i="6"/>
  <c r="G120" i="6"/>
  <c r="H120" i="6"/>
  <c r="I120" i="6"/>
  <c r="J120" i="6"/>
  <c r="K120" i="6"/>
  <c r="L120" i="6"/>
  <c r="M120" i="6"/>
  <c r="N120" i="6"/>
  <c r="O120" i="6"/>
  <c r="P120" i="6"/>
  <c r="Q120" i="6"/>
  <c r="F120" i="6"/>
  <c r="G119" i="6"/>
  <c r="H119" i="6"/>
  <c r="H122" i="6" s="1"/>
  <c r="H126" i="6" s="1"/>
  <c r="H128" i="6" s="1"/>
  <c r="I119" i="6"/>
  <c r="J119" i="6"/>
  <c r="J122" i="6" s="1"/>
  <c r="J126" i="6" s="1"/>
  <c r="J128" i="6" s="1"/>
  <c r="K119" i="6"/>
  <c r="K122" i="6" s="1"/>
  <c r="K126" i="6" s="1"/>
  <c r="K128" i="6" s="1"/>
  <c r="L119" i="6"/>
  <c r="L122" i="6" s="1"/>
  <c r="L126" i="6" s="1"/>
  <c r="L128" i="6" s="1"/>
  <c r="M119" i="6"/>
  <c r="N119" i="6"/>
  <c r="O119" i="6"/>
  <c r="P119" i="6"/>
  <c r="P122" i="6" s="1"/>
  <c r="P126" i="6" s="1"/>
  <c r="P128" i="6" s="1"/>
  <c r="Q119" i="6"/>
  <c r="F119" i="6"/>
  <c r="F122" i="6" s="1"/>
  <c r="F126" i="6" s="1"/>
  <c r="G110" i="6"/>
  <c r="H110" i="6"/>
  <c r="I110" i="6"/>
  <c r="J110" i="6"/>
  <c r="K110" i="6"/>
  <c r="L110" i="6"/>
  <c r="M110" i="6"/>
  <c r="N110" i="6"/>
  <c r="O110" i="6"/>
  <c r="P110" i="6"/>
  <c r="Q110" i="6"/>
  <c r="F110" i="6"/>
  <c r="G109" i="6"/>
  <c r="H109" i="6"/>
  <c r="I109" i="6"/>
  <c r="J109" i="6"/>
  <c r="K109" i="6"/>
  <c r="L109" i="6"/>
  <c r="M109" i="6"/>
  <c r="N109" i="6"/>
  <c r="O109" i="6"/>
  <c r="P109" i="6"/>
  <c r="Q109" i="6"/>
  <c r="F109" i="6"/>
  <c r="G108" i="6"/>
  <c r="H108" i="6"/>
  <c r="I108" i="6"/>
  <c r="J108" i="6"/>
  <c r="K108" i="6"/>
  <c r="L108" i="6"/>
  <c r="M108" i="6"/>
  <c r="N108" i="6"/>
  <c r="O108" i="6"/>
  <c r="P108" i="6"/>
  <c r="Q108" i="6"/>
  <c r="F108" i="6"/>
  <c r="G107" i="6"/>
  <c r="H107" i="6"/>
  <c r="I107" i="6"/>
  <c r="J107" i="6"/>
  <c r="K107" i="6"/>
  <c r="L107" i="6"/>
  <c r="M107" i="6"/>
  <c r="N107" i="6"/>
  <c r="O107" i="6"/>
  <c r="P107" i="6"/>
  <c r="Q107" i="6"/>
  <c r="F107" i="6"/>
  <c r="G106" i="6"/>
  <c r="H106" i="6"/>
  <c r="H111" i="6" s="1"/>
  <c r="H115" i="6" s="1"/>
  <c r="H117" i="6" s="1"/>
  <c r="I106" i="6"/>
  <c r="I111" i="6" s="1"/>
  <c r="I115" i="6" s="1"/>
  <c r="I117" i="6" s="1"/>
  <c r="J106" i="6"/>
  <c r="K106" i="6"/>
  <c r="L106" i="6"/>
  <c r="L111" i="6" s="1"/>
  <c r="L115" i="6" s="1"/>
  <c r="L117" i="6" s="1"/>
  <c r="M106" i="6"/>
  <c r="N106" i="6"/>
  <c r="N111" i="6" s="1"/>
  <c r="N115" i="6" s="1"/>
  <c r="N117" i="6" s="1"/>
  <c r="O106" i="6"/>
  <c r="O111" i="6" s="1"/>
  <c r="O115" i="6" s="1"/>
  <c r="O117" i="6" s="1"/>
  <c r="P106" i="6"/>
  <c r="P111" i="6" s="1"/>
  <c r="P115" i="6" s="1"/>
  <c r="P117" i="6" s="1"/>
  <c r="Q106" i="6"/>
  <c r="Q111" i="6" s="1"/>
  <c r="Q115" i="6" s="1"/>
  <c r="Q117" i="6" s="1"/>
  <c r="F106" i="6"/>
  <c r="F76" i="6"/>
  <c r="G76" i="6"/>
  <c r="H76" i="6"/>
  <c r="I76" i="6"/>
  <c r="J76" i="6"/>
  <c r="K76" i="6"/>
  <c r="L76" i="6"/>
  <c r="M76" i="6"/>
  <c r="N76" i="6"/>
  <c r="O76" i="6"/>
  <c r="P76" i="6"/>
  <c r="Q76" i="6"/>
  <c r="F78" i="6"/>
  <c r="G78" i="6"/>
  <c r="H78" i="6"/>
  <c r="I78" i="6"/>
  <c r="J78" i="6"/>
  <c r="K78" i="6"/>
  <c r="L78" i="6"/>
  <c r="M78" i="6"/>
  <c r="N78" i="6"/>
  <c r="O78" i="6"/>
  <c r="P78" i="6"/>
  <c r="Q78" i="6"/>
  <c r="F44" i="6"/>
  <c r="G44" i="6"/>
  <c r="H44" i="6"/>
  <c r="I44" i="6"/>
  <c r="J44" i="6"/>
  <c r="K44" i="6"/>
  <c r="L44" i="6"/>
  <c r="M44" i="6"/>
  <c r="N44" i="6"/>
  <c r="O44" i="6"/>
  <c r="P44" i="6"/>
  <c r="Q44" i="6"/>
  <c r="F45" i="6"/>
  <c r="G45" i="6"/>
  <c r="H45" i="6"/>
  <c r="I45" i="6"/>
  <c r="J45" i="6"/>
  <c r="K45" i="6"/>
  <c r="L45" i="6"/>
  <c r="M45" i="6"/>
  <c r="N45" i="6"/>
  <c r="O45" i="6"/>
  <c r="P45" i="6"/>
  <c r="Q45" i="6"/>
  <c r="F46" i="6"/>
  <c r="G46" i="6"/>
  <c r="H46" i="6"/>
  <c r="I46" i="6"/>
  <c r="J46" i="6"/>
  <c r="K46" i="6"/>
  <c r="L46" i="6"/>
  <c r="M46" i="6"/>
  <c r="N46" i="6"/>
  <c r="O46" i="6"/>
  <c r="P46" i="6"/>
  <c r="Q46" i="6"/>
  <c r="F47" i="6"/>
  <c r="G47" i="6"/>
  <c r="H47" i="6"/>
  <c r="I47" i="6"/>
  <c r="J47" i="6"/>
  <c r="K47" i="6"/>
  <c r="L47" i="6"/>
  <c r="M47" i="6"/>
  <c r="N47" i="6"/>
  <c r="O47" i="6"/>
  <c r="P47" i="6"/>
  <c r="Q47" i="6"/>
  <c r="F48" i="6"/>
  <c r="G48" i="6"/>
  <c r="H48" i="6"/>
  <c r="I48" i="6"/>
  <c r="J48" i="6"/>
  <c r="K48" i="6"/>
  <c r="L48" i="6"/>
  <c r="M48" i="6"/>
  <c r="N48" i="6"/>
  <c r="O48" i="6"/>
  <c r="P48" i="6"/>
  <c r="Q48" i="6"/>
  <c r="F49" i="6"/>
  <c r="G49" i="6"/>
  <c r="H49" i="6"/>
  <c r="I49" i="6"/>
  <c r="J49" i="6"/>
  <c r="K49" i="6"/>
  <c r="L49" i="6"/>
  <c r="M49" i="6"/>
  <c r="N49" i="6"/>
  <c r="O49" i="6"/>
  <c r="P49" i="6"/>
  <c r="Q49" i="6"/>
  <c r="F50" i="6"/>
  <c r="G50" i="6"/>
  <c r="H50" i="6"/>
  <c r="I50" i="6"/>
  <c r="J50" i="6"/>
  <c r="K50" i="6"/>
  <c r="L50" i="6"/>
  <c r="M50" i="6"/>
  <c r="N50" i="6"/>
  <c r="O50" i="6"/>
  <c r="P50" i="6"/>
  <c r="Q50" i="6"/>
  <c r="F51" i="6"/>
  <c r="G51" i="6"/>
  <c r="H51" i="6"/>
  <c r="I51" i="6"/>
  <c r="J51" i="6"/>
  <c r="K51" i="6"/>
  <c r="L51" i="6"/>
  <c r="M51" i="6"/>
  <c r="N51" i="6"/>
  <c r="O51" i="6"/>
  <c r="P51" i="6"/>
  <c r="Q51" i="6"/>
  <c r="F52" i="6"/>
  <c r="G52" i="6"/>
  <c r="H52" i="6"/>
  <c r="I52" i="6"/>
  <c r="J52" i="6"/>
  <c r="K52" i="6"/>
  <c r="L52" i="6"/>
  <c r="M52" i="6"/>
  <c r="N52" i="6"/>
  <c r="O52" i="6"/>
  <c r="P52" i="6"/>
  <c r="Q52" i="6"/>
  <c r="G43" i="6"/>
  <c r="H43" i="6"/>
  <c r="I43" i="6"/>
  <c r="J43" i="6"/>
  <c r="K43" i="6"/>
  <c r="L43" i="6"/>
  <c r="M43" i="6"/>
  <c r="N43" i="6"/>
  <c r="O43" i="6"/>
  <c r="P43" i="6"/>
  <c r="Q43" i="6"/>
  <c r="F43" i="6"/>
  <c r="G17" i="6"/>
  <c r="H17" i="6"/>
  <c r="I17" i="6"/>
  <c r="I69" i="6" s="1"/>
  <c r="J17" i="6"/>
  <c r="J69" i="6" s="1"/>
  <c r="K17" i="6"/>
  <c r="K69" i="6" s="1"/>
  <c r="L17" i="6"/>
  <c r="L69" i="6" s="1"/>
  <c r="M17" i="6"/>
  <c r="M69" i="6" s="1"/>
  <c r="N17" i="6"/>
  <c r="N69" i="6" s="1"/>
  <c r="O17" i="6"/>
  <c r="P17" i="6"/>
  <c r="P69" i="6" s="1"/>
  <c r="Q17" i="6"/>
  <c r="Q69" i="6" s="1"/>
  <c r="G18" i="6"/>
  <c r="G70" i="6" s="1"/>
  <c r="H18" i="6"/>
  <c r="H70" i="6" s="1"/>
  <c r="I18" i="6"/>
  <c r="I70" i="6" s="1"/>
  <c r="J18" i="6"/>
  <c r="J70" i="6" s="1"/>
  <c r="K18" i="6"/>
  <c r="K70" i="6" s="1"/>
  <c r="L18" i="6"/>
  <c r="L70" i="6" s="1"/>
  <c r="M18" i="6"/>
  <c r="M70" i="6" s="1"/>
  <c r="N18" i="6"/>
  <c r="O18" i="6"/>
  <c r="O70" i="6" s="1"/>
  <c r="P18" i="6"/>
  <c r="P70" i="6" s="1"/>
  <c r="Q18" i="6"/>
  <c r="Q70" i="6" s="1"/>
  <c r="G19" i="6"/>
  <c r="G71" i="6" s="1"/>
  <c r="H19" i="6"/>
  <c r="H71" i="6" s="1"/>
  <c r="I19" i="6"/>
  <c r="I71" i="6" s="1"/>
  <c r="J19" i="6"/>
  <c r="J71" i="6" s="1"/>
  <c r="K19" i="6"/>
  <c r="L19" i="6"/>
  <c r="L71" i="6" s="1"/>
  <c r="M19" i="6"/>
  <c r="M71" i="6" s="1"/>
  <c r="N19" i="6"/>
  <c r="N71" i="6" s="1"/>
  <c r="O19" i="6"/>
  <c r="O71" i="6" s="1"/>
  <c r="P19" i="6"/>
  <c r="P71" i="6" s="1"/>
  <c r="Q19" i="6"/>
  <c r="Q71" i="6" s="1"/>
  <c r="G20" i="6"/>
  <c r="G72" i="6" s="1"/>
  <c r="H20" i="6"/>
  <c r="H72" i="6" s="1"/>
  <c r="I20" i="6"/>
  <c r="I72" i="6" s="1"/>
  <c r="J20" i="6"/>
  <c r="J72" i="6" s="1"/>
  <c r="K20" i="6"/>
  <c r="K72" i="6" s="1"/>
  <c r="L20" i="6"/>
  <c r="L72" i="6" s="1"/>
  <c r="M20" i="6"/>
  <c r="M72" i="6" s="1"/>
  <c r="N20" i="6"/>
  <c r="N72" i="6" s="1"/>
  <c r="O20" i="6"/>
  <c r="O72" i="6" s="1"/>
  <c r="P20" i="6"/>
  <c r="P72" i="6" s="1"/>
  <c r="Q20" i="6"/>
  <c r="Q72" i="6" s="1"/>
  <c r="G21" i="6"/>
  <c r="G73" i="6" s="1"/>
  <c r="H21" i="6"/>
  <c r="H73" i="6" s="1"/>
  <c r="I21" i="6"/>
  <c r="I73" i="6" s="1"/>
  <c r="J21" i="6"/>
  <c r="J73" i="6" s="1"/>
  <c r="K21" i="6"/>
  <c r="K73" i="6" s="1"/>
  <c r="L21" i="6"/>
  <c r="L73" i="6" s="1"/>
  <c r="M21" i="6"/>
  <c r="M73" i="6" s="1"/>
  <c r="N21" i="6"/>
  <c r="N73" i="6" s="1"/>
  <c r="O21" i="6"/>
  <c r="O73" i="6" s="1"/>
  <c r="P21" i="6"/>
  <c r="P73" i="6" s="1"/>
  <c r="Q21" i="6"/>
  <c r="Q73" i="6" s="1"/>
  <c r="G22" i="6"/>
  <c r="G74" i="6" s="1"/>
  <c r="H22" i="6"/>
  <c r="H74" i="6" s="1"/>
  <c r="I22" i="6"/>
  <c r="I74" i="6" s="1"/>
  <c r="J22" i="6"/>
  <c r="J74" i="6" s="1"/>
  <c r="K22" i="6"/>
  <c r="K74" i="6" s="1"/>
  <c r="L22" i="6"/>
  <c r="L74" i="6" s="1"/>
  <c r="M22" i="6"/>
  <c r="M74" i="6" s="1"/>
  <c r="N22" i="6"/>
  <c r="N74" i="6" s="1"/>
  <c r="O22" i="6"/>
  <c r="O74" i="6" s="1"/>
  <c r="P22" i="6"/>
  <c r="P74" i="6" s="1"/>
  <c r="Q22" i="6"/>
  <c r="Q74" i="6" s="1"/>
  <c r="G23" i="6"/>
  <c r="G75" i="6" s="1"/>
  <c r="H23" i="6"/>
  <c r="H75" i="6" s="1"/>
  <c r="I23" i="6"/>
  <c r="I75" i="6" s="1"/>
  <c r="J23" i="6"/>
  <c r="J75" i="6" s="1"/>
  <c r="K23" i="6"/>
  <c r="K75" i="6" s="1"/>
  <c r="L23" i="6"/>
  <c r="L75" i="6" s="1"/>
  <c r="M23" i="6"/>
  <c r="M75" i="6" s="1"/>
  <c r="N23" i="6"/>
  <c r="N75" i="6" s="1"/>
  <c r="O23" i="6"/>
  <c r="O75" i="6" s="1"/>
  <c r="P23" i="6"/>
  <c r="P75" i="6" s="1"/>
  <c r="Q23" i="6"/>
  <c r="Q75" i="6" s="1"/>
  <c r="G24" i="6"/>
  <c r="H24" i="6"/>
  <c r="I24" i="6"/>
  <c r="J24" i="6"/>
  <c r="K24" i="6"/>
  <c r="L24" i="6"/>
  <c r="M24" i="6"/>
  <c r="N24" i="6"/>
  <c r="O24" i="6"/>
  <c r="P24" i="6"/>
  <c r="Q24" i="6"/>
  <c r="G25" i="6"/>
  <c r="G77" i="6" s="1"/>
  <c r="H25" i="6"/>
  <c r="H77" i="6" s="1"/>
  <c r="I25" i="6"/>
  <c r="I77" i="6" s="1"/>
  <c r="J25" i="6"/>
  <c r="J77" i="6" s="1"/>
  <c r="K25" i="6"/>
  <c r="K77" i="6" s="1"/>
  <c r="L25" i="6"/>
  <c r="L77" i="6" s="1"/>
  <c r="M25" i="6"/>
  <c r="M77" i="6" s="1"/>
  <c r="N25" i="6"/>
  <c r="N77" i="6" s="1"/>
  <c r="O25" i="6"/>
  <c r="O77" i="6" s="1"/>
  <c r="P25" i="6"/>
  <c r="P77" i="6" s="1"/>
  <c r="Q25" i="6"/>
  <c r="Q77" i="6" s="1"/>
  <c r="G26" i="6"/>
  <c r="H26" i="6"/>
  <c r="I26" i="6"/>
  <c r="J26" i="6"/>
  <c r="K26" i="6"/>
  <c r="L26" i="6"/>
  <c r="M26" i="6"/>
  <c r="N26" i="6"/>
  <c r="O26" i="6"/>
  <c r="P26" i="6"/>
  <c r="Q26" i="6"/>
  <c r="F18" i="6"/>
  <c r="F19" i="6"/>
  <c r="F20" i="6"/>
  <c r="F21" i="6"/>
  <c r="F22" i="6"/>
  <c r="F23" i="6"/>
  <c r="F75" i="6" s="1"/>
  <c r="F24" i="6"/>
  <c r="F25" i="6"/>
  <c r="F77" i="6" s="1"/>
  <c r="F26" i="6"/>
  <c r="F17" i="6"/>
  <c r="R221" i="6"/>
  <c r="S221" i="6" s="1"/>
  <c r="S209" i="6"/>
  <c r="R209" i="6"/>
  <c r="S208" i="6"/>
  <c r="R208" i="6"/>
  <c r="S207" i="6"/>
  <c r="R207" i="6"/>
  <c r="S206" i="6"/>
  <c r="R206" i="6"/>
  <c r="S205" i="6"/>
  <c r="R205" i="6"/>
  <c r="S204" i="6"/>
  <c r="R204" i="6"/>
  <c r="S202" i="6"/>
  <c r="R202" i="6"/>
  <c r="S201" i="6"/>
  <c r="R201" i="6"/>
  <c r="S200" i="6"/>
  <c r="R200" i="6"/>
  <c r="S199" i="6"/>
  <c r="R199" i="6"/>
  <c r="S198" i="6"/>
  <c r="R198" i="6"/>
  <c r="S197" i="6"/>
  <c r="R197" i="6"/>
  <c r="S196" i="6"/>
  <c r="R196" i="6"/>
  <c r="S195" i="6"/>
  <c r="R195" i="6"/>
  <c r="S194" i="6"/>
  <c r="R194" i="6"/>
  <c r="S193" i="6"/>
  <c r="R193" i="6"/>
  <c r="S191" i="6"/>
  <c r="R191" i="6"/>
  <c r="S190" i="6"/>
  <c r="R190" i="6"/>
  <c r="S189" i="6"/>
  <c r="R189" i="6"/>
  <c r="S188" i="6"/>
  <c r="R188" i="6"/>
  <c r="S185" i="6"/>
  <c r="S184" i="6"/>
  <c r="R184" i="6"/>
  <c r="S183" i="6"/>
  <c r="R183" i="6"/>
  <c r="S182" i="6"/>
  <c r="R182" i="6"/>
  <c r="Q179" i="6"/>
  <c r="P179" i="6"/>
  <c r="O179" i="6"/>
  <c r="N179" i="6"/>
  <c r="M179" i="6"/>
  <c r="L179" i="6"/>
  <c r="K179" i="6"/>
  <c r="J179" i="6"/>
  <c r="I179" i="6"/>
  <c r="H179" i="6"/>
  <c r="G179" i="6"/>
  <c r="F179" i="6"/>
  <c r="S177" i="6"/>
  <c r="R177" i="6"/>
  <c r="S175" i="6"/>
  <c r="R175" i="6"/>
  <c r="S173" i="6"/>
  <c r="R173" i="6"/>
  <c r="S171" i="6"/>
  <c r="R171" i="6"/>
  <c r="Q168" i="6"/>
  <c r="P168" i="6"/>
  <c r="O168" i="6"/>
  <c r="N168" i="6"/>
  <c r="M168" i="6"/>
  <c r="L168" i="6"/>
  <c r="K168" i="6"/>
  <c r="J168" i="6"/>
  <c r="I168" i="6"/>
  <c r="H168" i="6"/>
  <c r="G168" i="6"/>
  <c r="S167" i="6"/>
  <c r="R167" i="6"/>
  <c r="S166" i="6"/>
  <c r="R166" i="6"/>
  <c r="S164" i="6"/>
  <c r="R164" i="6"/>
  <c r="S163" i="6"/>
  <c r="R163" i="6"/>
  <c r="S162" i="6"/>
  <c r="R162" i="6"/>
  <c r="S160" i="6"/>
  <c r="R160" i="6"/>
  <c r="S158" i="6"/>
  <c r="R158" i="6"/>
  <c r="S156" i="6"/>
  <c r="R156" i="6"/>
  <c r="S154" i="6"/>
  <c r="R154" i="6"/>
  <c r="S152" i="6"/>
  <c r="R152" i="6"/>
  <c r="S150" i="6"/>
  <c r="R150" i="6"/>
  <c r="S148" i="6"/>
  <c r="R148" i="6"/>
  <c r="S146" i="6"/>
  <c r="R146" i="6"/>
  <c r="S144" i="6"/>
  <c r="R144" i="6"/>
  <c r="S143" i="6"/>
  <c r="R143" i="6"/>
  <c r="S142" i="6"/>
  <c r="R142" i="6"/>
  <c r="S141" i="6"/>
  <c r="R141" i="6"/>
  <c r="S140" i="6"/>
  <c r="R140" i="6"/>
  <c r="S138" i="6"/>
  <c r="R138" i="6"/>
  <c r="S136" i="6"/>
  <c r="R136" i="6"/>
  <c r="S134" i="6"/>
  <c r="R134" i="6"/>
  <c r="S132" i="6"/>
  <c r="R132" i="6"/>
  <c r="S130" i="6"/>
  <c r="R130" i="6"/>
  <c r="S127" i="6"/>
  <c r="R127" i="6"/>
  <c r="S125" i="6"/>
  <c r="R125" i="6"/>
  <c r="S124" i="6"/>
  <c r="R124" i="6"/>
  <c r="S116" i="6"/>
  <c r="R116" i="6"/>
  <c r="S114" i="6"/>
  <c r="R114" i="6"/>
  <c r="S113" i="6"/>
  <c r="R113" i="6"/>
  <c r="Q102" i="6"/>
  <c r="P102" i="6"/>
  <c r="O102" i="6"/>
  <c r="N102" i="6"/>
  <c r="M102" i="6"/>
  <c r="L102" i="6"/>
  <c r="K102" i="6"/>
  <c r="J102" i="6"/>
  <c r="I102" i="6"/>
  <c r="H102" i="6"/>
  <c r="G102" i="6"/>
  <c r="F102" i="6"/>
  <c r="Q98" i="6"/>
  <c r="P98" i="6"/>
  <c r="O98" i="6"/>
  <c r="N98" i="6"/>
  <c r="M98" i="6"/>
  <c r="L98" i="6"/>
  <c r="K98" i="6"/>
  <c r="J98" i="6"/>
  <c r="I98" i="6"/>
  <c r="H98" i="6"/>
  <c r="G98" i="6"/>
  <c r="F98" i="6"/>
  <c r="Q97" i="6"/>
  <c r="P97" i="6"/>
  <c r="O97" i="6"/>
  <c r="N97" i="6"/>
  <c r="M97" i="6"/>
  <c r="L97" i="6"/>
  <c r="K97" i="6"/>
  <c r="J97" i="6"/>
  <c r="I97" i="6"/>
  <c r="H97" i="6"/>
  <c r="G97" i="6"/>
  <c r="F97" i="6"/>
  <c r="Q96" i="6"/>
  <c r="P96" i="6"/>
  <c r="O96" i="6"/>
  <c r="N96" i="6"/>
  <c r="M96" i="6"/>
  <c r="L96" i="6"/>
  <c r="K96" i="6"/>
  <c r="J96" i="6"/>
  <c r="I96" i="6"/>
  <c r="H96" i="6"/>
  <c r="G96" i="6"/>
  <c r="F96" i="6"/>
  <c r="Q95" i="6"/>
  <c r="P95" i="6"/>
  <c r="O95" i="6"/>
  <c r="N95" i="6"/>
  <c r="M95" i="6"/>
  <c r="L95" i="6"/>
  <c r="K95" i="6"/>
  <c r="J95" i="6"/>
  <c r="I95" i="6"/>
  <c r="H95" i="6"/>
  <c r="G95" i="6"/>
  <c r="F95" i="6"/>
  <c r="Q94" i="6"/>
  <c r="P94" i="6"/>
  <c r="O94" i="6"/>
  <c r="N94" i="6"/>
  <c r="M94" i="6"/>
  <c r="L94" i="6"/>
  <c r="K94" i="6"/>
  <c r="J94" i="6"/>
  <c r="I94" i="6"/>
  <c r="H94" i="6"/>
  <c r="G94" i="6"/>
  <c r="F94" i="6"/>
  <c r="S64" i="6"/>
  <c r="S102" i="6" s="1"/>
  <c r="R64" i="6"/>
  <c r="Q61" i="6"/>
  <c r="Q99" i="6" s="1"/>
  <c r="P61" i="6"/>
  <c r="P99" i="6" s="1"/>
  <c r="O61" i="6"/>
  <c r="O99" i="6" s="1"/>
  <c r="N61" i="6"/>
  <c r="N99" i="6" s="1"/>
  <c r="M61" i="6"/>
  <c r="M99" i="6" s="1"/>
  <c r="L61" i="6"/>
  <c r="L99" i="6" s="1"/>
  <c r="K61" i="6"/>
  <c r="K99" i="6" s="1"/>
  <c r="J61" i="6"/>
  <c r="J99" i="6" s="1"/>
  <c r="I61" i="6"/>
  <c r="H61" i="6"/>
  <c r="G61" i="6"/>
  <c r="G99" i="6" s="1"/>
  <c r="F61" i="6"/>
  <c r="F99" i="6" s="1"/>
  <c r="S60" i="6"/>
  <c r="S98" i="6" s="1"/>
  <c r="R60" i="6"/>
  <c r="S59" i="6"/>
  <c r="S97" i="6" s="1"/>
  <c r="R59" i="6"/>
  <c r="S58" i="6"/>
  <c r="S96" i="6" s="1"/>
  <c r="R58" i="6"/>
  <c r="S57" i="6"/>
  <c r="S95" i="6" s="1"/>
  <c r="R57" i="6"/>
  <c r="S56" i="6"/>
  <c r="S94" i="6" s="1"/>
  <c r="R56" i="6"/>
  <c r="S38" i="6"/>
  <c r="R38" i="6"/>
  <c r="Q35" i="6"/>
  <c r="P35" i="6"/>
  <c r="O35" i="6"/>
  <c r="N35" i="6"/>
  <c r="M35" i="6"/>
  <c r="L35" i="6"/>
  <c r="K35" i="6"/>
  <c r="J35" i="6"/>
  <c r="I35" i="6"/>
  <c r="H35" i="6"/>
  <c r="G35" i="6"/>
  <c r="F35" i="6"/>
  <c r="S34" i="6"/>
  <c r="R34" i="6"/>
  <c r="S33" i="6"/>
  <c r="R33" i="6"/>
  <c r="S32" i="6"/>
  <c r="R32" i="6"/>
  <c r="S31" i="6"/>
  <c r="R31" i="6"/>
  <c r="S30" i="6"/>
  <c r="R30" i="6"/>
  <c r="Q15" i="6"/>
  <c r="P15" i="6"/>
  <c r="O15" i="6"/>
  <c r="N15" i="6"/>
  <c r="M15" i="6"/>
  <c r="L15" i="6"/>
  <c r="K15" i="6"/>
  <c r="J15" i="6"/>
  <c r="I15" i="6"/>
  <c r="H15" i="6"/>
  <c r="G15" i="6"/>
  <c r="F15" i="6"/>
  <c r="S14" i="6"/>
  <c r="S78" i="6" s="1"/>
  <c r="R14" i="6"/>
  <c r="S13" i="6"/>
  <c r="R13" i="6"/>
  <c r="S12" i="6"/>
  <c r="S76" i="6" s="1"/>
  <c r="R12" i="6"/>
  <c r="S11" i="6"/>
  <c r="R11" i="6"/>
  <c r="S10" i="6"/>
  <c r="R10" i="6"/>
  <c r="S9" i="6"/>
  <c r="R9" i="6"/>
  <c r="S8" i="6"/>
  <c r="R8" i="6"/>
  <c r="S7" i="6"/>
  <c r="R7" i="6"/>
  <c r="S6" i="6"/>
  <c r="R6" i="6"/>
  <c r="S5" i="6"/>
  <c r="R5" i="6"/>
  <c r="O1615" i="4"/>
  <c r="C1540" i="4"/>
  <c r="D1472" i="4"/>
  <c r="D1473" i="4" s="1"/>
  <c r="E1472" i="4"/>
  <c r="E1473" i="4" s="1"/>
  <c r="F1472" i="4"/>
  <c r="F1473" i="4" s="1"/>
  <c r="G1472" i="4"/>
  <c r="G1473" i="4" s="1"/>
  <c r="H1472" i="4"/>
  <c r="H1473" i="4" s="1"/>
  <c r="I1472" i="4"/>
  <c r="I1473" i="4" s="1"/>
  <c r="J1472" i="4"/>
  <c r="J1473" i="4" s="1"/>
  <c r="K1472" i="4"/>
  <c r="K1473" i="4" s="1"/>
  <c r="L1472" i="4"/>
  <c r="L1473" i="4" s="1"/>
  <c r="M1472" i="4"/>
  <c r="M1473" i="4" s="1"/>
  <c r="N1472" i="4"/>
  <c r="N1473" i="4" s="1"/>
  <c r="C1472" i="4"/>
  <c r="C1473" i="4" s="1"/>
  <c r="C1454" i="4"/>
  <c r="D1422" i="4"/>
  <c r="E1422" i="4"/>
  <c r="F1422" i="4"/>
  <c r="G1422" i="4"/>
  <c r="H1422" i="4"/>
  <c r="I1422" i="4"/>
  <c r="J1422" i="4"/>
  <c r="K1422" i="4"/>
  <c r="L1422" i="4"/>
  <c r="M1422" i="4"/>
  <c r="N1422" i="4"/>
  <c r="C1422" i="4"/>
  <c r="O1393" i="4"/>
  <c r="O1394" i="4"/>
  <c r="O1395" i="4"/>
  <c r="O1396" i="4"/>
  <c r="O1397" i="4"/>
  <c r="O1398" i="4"/>
  <c r="O1399" i="4"/>
  <c r="O1400" i="4"/>
  <c r="O1401" i="4"/>
  <c r="O1402" i="4"/>
  <c r="O1403" i="4"/>
  <c r="O1404" i="4"/>
  <c r="O1405" i="4"/>
  <c r="O1406" i="4"/>
  <c r="O1407" i="4"/>
  <c r="O1408" i="4"/>
  <c r="O1409" i="4"/>
  <c r="O1410" i="4"/>
  <c r="O1411" i="4"/>
  <c r="O1412" i="4"/>
  <c r="O1413" i="4"/>
  <c r="O1414" i="4"/>
  <c r="O1415" i="4"/>
  <c r="O1416" i="4"/>
  <c r="O1417" i="4"/>
  <c r="O1418" i="4"/>
  <c r="O1419" i="4"/>
  <c r="O1420" i="4"/>
  <c r="O1421" i="4"/>
  <c r="O1392" i="4"/>
  <c r="O1391" i="4"/>
  <c r="O1360" i="4"/>
  <c r="C1388" i="4"/>
  <c r="J1314" i="4"/>
  <c r="J1315" i="4" s="1"/>
  <c r="O1303" i="4"/>
  <c r="D1294" i="4"/>
  <c r="D1295" i="4" s="1"/>
  <c r="E1294" i="4"/>
  <c r="E1295" i="4" s="1"/>
  <c r="F1294" i="4"/>
  <c r="F1295" i="4" s="1"/>
  <c r="G1294" i="4"/>
  <c r="G1295" i="4" s="1"/>
  <c r="H1294" i="4"/>
  <c r="H1295" i="4" s="1"/>
  <c r="I1294" i="4"/>
  <c r="I1295" i="4" s="1"/>
  <c r="J1294" i="4"/>
  <c r="J1295" i="4" s="1"/>
  <c r="K1294" i="4"/>
  <c r="K1295" i="4" s="1"/>
  <c r="L1294" i="4"/>
  <c r="L1295" i="4" s="1"/>
  <c r="M1294" i="4"/>
  <c r="M1295" i="4" s="1"/>
  <c r="N1294" i="4"/>
  <c r="N1295" i="4" s="1"/>
  <c r="C1294" i="4"/>
  <c r="C1295" i="4" s="1"/>
  <c r="O1293" i="4"/>
  <c r="O1283" i="4"/>
  <c r="N1222" i="4"/>
  <c r="M1222" i="4"/>
  <c r="L1222" i="4"/>
  <c r="K1222" i="4"/>
  <c r="J1222" i="4"/>
  <c r="I1222" i="4"/>
  <c r="H1222" i="4"/>
  <c r="G1222" i="4"/>
  <c r="F1222" i="4"/>
  <c r="E1222" i="4"/>
  <c r="D1222" i="4"/>
  <c r="C1222" i="4"/>
  <c r="O1221" i="4"/>
  <c r="O1220" i="4"/>
  <c r="O1219" i="4"/>
  <c r="O1218" i="4"/>
  <c r="O1217" i="4"/>
  <c r="O1216" i="4"/>
  <c r="O1215" i="4"/>
  <c r="O1214" i="4"/>
  <c r="O1213" i="4"/>
  <c r="O1212" i="4"/>
  <c r="N1184" i="4"/>
  <c r="N1187" i="4" s="1"/>
  <c r="M1184" i="4"/>
  <c r="M1187" i="4" s="1"/>
  <c r="M1189" i="4" s="1"/>
  <c r="L1184" i="4"/>
  <c r="L1187" i="4" s="1"/>
  <c r="L1189" i="4" s="1"/>
  <c r="K1184" i="4"/>
  <c r="K1187" i="4" s="1"/>
  <c r="K1189" i="4" s="1"/>
  <c r="J1184" i="4"/>
  <c r="J1187" i="4" s="1"/>
  <c r="J1189" i="4" s="1"/>
  <c r="I1184" i="4"/>
  <c r="I1187" i="4" s="1"/>
  <c r="I1189" i="4" s="1"/>
  <c r="H1184" i="4"/>
  <c r="H1187" i="4" s="1"/>
  <c r="G1184" i="4"/>
  <c r="G1187" i="4" s="1"/>
  <c r="G1189" i="4" s="1"/>
  <c r="F1184" i="4"/>
  <c r="F1187" i="4" s="1"/>
  <c r="F1189" i="4" s="1"/>
  <c r="E1184" i="4"/>
  <c r="E1187" i="4" s="1"/>
  <c r="E1189" i="4" s="1"/>
  <c r="D1184" i="4"/>
  <c r="D1187" i="4" s="1"/>
  <c r="C1184" i="4"/>
  <c r="C1187" i="4" s="1"/>
  <c r="C1189" i="4" s="1"/>
  <c r="O1183" i="4"/>
  <c r="O1182" i="4"/>
  <c r="O1181" i="4"/>
  <c r="O1180" i="4"/>
  <c r="O1179" i="4"/>
  <c r="O1178" i="4"/>
  <c r="O1177" i="4"/>
  <c r="O1176" i="4"/>
  <c r="O1175" i="4"/>
  <c r="O1174" i="4"/>
  <c r="N1146" i="4"/>
  <c r="N1149" i="4" s="1"/>
  <c r="M1146" i="4"/>
  <c r="M1149" i="4" s="1"/>
  <c r="L1146" i="4"/>
  <c r="L1149" i="4" s="1"/>
  <c r="L1151" i="4" s="1"/>
  <c r="K1146" i="4"/>
  <c r="K1149" i="4" s="1"/>
  <c r="K1151" i="4" s="1"/>
  <c r="J1146" i="4"/>
  <c r="J1149" i="4" s="1"/>
  <c r="I1146" i="4"/>
  <c r="I1149" i="4" s="1"/>
  <c r="I1151" i="4" s="1"/>
  <c r="H1146" i="4"/>
  <c r="H1149" i="4" s="1"/>
  <c r="H1151" i="4" s="1"/>
  <c r="G1146" i="4"/>
  <c r="G1149" i="4" s="1"/>
  <c r="G1151" i="4" s="1"/>
  <c r="F1146" i="4"/>
  <c r="F1149" i="4" s="1"/>
  <c r="E1146" i="4"/>
  <c r="E1149" i="4" s="1"/>
  <c r="E1151" i="4" s="1"/>
  <c r="D1146" i="4"/>
  <c r="D1149" i="4" s="1"/>
  <c r="D1151" i="4" s="1"/>
  <c r="C1146" i="4"/>
  <c r="C1149" i="4" s="1"/>
  <c r="O1145" i="4"/>
  <c r="O1144" i="4"/>
  <c r="O1143" i="4"/>
  <c r="O1142" i="4"/>
  <c r="O1141" i="4"/>
  <c r="O1140" i="4"/>
  <c r="O1139" i="4"/>
  <c r="O1138" i="4"/>
  <c r="O1137" i="4"/>
  <c r="O1136" i="4"/>
  <c r="N1118" i="4"/>
  <c r="N1108" i="4"/>
  <c r="N1111" i="4" s="1"/>
  <c r="N1113" i="4" s="1"/>
  <c r="M1108" i="4"/>
  <c r="M1111" i="4" s="1"/>
  <c r="L1108" i="4"/>
  <c r="L1111" i="4" s="1"/>
  <c r="L1113" i="4" s="1"/>
  <c r="K1108" i="4"/>
  <c r="K1111" i="4" s="1"/>
  <c r="J1108" i="4"/>
  <c r="J1111" i="4" s="1"/>
  <c r="J1113" i="4" s="1"/>
  <c r="I1108" i="4"/>
  <c r="I1111" i="4" s="1"/>
  <c r="H1108" i="4"/>
  <c r="H1111" i="4" s="1"/>
  <c r="G1108" i="4"/>
  <c r="G1111" i="4" s="1"/>
  <c r="G1113" i="4" s="1"/>
  <c r="F1108" i="4"/>
  <c r="F1111" i="4" s="1"/>
  <c r="E1108" i="4"/>
  <c r="E1111" i="4" s="1"/>
  <c r="E1113" i="4" s="1"/>
  <c r="D1108" i="4"/>
  <c r="D1111" i="4" s="1"/>
  <c r="C1108" i="4"/>
  <c r="C1111" i="4" s="1"/>
  <c r="C1113" i="4" s="1"/>
  <c r="O1107" i="4"/>
  <c r="O1106" i="4"/>
  <c r="O1105" i="4"/>
  <c r="O1104" i="4"/>
  <c r="O1103" i="4"/>
  <c r="O1102" i="4"/>
  <c r="O1101" i="4"/>
  <c r="O1100" i="4"/>
  <c r="O1099" i="4"/>
  <c r="O1098" i="4"/>
  <c r="O1064" i="4"/>
  <c r="O1026" i="4"/>
  <c r="O988" i="4"/>
  <c r="O950" i="4"/>
  <c r="O912" i="4"/>
  <c r="O874" i="4"/>
  <c r="J842" i="4"/>
  <c r="J845" i="4" s="1"/>
  <c r="J847" i="4" s="1"/>
  <c r="O836" i="4"/>
  <c r="O779" i="4"/>
  <c r="O741" i="4"/>
  <c r="O717" i="4"/>
  <c r="O623" i="4"/>
  <c r="O596" i="4"/>
  <c r="O558" i="4"/>
  <c r="O559" i="4"/>
  <c r="O560" i="4"/>
  <c r="O561" i="4"/>
  <c r="O562" i="4"/>
  <c r="O563" i="4"/>
  <c r="O564" i="4"/>
  <c r="O565" i="4"/>
  <c r="O566" i="4"/>
  <c r="O567" i="4"/>
  <c r="O568" i="4"/>
  <c r="O569" i="4"/>
  <c r="O417" i="4"/>
  <c r="C352" i="4"/>
  <c r="D352" i="4"/>
  <c r="E352" i="4"/>
  <c r="F352" i="4"/>
  <c r="G352" i="4"/>
  <c r="H352" i="4"/>
  <c r="I352" i="4"/>
  <c r="J352" i="4"/>
  <c r="K352" i="4"/>
  <c r="L352" i="4"/>
  <c r="M352" i="4"/>
  <c r="N352" i="4"/>
  <c r="O352" i="4"/>
  <c r="C280" i="4"/>
  <c r="C385" i="4" s="1"/>
  <c r="E280" i="4"/>
  <c r="E325" i="4" s="1"/>
  <c r="F280" i="4"/>
  <c r="F385" i="4" s="1"/>
  <c r="G280" i="4"/>
  <c r="G345" i="4" s="1"/>
  <c r="H280" i="4"/>
  <c r="I280" i="4"/>
  <c r="J280" i="4"/>
  <c r="J345" i="4" s="1"/>
  <c r="K280" i="4"/>
  <c r="L280" i="4"/>
  <c r="L345" i="4" s="1"/>
  <c r="M280" i="4"/>
  <c r="N280" i="4"/>
  <c r="E281" i="4"/>
  <c r="E386" i="4" s="1"/>
  <c r="F281" i="4"/>
  <c r="F386" i="4" s="1"/>
  <c r="G281" i="4"/>
  <c r="H281" i="4"/>
  <c r="I281" i="4"/>
  <c r="I326" i="4" s="1"/>
  <c r="J281" i="4"/>
  <c r="J386" i="4" s="1"/>
  <c r="K281" i="4"/>
  <c r="K326" i="4" s="1"/>
  <c r="L281" i="4"/>
  <c r="L346" i="4" s="1"/>
  <c r="M281" i="4"/>
  <c r="N281" i="4"/>
  <c r="C282" i="4"/>
  <c r="E282" i="4"/>
  <c r="E387" i="4" s="1"/>
  <c r="F282" i="4"/>
  <c r="F387" i="4" s="1"/>
  <c r="G282" i="4"/>
  <c r="G387" i="4" s="1"/>
  <c r="H282" i="4"/>
  <c r="I282" i="4"/>
  <c r="J282" i="4"/>
  <c r="K282" i="4"/>
  <c r="L282" i="4"/>
  <c r="M282" i="4"/>
  <c r="M347" i="4" s="1"/>
  <c r="N282" i="4"/>
  <c r="C283" i="4"/>
  <c r="C388" i="4" s="1"/>
  <c r="E283" i="4"/>
  <c r="F283" i="4"/>
  <c r="G283" i="4"/>
  <c r="G388" i="4" s="1"/>
  <c r="H283" i="4"/>
  <c r="I283" i="4"/>
  <c r="I388" i="4" s="1"/>
  <c r="J283" i="4"/>
  <c r="J388" i="4" s="1"/>
  <c r="K283" i="4"/>
  <c r="K388" i="4" s="1"/>
  <c r="L283" i="4"/>
  <c r="L388" i="4" s="1"/>
  <c r="M283" i="4"/>
  <c r="N283" i="4"/>
  <c r="C284" i="4"/>
  <c r="C389" i="4" s="1"/>
  <c r="E284" i="4"/>
  <c r="E389" i="4" s="1"/>
  <c r="F284" i="4"/>
  <c r="F389" i="4" s="1"/>
  <c r="G284" i="4"/>
  <c r="G389" i="4" s="1"/>
  <c r="H284" i="4"/>
  <c r="H389" i="4" s="1"/>
  <c r="I284" i="4"/>
  <c r="I389" i="4" s="1"/>
  <c r="J284" i="4"/>
  <c r="J389" i="4" s="1"/>
  <c r="K284" i="4"/>
  <c r="K389" i="4" s="1"/>
  <c r="L284" i="4"/>
  <c r="L389" i="4" s="1"/>
  <c r="M284" i="4"/>
  <c r="M389" i="4" s="1"/>
  <c r="N284" i="4"/>
  <c r="C285" i="4"/>
  <c r="C350" i="4" s="1"/>
  <c r="D390" i="4"/>
  <c r="E285" i="4"/>
  <c r="F285" i="4"/>
  <c r="G285" i="4"/>
  <c r="G390" i="4" s="1"/>
  <c r="H285" i="4"/>
  <c r="I285" i="4"/>
  <c r="J285" i="4"/>
  <c r="J390" i="4" s="1"/>
  <c r="K285" i="4"/>
  <c r="K390" i="4" s="1"/>
  <c r="L285" i="4"/>
  <c r="M285" i="4"/>
  <c r="N285" i="4"/>
  <c r="C286" i="4"/>
  <c r="D391" i="4"/>
  <c r="E286" i="4"/>
  <c r="E391" i="4" s="1"/>
  <c r="F286" i="4"/>
  <c r="F391" i="4" s="1"/>
  <c r="G286" i="4"/>
  <c r="G391" i="4" s="1"/>
  <c r="H286" i="4"/>
  <c r="H391" i="4" s="1"/>
  <c r="I286" i="4"/>
  <c r="I391" i="4" s="1"/>
  <c r="J286" i="4"/>
  <c r="J391" i="4" s="1"/>
  <c r="K286" i="4"/>
  <c r="K391" i="4" s="1"/>
  <c r="L286" i="4"/>
  <c r="L391" i="4" s="1"/>
  <c r="M286" i="4"/>
  <c r="M391" i="4" s="1"/>
  <c r="N286" i="4"/>
  <c r="N391" i="4" s="1"/>
  <c r="C392" i="4"/>
  <c r="D392" i="4"/>
  <c r="E287" i="4"/>
  <c r="E392" i="4" s="1"/>
  <c r="F287" i="4"/>
  <c r="G287" i="4"/>
  <c r="G392" i="4" s="1"/>
  <c r="H287" i="4"/>
  <c r="H392" i="4" s="1"/>
  <c r="I287" i="4"/>
  <c r="I392" i="4" s="1"/>
  <c r="J287" i="4"/>
  <c r="J392" i="4" s="1"/>
  <c r="K287" i="4"/>
  <c r="K392" i="4" s="1"/>
  <c r="L287" i="4"/>
  <c r="L392" i="4" s="1"/>
  <c r="M287" i="4"/>
  <c r="M392" i="4" s="1"/>
  <c r="N287" i="4"/>
  <c r="N392" i="4" s="1"/>
  <c r="C288" i="4"/>
  <c r="C393" i="4" s="1"/>
  <c r="E288" i="4"/>
  <c r="F288" i="4"/>
  <c r="F393" i="4" s="1"/>
  <c r="G288" i="4"/>
  <c r="H288" i="4"/>
  <c r="H393" i="4" s="1"/>
  <c r="I288" i="4"/>
  <c r="J288" i="4"/>
  <c r="J393" i="4" s="1"/>
  <c r="K288" i="4"/>
  <c r="L288" i="4"/>
  <c r="L393" i="4" s="1"/>
  <c r="M288" i="4"/>
  <c r="N288" i="4"/>
  <c r="N393" i="4" s="1"/>
  <c r="E279" i="4"/>
  <c r="F279" i="4"/>
  <c r="G279" i="4"/>
  <c r="H279" i="4"/>
  <c r="I279" i="4"/>
  <c r="J279" i="4"/>
  <c r="K279" i="4"/>
  <c r="L279" i="4"/>
  <c r="M279" i="4"/>
  <c r="N279" i="4"/>
  <c r="N324" i="4" s="1"/>
  <c r="D275" i="4"/>
  <c r="D340" i="4" s="1"/>
  <c r="E275" i="4"/>
  <c r="E340" i="4" s="1"/>
  <c r="F275" i="4"/>
  <c r="F380" i="4" s="1"/>
  <c r="G275" i="4"/>
  <c r="G340" i="4" s="1"/>
  <c r="H275" i="4"/>
  <c r="H340" i="4" s="1"/>
  <c r="I275" i="4"/>
  <c r="I340" i="4" s="1"/>
  <c r="J275" i="4"/>
  <c r="K275" i="4"/>
  <c r="L275" i="4"/>
  <c r="L340" i="4" s="1"/>
  <c r="M275" i="4"/>
  <c r="M340" i="4" s="1"/>
  <c r="N275" i="4"/>
  <c r="C275" i="4"/>
  <c r="C340" i="4" s="1"/>
  <c r="D272" i="4"/>
  <c r="E272" i="4"/>
  <c r="F272" i="4"/>
  <c r="F377" i="4" s="1"/>
  <c r="G272" i="4"/>
  <c r="G315" i="4" s="1"/>
  <c r="H272" i="4"/>
  <c r="I272" i="4"/>
  <c r="I315" i="4" s="1"/>
  <c r="J272" i="4"/>
  <c r="J315" i="4" s="1"/>
  <c r="K272" i="4"/>
  <c r="K377" i="4" s="1"/>
  <c r="L272" i="4"/>
  <c r="M272" i="4"/>
  <c r="M337" i="4" s="1"/>
  <c r="N272" i="4"/>
  <c r="C273" i="4"/>
  <c r="C378" i="4" s="1"/>
  <c r="D273" i="4"/>
  <c r="D378" i="4" s="1"/>
  <c r="E273" i="4"/>
  <c r="E378" i="4" s="1"/>
  <c r="F273" i="4"/>
  <c r="G273" i="4"/>
  <c r="G403" i="4" s="1"/>
  <c r="H273" i="4"/>
  <c r="H403" i="4" s="1"/>
  <c r="I273" i="4"/>
  <c r="I378" i="4" s="1"/>
  <c r="J273" i="4"/>
  <c r="K273" i="4"/>
  <c r="K338" i="4" s="1"/>
  <c r="L273" i="4"/>
  <c r="L316" i="4" s="1"/>
  <c r="M273" i="4"/>
  <c r="N273" i="4"/>
  <c r="C274" i="4"/>
  <c r="D274" i="4"/>
  <c r="D317" i="4" s="1"/>
  <c r="E274" i="4"/>
  <c r="E317" i="4" s="1"/>
  <c r="F274" i="4"/>
  <c r="G274" i="4"/>
  <c r="G317" i="4" s="1"/>
  <c r="H274" i="4"/>
  <c r="H317" i="4" s="1"/>
  <c r="I274" i="4"/>
  <c r="I339" i="4" s="1"/>
  <c r="J274" i="4"/>
  <c r="K274" i="4"/>
  <c r="K339" i="4" s="1"/>
  <c r="L274" i="4"/>
  <c r="M274" i="4"/>
  <c r="M339" i="4" s="1"/>
  <c r="N274" i="4"/>
  <c r="N339" i="4" s="1"/>
  <c r="D271" i="4"/>
  <c r="D336" i="4" s="1"/>
  <c r="E271" i="4"/>
  <c r="E336" i="4" s="1"/>
  <c r="F271" i="4"/>
  <c r="F376" i="4" s="1"/>
  <c r="G271" i="4"/>
  <c r="G376" i="4" s="1"/>
  <c r="H271" i="4"/>
  <c r="H376" i="4" s="1"/>
  <c r="I271" i="4"/>
  <c r="J271" i="4"/>
  <c r="J376" i="4" s="1"/>
  <c r="K271" i="4"/>
  <c r="K336" i="4" s="1"/>
  <c r="L271" i="4"/>
  <c r="L336" i="4" s="1"/>
  <c r="M271" i="4"/>
  <c r="N271" i="4"/>
  <c r="C271" i="4"/>
  <c r="O259" i="4"/>
  <c r="O260" i="4"/>
  <c r="O261" i="4"/>
  <c r="O262" i="4"/>
  <c r="O263" i="4"/>
  <c r="O264" i="4"/>
  <c r="O265" i="4"/>
  <c r="O266" i="4"/>
  <c r="O258" i="4"/>
  <c r="D255" i="4"/>
  <c r="E255" i="4"/>
  <c r="F255" i="4"/>
  <c r="G255" i="4"/>
  <c r="H255" i="4"/>
  <c r="I255" i="4"/>
  <c r="J255" i="4"/>
  <c r="K255" i="4"/>
  <c r="L255" i="4"/>
  <c r="M255" i="4"/>
  <c r="N255" i="4"/>
  <c r="C255" i="4"/>
  <c r="O251" i="4"/>
  <c r="O252" i="4"/>
  <c r="O253" i="4"/>
  <c r="O254" i="4"/>
  <c r="O239" i="4"/>
  <c r="O240" i="4"/>
  <c r="O241" i="4"/>
  <c r="O242" i="4"/>
  <c r="O243" i="4"/>
  <c r="O244" i="4"/>
  <c r="O245" i="4"/>
  <c r="O246" i="4"/>
  <c r="O238" i="4"/>
  <c r="D247" i="4"/>
  <c r="E247" i="4"/>
  <c r="F247" i="4"/>
  <c r="G247" i="4"/>
  <c r="H247" i="4"/>
  <c r="I247" i="4"/>
  <c r="J247" i="4"/>
  <c r="K247" i="4"/>
  <c r="L247" i="4"/>
  <c r="M247" i="4"/>
  <c r="N247" i="4"/>
  <c r="C247" i="4"/>
  <c r="O231" i="4"/>
  <c r="O232" i="4"/>
  <c r="O233" i="4"/>
  <c r="O234" i="4"/>
  <c r="C227" i="4"/>
  <c r="O211" i="4"/>
  <c r="O210" i="4"/>
  <c r="O209" i="4"/>
  <c r="O208" i="4"/>
  <c r="O207" i="4"/>
  <c r="D212" i="4"/>
  <c r="E212" i="4"/>
  <c r="F212" i="4"/>
  <c r="G212" i="4"/>
  <c r="H212" i="4"/>
  <c r="I212" i="4"/>
  <c r="J212" i="4"/>
  <c r="K212" i="4"/>
  <c r="L212" i="4"/>
  <c r="M212" i="4"/>
  <c r="N212" i="4"/>
  <c r="C212" i="4"/>
  <c r="D204" i="4"/>
  <c r="E204" i="4"/>
  <c r="F204" i="4"/>
  <c r="G204" i="4"/>
  <c r="H204" i="4"/>
  <c r="I204" i="4"/>
  <c r="J204" i="4"/>
  <c r="K204" i="4"/>
  <c r="L204" i="4"/>
  <c r="M204" i="4"/>
  <c r="N204" i="4"/>
  <c r="C204" i="4"/>
  <c r="O199" i="4"/>
  <c r="O200" i="4"/>
  <c r="O201" i="4"/>
  <c r="O202" i="4"/>
  <c r="O203" i="4"/>
  <c r="O186" i="4"/>
  <c r="O187" i="4"/>
  <c r="O188" i="4"/>
  <c r="O189" i="4"/>
  <c r="O190" i="4"/>
  <c r="O191" i="4"/>
  <c r="O192" i="4"/>
  <c r="O391" i="4" s="1"/>
  <c r="O193" i="4"/>
  <c r="O194" i="4"/>
  <c r="D195" i="4"/>
  <c r="E195" i="4"/>
  <c r="F195" i="4"/>
  <c r="G195" i="4"/>
  <c r="H195" i="4"/>
  <c r="I195" i="4"/>
  <c r="J195" i="4"/>
  <c r="K195" i="4"/>
  <c r="L195" i="4"/>
  <c r="M195" i="4"/>
  <c r="N195" i="4"/>
  <c r="C195" i="4"/>
  <c r="D182" i="4"/>
  <c r="E182" i="4"/>
  <c r="F182" i="4"/>
  <c r="F396" i="4" s="1"/>
  <c r="F1601" i="4" s="1"/>
  <c r="I213" i="6" s="1"/>
  <c r="G182" i="4"/>
  <c r="H182" i="4"/>
  <c r="I182" i="4"/>
  <c r="J182" i="4"/>
  <c r="K182" i="4"/>
  <c r="L182" i="4"/>
  <c r="M182" i="4"/>
  <c r="N182" i="4"/>
  <c r="N396" i="4" s="1"/>
  <c r="N1601" i="4" s="1"/>
  <c r="Q213" i="6" s="1"/>
  <c r="C182" i="4"/>
  <c r="O178" i="4"/>
  <c r="O179" i="4"/>
  <c r="O180" i="4"/>
  <c r="O181" i="4"/>
  <c r="C174" i="4"/>
  <c r="O171" i="4"/>
  <c r="O172" i="4"/>
  <c r="O159" i="4"/>
  <c r="O136" i="4"/>
  <c r="D137" i="4"/>
  <c r="E137" i="4"/>
  <c r="F137" i="4"/>
  <c r="G137" i="4"/>
  <c r="H137" i="4"/>
  <c r="I137" i="4"/>
  <c r="J137" i="4"/>
  <c r="K137" i="4"/>
  <c r="L137" i="4"/>
  <c r="M137" i="4"/>
  <c r="N137" i="4"/>
  <c r="C137" i="4"/>
  <c r="O112" i="4"/>
  <c r="O113" i="4"/>
  <c r="O102" i="4"/>
  <c r="D103" i="4"/>
  <c r="E103" i="4"/>
  <c r="F103" i="4"/>
  <c r="G103" i="4"/>
  <c r="H103" i="4"/>
  <c r="I103" i="4"/>
  <c r="J103" i="4"/>
  <c r="K103" i="4"/>
  <c r="L103" i="4"/>
  <c r="M103" i="4"/>
  <c r="N103" i="4"/>
  <c r="C103" i="4"/>
  <c r="C87" i="4"/>
  <c r="D87" i="4"/>
  <c r="G82" i="6" s="1"/>
  <c r="E87" i="4"/>
  <c r="H82" i="6" s="1"/>
  <c r="F87" i="4"/>
  <c r="I82" i="6" s="1"/>
  <c r="G87" i="4"/>
  <c r="J82" i="6" s="1"/>
  <c r="H87" i="4"/>
  <c r="K82" i="6" s="1"/>
  <c r="I87" i="4"/>
  <c r="L82" i="6" s="1"/>
  <c r="J87" i="4"/>
  <c r="M82" i="6" s="1"/>
  <c r="K87" i="4"/>
  <c r="L87" i="4"/>
  <c r="O82" i="6" s="1"/>
  <c r="M87" i="4"/>
  <c r="P82" i="6" s="1"/>
  <c r="N87" i="4"/>
  <c r="Q82" i="6" s="1"/>
  <c r="C88" i="4"/>
  <c r="F83" i="6" s="1"/>
  <c r="D88" i="4"/>
  <c r="G83" i="6" s="1"/>
  <c r="E88" i="4"/>
  <c r="H83" i="6" s="1"/>
  <c r="F88" i="4"/>
  <c r="I83" i="6" s="1"/>
  <c r="G88" i="4"/>
  <c r="J83" i="6" s="1"/>
  <c r="H88" i="4"/>
  <c r="K83" i="6" s="1"/>
  <c r="I88" i="4"/>
  <c r="L83" i="6" s="1"/>
  <c r="J88" i="4"/>
  <c r="M83" i="6" s="1"/>
  <c r="K88" i="4"/>
  <c r="N83" i="6" s="1"/>
  <c r="L88" i="4"/>
  <c r="O83" i="6" s="1"/>
  <c r="M88" i="4"/>
  <c r="P83" i="6" s="1"/>
  <c r="N88" i="4"/>
  <c r="Q83" i="6" s="1"/>
  <c r="C89" i="4"/>
  <c r="F84" i="6" s="1"/>
  <c r="D89" i="4"/>
  <c r="G84" i="6" s="1"/>
  <c r="E89" i="4"/>
  <c r="H84" i="6" s="1"/>
  <c r="F89" i="4"/>
  <c r="G89" i="4"/>
  <c r="H89" i="4"/>
  <c r="K84" i="6" s="1"/>
  <c r="I89" i="4"/>
  <c r="L84" i="6" s="1"/>
  <c r="J89" i="4"/>
  <c r="M84" i="6" s="1"/>
  <c r="K89" i="4"/>
  <c r="N84" i="6" s="1"/>
  <c r="L89" i="4"/>
  <c r="O84" i="6" s="1"/>
  <c r="M89" i="4"/>
  <c r="P84" i="6" s="1"/>
  <c r="N89" i="4"/>
  <c r="C90" i="4"/>
  <c r="F85" i="6" s="1"/>
  <c r="D90" i="4"/>
  <c r="E90" i="4"/>
  <c r="F90" i="4"/>
  <c r="I85" i="6" s="1"/>
  <c r="G90" i="4"/>
  <c r="J85" i="6" s="1"/>
  <c r="H90" i="4"/>
  <c r="I90" i="4"/>
  <c r="L85" i="6" s="1"/>
  <c r="J90" i="4"/>
  <c r="K90" i="4"/>
  <c r="N85" i="6" s="1"/>
  <c r="L90" i="4"/>
  <c r="O85" i="6" s="1"/>
  <c r="M90" i="4"/>
  <c r="N90" i="4"/>
  <c r="Q85" i="6" s="1"/>
  <c r="C91" i="4"/>
  <c r="F86" i="6" s="1"/>
  <c r="D91" i="4"/>
  <c r="G86" i="6" s="1"/>
  <c r="E91" i="4"/>
  <c r="H86" i="6" s="1"/>
  <c r="F91" i="4"/>
  <c r="I86" i="6" s="1"/>
  <c r="G91" i="4"/>
  <c r="J86" i="6" s="1"/>
  <c r="H91" i="4"/>
  <c r="K86" i="6" s="1"/>
  <c r="I91" i="4"/>
  <c r="J91" i="4"/>
  <c r="M86" i="6" s="1"/>
  <c r="K91" i="4"/>
  <c r="N86" i="6" s="1"/>
  <c r="L91" i="4"/>
  <c r="M91" i="4"/>
  <c r="P86" i="6" s="1"/>
  <c r="N91" i="4"/>
  <c r="Q86" i="6" s="1"/>
  <c r="C92" i="4"/>
  <c r="F87" i="6" s="1"/>
  <c r="D92" i="4"/>
  <c r="E92" i="4"/>
  <c r="H87" i="6" s="1"/>
  <c r="F92" i="4"/>
  <c r="I87" i="6" s="1"/>
  <c r="G92" i="4"/>
  <c r="J87" i="6" s="1"/>
  <c r="H92" i="4"/>
  <c r="K87" i="6" s="1"/>
  <c r="I92" i="4"/>
  <c r="L87" i="6" s="1"/>
  <c r="J92" i="4"/>
  <c r="M87" i="6" s="1"/>
  <c r="K92" i="4"/>
  <c r="N87" i="6" s="1"/>
  <c r="L92" i="4"/>
  <c r="O87" i="6" s="1"/>
  <c r="M92" i="4"/>
  <c r="P87" i="6" s="1"/>
  <c r="N92" i="4"/>
  <c r="Q87" i="6" s="1"/>
  <c r="C93" i="4"/>
  <c r="D93" i="4"/>
  <c r="E93" i="4"/>
  <c r="H88" i="6" s="1"/>
  <c r="F93" i="4"/>
  <c r="I88" i="6" s="1"/>
  <c r="G93" i="4"/>
  <c r="J88" i="6" s="1"/>
  <c r="H93" i="4"/>
  <c r="K88" i="6" s="1"/>
  <c r="I93" i="4"/>
  <c r="L88" i="6" s="1"/>
  <c r="J93" i="4"/>
  <c r="M88" i="6" s="1"/>
  <c r="K93" i="4"/>
  <c r="N88" i="6" s="1"/>
  <c r="L93" i="4"/>
  <c r="O88" i="6" s="1"/>
  <c r="M93" i="4"/>
  <c r="P88" i="6" s="1"/>
  <c r="N93" i="4"/>
  <c r="Q88" i="6" s="1"/>
  <c r="C94" i="4"/>
  <c r="D94" i="4"/>
  <c r="D1558" i="4" s="1"/>
  <c r="E94" i="4"/>
  <c r="F94" i="4"/>
  <c r="I89" i="6" s="1"/>
  <c r="G94" i="4"/>
  <c r="H94" i="4"/>
  <c r="I94" i="4"/>
  <c r="L89" i="6" s="1"/>
  <c r="J94" i="4"/>
  <c r="K94" i="4"/>
  <c r="L94" i="4"/>
  <c r="O89" i="6" s="1"/>
  <c r="M94" i="4"/>
  <c r="N94" i="4"/>
  <c r="D86" i="4"/>
  <c r="G81" i="6" s="1"/>
  <c r="E86" i="4"/>
  <c r="H81" i="6" s="1"/>
  <c r="F86" i="4"/>
  <c r="I81" i="6" s="1"/>
  <c r="G86" i="4"/>
  <c r="J81" i="6" s="1"/>
  <c r="H86" i="4"/>
  <c r="K81" i="6" s="1"/>
  <c r="I86" i="4"/>
  <c r="L81" i="6" s="1"/>
  <c r="J86" i="4"/>
  <c r="K86" i="4"/>
  <c r="N81" i="6" s="1"/>
  <c r="L86" i="4"/>
  <c r="O81" i="6" s="1"/>
  <c r="M86" i="4"/>
  <c r="P81" i="6" s="1"/>
  <c r="N86" i="4"/>
  <c r="Q81" i="6" s="1"/>
  <c r="C86" i="4"/>
  <c r="F81" i="6" s="1"/>
  <c r="C79" i="4"/>
  <c r="D79" i="4"/>
  <c r="E79" i="4"/>
  <c r="F79" i="4"/>
  <c r="G79" i="4"/>
  <c r="H79" i="4"/>
  <c r="I79" i="4"/>
  <c r="J79" i="4"/>
  <c r="K79" i="4"/>
  <c r="L79" i="4"/>
  <c r="M79" i="4"/>
  <c r="N79" i="4"/>
  <c r="C80" i="4"/>
  <c r="D80" i="4"/>
  <c r="E80" i="4"/>
  <c r="F80" i="4"/>
  <c r="G80" i="4"/>
  <c r="H80" i="4"/>
  <c r="I80" i="4"/>
  <c r="J80" i="4"/>
  <c r="K80" i="4"/>
  <c r="L80" i="4"/>
  <c r="M80" i="4"/>
  <c r="N80" i="4"/>
  <c r="C81" i="4"/>
  <c r="D81" i="4"/>
  <c r="E81" i="4"/>
  <c r="F81" i="4"/>
  <c r="G81" i="4"/>
  <c r="H81" i="4"/>
  <c r="I81" i="4"/>
  <c r="J81" i="4"/>
  <c r="K81" i="4"/>
  <c r="L81" i="4"/>
  <c r="M81" i="4"/>
  <c r="N81" i="4"/>
  <c r="C82" i="4"/>
  <c r="D82" i="4"/>
  <c r="E82" i="4"/>
  <c r="F82" i="4"/>
  <c r="G82" i="4"/>
  <c r="H82" i="4"/>
  <c r="I82" i="4"/>
  <c r="J82" i="4"/>
  <c r="K82" i="4"/>
  <c r="L82" i="4"/>
  <c r="M82" i="4"/>
  <c r="N82" i="4"/>
  <c r="N78" i="4"/>
  <c r="M78" i="4"/>
  <c r="L78" i="4"/>
  <c r="K78" i="4"/>
  <c r="J78" i="4"/>
  <c r="I78" i="4"/>
  <c r="H78" i="4"/>
  <c r="G78" i="4"/>
  <c r="F78" i="4"/>
  <c r="E78" i="4"/>
  <c r="D78" i="4"/>
  <c r="D75" i="4"/>
  <c r="D327" i="4" s="1"/>
  <c r="E75" i="4"/>
  <c r="E324" i="4" s="1"/>
  <c r="F75" i="4"/>
  <c r="G75" i="4"/>
  <c r="H75" i="4"/>
  <c r="I75" i="4"/>
  <c r="J75" i="4"/>
  <c r="K75" i="4"/>
  <c r="L75" i="4"/>
  <c r="L326" i="4" s="1"/>
  <c r="M75" i="4"/>
  <c r="N75" i="4"/>
  <c r="C75" i="4"/>
  <c r="C62" i="4"/>
  <c r="C1597" i="4" s="1"/>
  <c r="D62" i="4"/>
  <c r="D1597" i="4" s="1"/>
  <c r="E62" i="4"/>
  <c r="E1597" i="4" s="1"/>
  <c r="F62" i="4"/>
  <c r="F1597" i="4" s="1"/>
  <c r="G62" i="4"/>
  <c r="G1597" i="4" s="1"/>
  <c r="H62" i="4"/>
  <c r="H1597" i="4" s="1"/>
  <c r="I62" i="4"/>
  <c r="I1597" i="4" s="1"/>
  <c r="J62" i="4"/>
  <c r="J1597" i="4" s="1"/>
  <c r="K62" i="4"/>
  <c r="K1597" i="4" s="1"/>
  <c r="L62" i="4"/>
  <c r="L1597" i="4" s="1"/>
  <c r="M62" i="4"/>
  <c r="M1597" i="4" s="1"/>
  <c r="N62" i="4"/>
  <c r="N1597" i="4" s="1"/>
  <c r="O66" i="4"/>
  <c r="O67" i="4"/>
  <c r="O68" i="4"/>
  <c r="O69" i="4"/>
  <c r="O70" i="4"/>
  <c r="O71" i="4"/>
  <c r="O72" i="4"/>
  <c r="O73" i="4"/>
  <c r="O74" i="4"/>
  <c r="O61" i="4"/>
  <c r="C46" i="4"/>
  <c r="D46" i="4"/>
  <c r="E46" i="4"/>
  <c r="E301" i="4" s="1"/>
  <c r="F46" i="4"/>
  <c r="G46" i="4"/>
  <c r="G301" i="4" s="1"/>
  <c r="H46" i="4"/>
  <c r="H301" i="4" s="1"/>
  <c r="I46" i="4"/>
  <c r="I301" i="4" s="1"/>
  <c r="J46" i="4"/>
  <c r="J301" i="4" s="1"/>
  <c r="K46" i="4"/>
  <c r="K301" i="4" s="1"/>
  <c r="L46" i="4"/>
  <c r="L301" i="4" s="1"/>
  <c r="M46" i="4"/>
  <c r="M301" i="4" s="1"/>
  <c r="N46" i="4"/>
  <c r="N301" i="4" s="1"/>
  <c r="C47" i="4"/>
  <c r="D47" i="4"/>
  <c r="D302" i="4" s="1"/>
  <c r="E47" i="4"/>
  <c r="E302" i="4" s="1"/>
  <c r="F47" i="4"/>
  <c r="G47" i="4"/>
  <c r="G302" i="4" s="1"/>
  <c r="H47" i="4"/>
  <c r="H302" i="4" s="1"/>
  <c r="I47" i="4"/>
  <c r="I302" i="4" s="1"/>
  <c r="J47" i="4"/>
  <c r="K47" i="4"/>
  <c r="K302" i="4" s="1"/>
  <c r="L47" i="4"/>
  <c r="L302" i="4" s="1"/>
  <c r="M47" i="4"/>
  <c r="M302" i="4" s="1"/>
  <c r="N47" i="4"/>
  <c r="N302" i="4" s="1"/>
  <c r="C48" i="4"/>
  <c r="C303" i="4" s="1"/>
  <c r="D48" i="4"/>
  <c r="D303" i="4" s="1"/>
  <c r="E48" i="4"/>
  <c r="E303" i="4" s="1"/>
  <c r="F48" i="4"/>
  <c r="F303" i="4" s="1"/>
  <c r="G48" i="4"/>
  <c r="G303" i="4" s="1"/>
  <c r="H48" i="4"/>
  <c r="H303" i="4" s="1"/>
  <c r="I48" i="4"/>
  <c r="I303" i="4" s="1"/>
  <c r="J48" i="4"/>
  <c r="K48" i="4"/>
  <c r="K303" i="4" s="1"/>
  <c r="L48" i="4"/>
  <c r="L303" i="4" s="1"/>
  <c r="M48" i="4"/>
  <c r="M303" i="4" s="1"/>
  <c r="N48" i="4"/>
  <c r="N303" i="4" s="1"/>
  <c r="C49" i="4"/>
  <c r="D49" i="4"/>
  <c r="D304" i="4" s="1"/>
  <c r="E49" i="4"/>
  <c r="E304" i="4" s="1"/>
  <c r="F49" i="4"/>
  <c r="F304" i="4" s="1"/>
  <c r="G49" i="4"/>
  <c r="G304" i="4" s="1"/>
  <c r="H49" i="4"/>
  <c r="H304" i="4" s="1"/>
  <c r="I49" i="4"/>
  <c r="I304" i="4" s="1"/>
  <c r="J49" i="4"/>
  <c r="J304" i="4" s="1"/>
  <c r="K49" i="4"/>
  <c r="K304" i="4" s="1"/>
  <c r="L49" i="4"/>
  <c r="L304" i="4" s="1"/>
  <c r="M49" i="4"/>
  <c r="M304" i="4" s="1"/>
  <c r="N49" i="4"/>
  <c r="N304" i="4" s="1"/>
  <c r="C50" i="4"/>
  <c r="C305" i="4" s="1"/>
  <c r="D50" i="4"/>
  <c r="D305" i="4" s="1"/>
  <c r="E50" i="4"/>
  <c r="E305" i="4" s="1"/>
  <c r="F50" i="4"/>
  <c r="G50" i="4"/>
  <c r="G305" i="4" s="1"/>
  <c r="H50" i="4"/>
  <c r="H305" i="4" s="1"/>
  <c r="I50" i="4"/>
  <c r="I305" i="4" s="1"/>
  <c r="J50" i="4"/>
  <c r="J305" i="4" s="1"/>
  <c r="K50" i="4"/>
  <c r="K305" i="4" s="1"/>
  <c r="L50" i="4"/>
  <c r="L305" i="4" s="1"/>
  <c r="M50" i="4"/>
  <c r="M305" i="4" s="1"/>
  <c r="N50" i="4"/>
  <c r="N305" i="4" s="1"/>
  <c r="C51" i="4"/>
  <c r="C306" i="4" s="1"/>
  <c r="D51" i="4"/>
  <c r="D306" i="4" s="1"/>
  <c r="E51" i="4"/>
  <c r="E306" i="4" s="1"/>
  <c r="F51" i="4"/>
  <c r="G51" i="4"/>
  <c r="G306" i="4" s="1"/>
  <c r="H51" i="4"/>
  <c r="H306" i="4" s="1"/>
  <c r="I51" i="4"/>
  <c r="I306" i="4" s="1"/>
  <c r="J51" i="4"/>
  <c r="K51" i="4"/>
  <c r="K306" i="4" s="1"/>
  <c r="L51" i="4"/>
  <c r="L306" i="4" s="1"/>
  <c r="M51" i="4"/>
  <c r="M306" i="4" s="1"/>
  <c r="N51" i="4"/>
  <c r="N306" i="4" s="1"/>
  <c r="C52" i="4"/>
  <c r="C307" i="4" s="1"/>
  <c r="C371" i="4" s="1"/>
  <c r="D52" i="4"/>
  <c r="D307" i="4" s="1"/>
  <c r="D371" i="4" s="1"/>
  <c r="E52" i="4"/>
  <c r="E307" i="4" s="1"/>
  <c r="E371" i="4" s="1"/>
  <c r="F52" i="4"/>
  <c r="F307" i="4" s="1"/>
  <c r="F371" i="4" s="1"/>
  <c r="G52" i="4"/>
  <c r="G307" i="4" s="1"/>
  <c r="G371" i="4" s="1"/>
  <c r="H52" i="4"/>
  <c r="H307" i="4" s="1"/>
  <c r="H371" i="4" s="1"/>
  <c r="I52" i="4"/>
  <c r="I307" i="4" s="1"/>
  <c r="I371" i="4" s="1"/>
  <c r="J52" i="4"/>
  <c r="J307" i="4" s="1"/>
  <c r="J371" i="4" s="1"/>
  <c r="K52" i="4"/>
  <c r="K307" i="4" s="1"/>
  <c r="K371" i="4" s="1"/>
  <c r="L52" i="4"/>
  <c r="L307" i="4" s="1"/>
  <c r="L371" i="4" s="1"/>
  <c r="M52" i="4"/>
  <c r="N52" i="4"/>
  <c r="N307" i="4" s="1"/>
  <c r="N371" i="4" s="1"/>
  <c r="C53" i="4"/>
  <c r="D53" i="4"/>
  <c r="E53" i="4"/>
  <c r="E308" i="4" s="1"/>
  <c r="F53" i="4"/>
  <c r="G53" i="4"/>
  <c r="G308" i="4" s="1"/>
  <c r="H53" i="4"/>
  <c r="I53" i="4"/>
  <c r="I308" i="4" s="1"/>
  <c r="J53" i="4"/>
  <c r="J308" i="4" s="1"/>
  <c r="K53" i="4"/>
  <c r="K308" i="4" s="1"/>
  <c r="L53" i="4"/>
  <c r="L308" i="4" s="1"/>
  <c r="M53" i="4"/>
  <c r="M308" i="4" s="1"/>
  <c r="N53" i="4"/>
  <c r="D45" i="4"/>
  <c r="D300" i="4" s="1"/>
  <c r="E45" i="4"/>
  <c r="E300" i="4" s="1"/>
  <c r="E364" i="4" s="1"/>
  <c r="F45" i="4"/>
  <c r="F300" i="4" s="1"/>
  <c r="G45" i="4"/>
  <c r="G300" i="4" s="1"/>
  <c r="H45" i="4"/>
  <c r="H300" i="4" s="1"/>
  <c r="I45" i="4"/>
  <c r="I300" i="4" s="1"/>
  <c r="J45" i="4"/>
  <c r="J300" i="4" s="1"/>
  <c r="K45" i="4"/>
  <c r="L45" i="4"/>
  <c r="L300" i="4" s="1"/>
  <c r="M45" i="4"/>
  <c r="M300" i="4" s="1"/>
  <c r="N45" i="4"/>
  <c r="N300" i="4" s="1"/>
  <c r="C45" i="4"/>
  <c r="C300" i="4" s="1"/>
  <c r="C33" i="4"/>
  <c r="D33" i="4"/>
  <c r="D293" i="4" s="1"/>
  <c r="E33" i="4"/>
  <c r="F33" i="4"/>
  <c r="F293" i="4" s="1"/>
  <c r="G33" i="4"/>
  <c r="H33" i="4"/>
  <c r="I33" i="4"/>
  <c r="I293" i="4" s="1"/>
  <c r="J33" i="4"/>
  <c r="J293" i="4" s="1"/>
  <c r="K33" i="4"/>
  <c r="L33" i="4"/>
  <c r="M33" i="4"/>
  <c r="M293" i="4" s="1"/>
  <c r="N33" i="4"/>
  <c r="C34" i="4"/>
  <c r="C294" i="4" s="1"/>
  <c r="D34" i="4"/>
  <c r="D294" i="4" s="1"/>
  <c r="E34" i="4"/>
  <c r="E294" i="4" s="1"/>
  <c r="F34" i="4"/>
  <c r="G34" i="4"/>
  <c r="H34" i="4"/>
  <c r="H294" i="4" s="1"/>
  <c r="I34" i="4"/>
  <c r="J34" i="4"/>
  <c r="K34" i="4"/>
  <c r="L34" i="4"/>
  <c r="M34" i="4"/>
  <c r="N34" i="4"/>
  <c r="C35" i="4"/>
  <c r="C295" i="4" s="1"/>
  <c r="D35" i="4"/>
  <c r="D295" i="4" s="1"/>
  <c r="E35" i="4"/>
  <c r="F35" i="4"/>
  <c r="G35" i="4"/>
  <c r="H35" i="4"/>
  <c r="I35" i="4"/>
  <c r="J35" i="4"/>
  <c r="K35" i="4"/>
  <c r="L35" i="4"/>
  <c r="M35" i="4"/>
  <c r="M295" i="4" s="1"/>
  <c r="N35" i="4"/>
  <c r="C40" i="4"/>
  <c r="C296" i="4" s="1"/>
  <c r="D40" i="4"/>
  <c r="D296" i="4" s="1"/>
  <c r="E40" i="4"/>
  <c r="E296" i="4" s="1"/>
  <c r="F40" i="4"/>
  <c r="G40" i="4"/>
  <c r="G296" i="4" s="1"/>
  <c r="H40" i="4"/>
  <c r="I40" i="4"/>
  <c r="J40" i="4"/>
  <c r="K40" i="4"/>
  <c r="L40" i="4"/>
  <c r="M40" i="4"/>
  <c r="N40" i="4"/>
  <c r="D32" i="4"/>
  <c r="E32" i="4"/>
  <c r="F32" i="4"/>
  <c r="G32" i="4"/>
  <c r="H32" i="4"/>
  <c r="I32" i="4"/>
  <c r="J32" i="4"/>
  <c r="K32" i="4"/>
  <c r="L32" i="4"/>
  <c r="M32" i="4"/>
  <c r="N32" i="4"/>
  <c r="C29" i="4"/>
  <c r="M380" i="4"/>
  <c r="D393" i="4"/>
  <c r="D17" i="4"/>
  <c r="D1557" i="4" s="1"/>
  <c r="E17" i="4"/>
  <c r="E1557" i="4" s="1"/>
  <c r="F17" i="4"/>
  <c r="F1557" i="4" s="1"/>
  <c r="G17" i="4"/>
  <c r="G1557" i="4" s="1"/>
  <c r="H17" i="4"/>
  <c r="H1557" i="4" s="1"/>
  <c r="I17" i="4"/>
  <c r="I1557" i="4" s="1"/>
  <c r="J17" i="4"/>
  <c r="J1557" i="4" s="1"/>
  <c r="K17" i="4"/>
  <c r="K1557" i="4" s="1"/>
  <c r="L17" i="4"/>
  <c r="L1557" i="4" s="1"/>
  <c r="M17" i="4"/>
  <c r="M1557" i="4" s="1"/>
  <c r="N17" i="4"/>
  <c r="N1557" i="4" s="1"/>
  <c r="C1557" i="4"/>
  <c r="O8" i="4"/>
  <c r="O9" i="4"/>
  <c r="O10" i="4"/>
  <c r="O15" i="4"/>
  <c r="O7" i="4"/>
  <c r="O21" i="4"/>
  <c r="O22" i="4"/>
  <c r="O23" i="4"/>
  <c r="O24" i="4"/>
  <c r="O25" i="4"/>
  <c r="O26" i="4"/>
  <c r="O27" i="4"/>
  <c r="O349" i="4" s="1"/>
  <c r="O28" i="4"/>
  <c r="D29" i="4"/>
  <c r="D351" i="4" s="1"/>
  <c r="E29" i="4"/>
  <c r="F29" i="4"/>
  <c r="G29" i="4"/>
  <c r="H29" i="4"/>
  <c r="I29" i="4"/>
  <c r="J29" i="4"/>
  <c r="K29" i="4"/>
  <c r="L29" i="4"/>
  <c r="M29" i="4"/>
  <c r="N29" i="4"/>
  <c r="M842" i="4"/>
  <c r="M845" i="4" s="1"/>
  <c r="M847" i="4" s="1"/>
  <c r="M757" i="4"/>
  <c r="M759" i="4" s="1"/>
  <c r="M491" i="4"/>
  <c r="M492" i="4" s="1"/>
  <c r="L1524" i="4"/>
  <c r="L1528" i="4"/>
  <c r="L785" i="4"/>
  <c r="L788" i="4" s="1"/>
  <c r="L790" i="4" s="1"/>
  <c r="L956" i="4"/>
  <c r="L959" i="4" s="1"/>
  <c r="K483" i="4"/>
  <c r="H1528" i="4"/>
  <c r="J429" i="4"/>
  <c r="J413" i="4"/>
  <c r="J415" i="4" s="1"/>
  <c r="N1524" i="4"/>
  <c r="M1524" i="4"/>
  <c r="K1524" i="4"/>
  <c r="J1524" i="4"/>
  <c r="I1524" i="4"/>
  <c r="H1524" i="4"/>
  <c r="G1524" i="4"/>
  <c r="F1524" i="4"/>
  <c r="G1388" i="4"/>
  <c r="N1225" i="4"/>
  <c r="N1227" i="4" s="1"/>
  <c r="M1225" i="4"/>
  <c r="M1227" i="4" s="1"/>
  <c r="L1225" i="4"/>
  <c r="L1227" i="4" s="1"/>
  <c r="K1225" i="4"/>
  <c r="J1225" i="4"/>
  <c r="J1227" i="4" s="1"/>
  <c r="I1225" i="4"/>
  <c r="I1227" i="4" s="1"/>
  <c r="H1225" i="4"/>
  <c r="H1227" i="4" s="1"/>
  <c r="G1225" i="4"/>
  <c r="G1227" i="4" s="1"/>
  <c r="F1225" i="4"/>
  <c r="F1227" i="4" s="1"/>
  <c r="F816" i="4"/>
  <c r="O1521" i="4"/>
  <c r="O1522" i="4"/>
  <c r="O1520" i="4"/>
  <c r="O1519" i="4"/>
  <c r="O1518" i="4"/>
  <c r="O1517" i="4"/>
  <c r="O1516" i="4"/>
  <c r="O1384" i="4"/>
  <c r="O1381" i="4"/>
  <c r="O1363" i="4"/>
  <c r="O1362" i="4"/>
  <c r="N732" i="4"/>
  <c r="M732" i="4"/>
  <c r="L732" i="4"/>
  <c r="K732" i="4"/>
  <c r="J732" i="4"/>
  <c r="I732" i="4"/>
  <c r="H732" i="4"/>
  <c r="G732" i="4"/>
  <c r="F732" i="4"/>
  <c r="E732" i="4"/>
  <c r="D732" i="4"/>
  <c r="C732" i="4"/>
  <c r="O731" i="4"/>
  <c r="E1524" i="4"/>
  <c r="O1603" i="4"/>
  <c r="E1225" i="4"/>
  <c r="E1227" i="4" s="1"/>
  <c r="M1073" i="4"/>
  <c r="K1070" i="4"/>
  <c r="K1073" i="4" s="1"/>
  <c r="K1075" i="4" s="1"/>
  <c r="I1070" i="4"/>
  <c r="I1073" i="4" s="1"/>
  <c r="I1075" i="4" s="1"/>
  <c r="G1070" i="4"/>
  <c r="G1073" i="4" s="1"/>
  <c r="G1075" i="4" s="1"/>
  <c r="N1070" i="4"/>
  <c r="N1073" i="4" s="1"/>
  <c r="L1070" i="4"/>
  <c r="L1073" i="4" s="1"/>
  <c r="J1070" i="4"/>
  <c r="J1073" i="4" s="1"/>
  <c r="H1070" i="4"/>
  <c r="H1073" i="4" s="1"/>
  <c r="H1075" i="4" s="1"/>
  <c r="F1070" i="4"/>
  <c r="F1073" i="4" s="1"/>
  <c r="F1075" i="4" s="1"/>
  <c r="E1070" i="4"/>
  <c r="E1073" i="4" s="1"/>
  <c r="E1075" i="4" s="1"/>
  <c r="N994" i="4"/>
  <c r="N997" i="4" s="1"/>
  <c r="M994" i="4"/>
  <c r="M997" i="4" s="1"/>
  <c r="L994" i="4"/>
  <c r="L997" i="4" s="1"/>
  <c r="K994" i="4"/>
  <c r="K997" i="4" s="1"/>
  <c r="J994" i="4"/>
  <c r="I994" i="4"/>
  <c r="I997" i="4" s="1"/>
  <c r="H994" i="4"/>
  <c r="H997" i="4" s="1"/>
  <c r="G994" i="4"/>
  <c r="G997" i="4" s="1"/>
  <c r="F994" i="4"/>
  <c r="F997" i="4" s="1"/>
  <c r="E994" i="4"/>
  <c r="E997" i="4" s="1"/>
  <c r="D994" i="4"/>
  <c r="D997" i="4" s="1"/>
  <c r="O1348" i="4"/>
  <c r="O1347" i="4"/>
  <c r="O1346" i="4"/>
  <c r="O1345" i="4"/>
  <c r="O1344" i="4"/>
  <c r="O1385" i="4"/>
  <c r="O1383" i="4"/>
  <c r="O1382" i="4"/>
  <c r="O1380" i="4"/>
  <c r="N724" i="4"/>
  <c r="N727" i="4" s="1"/>
  <c r="M724" i="4"/>
  <c r="M727" i="4" s="1"/>
  <c r="M729" i="4" s="1"/>
  <c r="L724" i="4"/>
  <c r="L727" i="4" s="1"/>
  <c r="K724" i="4"/>
  <c r="K727" i="4" s="1"/>
  <c r="J724" i="4"/>
  <c r="J727" i="4" s="1"/>
  <c r="I724" i="4"/>
  <c r="I727" i="4" s="1"/>
  <c r="I729" i="4" s="1"/>
  <c r="H724" i="4"/>
  <c r="H727" i="4" s="1"/>
  <c r="G724" i="4"/>
  <c r="G727" i="4" s="1"/>
  <c r="F724" i="4"/>
  <c r="F727" i="4" s="1"/>
  <c r="E724" i="4"/>
  <c r="E727" i="4" s="1"/>
  <c r="E729" i="4" s="1"/>
  <c r="D724" i="4"/>
  <c r="O723" i="4"/>
  <c r="O722" i="4"/>
  <c r="O721" i="4"/>
  <c r="O720" i="4"/>
  <c r="O719" i="4"/>
  <c r="O718" i="4"/>
  <c r="O716" i="4"/>
  <c r="O715" i="4"/>
  <c r="O714" i="4"/>
  <c r="O713" i="4"/>
  <c r="N648" i="4"/>
  <c r="N649" i="4" s="1"/>
  <c r="M648" i="4"/>
  <c r="M649" i="4" s="1"/>
  <c r="L648" i="4"/>
  <c r="L649" i="4" s="1"/>
  <c r="K648" i="4"/>
  <c r="K649" i="4" s="1"/>
  <c r="J648" i="4"/>
  <c r="J649" i="4" s="1"/>
  <c r="I648" i="4"/>
  <c r="I649" i="4" s="1"/>
  <c r="H648" i="4"/>
  <c r="H649" i="4" s="1"/>
  <c r="G648" i="4"/>
  <c r="G649" i="4" s="1"/>
  <c r="F648" i="4"/>
  <c r="F649" i="4" s="1"/>
  <c r="E648" i="4"/>
  <c r="E649" i="4" s="1"/>
  <c r="D648" i="4"/>
  <c r="D649" i="4" s="1"/>
  <c r="C648" i="4"/>
  <c r="C649" i="4" s="1"/>
  <c r="O647" i="4"/>
  <c r="O737" i="4"/>
  <c r="O738" i="4"/>
  <c r="O739" i="4"/>
  <c r="O740" i="4"/>
  <c r="O742" i="4"/>
  <c r="O743" i="4"/>
  <c r="O744" i="4"/>
  <c r="C1225" i="4"/>
  <c r="C1227" i="4" s="1"/>
  <c r="D1225" i="4"/>
  <c r="D1227" i="4" s="1"/>
  <c r="D1070" i="4"/>
  <c r="D1073" i="4" s="1"/>
  <c r="D1075" i="4" s="1"/>
  <c r="D491" i="4"/>
  <c r="C1070" i="4"/>
  <c r="F413" i="4"/>
  <c r="F421" i="4" s="1"/>
  <c r="F402" i="4" s="1"/>
  <c r="F1602" i="4" s="1"/>
  <c r="I215" i="6" s="1"/>
  <c r="N521" i="4"/>
  <c r="M521" i="4"/>
  <c r="M763" i="4"/>
  <c r="M765" i="4" s="1"/>
  <c r="I578" i="4"/>
  <c r="E445" i="4"/>
  <c r="E446" i="4" s="1"/>
  <c r="E1607" i="4" s="1"/>
  <c r="F1314" i="4"/>
  <c r="F1329" i="4" s="1"/>
  <c r="F825" i="4"/>
  <c r="F827" i="4" s="1"/>
  <c r="E825" i="4"/>
  <c r="K1325" i="4"/>
  <c r="K1326" i="4" s="1"/>
  <c r="L1325" i="4"/>
  <c r="E413" i="4"/>
  <c r="E415" i="4" s="1"/>
  <c r="D825" i="4"/>
  <c r="D827" i="4" s="1"/>
  <c r="D1352" i="4"/>
  <c r="D1353" i="4" s="1"/>
  <c r="C1352" i="4"/>
  <c r="C1353" i="4" s="1"/>
  <c r="C1238" i="4"/>
  <c r="C1240" i="4" s="1"/>
  <c r="C825" i="4"/>
  <c r="C827" i="4" s="1"/>
  <c r="C928" i="4"/>
  <c r="C930" i="4" s="1"/>
  <c r="D928" i="4"/>
  <c r="D930" i="4" s="1"/>
  <c r="E928" i="4"/>
  <c r="F928" i="4"/>
  <c r="F930" i="4" s="1"/>
  <c r="G928" i="4"/>
  <c r="G930" i="4" s="1"/>
  <c r="H928" i="4"/>
  <c r="H930" i="4" s="1"/>
  <c r="I928" i="4"/>
  <c r="I930" i="4" s="1"/>
  <c r="J928" i="4"/>
  <c r="J930" i="4" s="1"/>
  <c r="K928" i="4"/>
  <c r="K930" i="4" s="1"/>
  <c r="L928" i="4"/>
  <c r="L930" i="4" s="1"/>
  <c r="M928" i="4"/>
  <c r="M930" i="4" s="1"/>
  <c r="N928" i="4"/>
  <c r="N930" i="4" s="1"/>
  <c r="M413" i="4"/>
  <c r="K880" i="4"/>
  <c r="K883" i="4" s="1"/>
  <c r="K885" i="4" s="1"/>
  <c r="G880" i="4"/>
  <c r="G883" i="4" s="1"/>
  <c r="N1325" i="4"/>
  <c r="E1032" i="4"/>
  <c r="E1035" i="4" s="1"/>
  <c r="N1048" i="4"/>
  <c r="N1050" i="4" s="1"/>
  <c r="M1048" i="4"/>
  <c r="L1048" i="4"/>
  <c r="L1050" i="4" s="1"/>
  <c r="K1048" i="4"/>
  <c r="K1050" i="4" s="1"/>
  <c r="J1048" i="4"/>
  <c r="J1050" i="4" s="1"/>
  <c r="I1048" i="4"/>
  <c r="H1048" i="4"/>
  <c r="G1048" i="4"/>
  <c r="G1050" i="4" s="1"/>
  <c r="F1048" i="4"/>
  <c r="F1050" i="4" s="1"/>
  <c r="E1048" i="4"/>
  <c r="E1050" i="4" s="1"/>
  <c r="D1048" i="4"/>
  <c r="D1050" i="4" s="1"/>
  <c r="C1048" i="4"/>
  <c r="N890" i="4"/>
  <c r="N892" i="4" s="1"/>
  <c r="M890" i="4"/>
  <c r="M892" i="4" s="1"/>
  <c r="L890" i="4"/>
  <c r="L892" i="4" s="1"/>
  <c r="K890" i="4"/>
  <c r="K892" i="4" s="1"/>
  <c r="J890" i="4"/>
  <c r="J892" i="4" s="1"/>
  <c r="I890" i="4"/>
  <c r="I892" i="4" s="1"/>
  <c r="H890" i="4"/>
  <c r="G890" i="4"/>
  <c r="G892" i="4" s="1"/>
  <c r="F890" i="4"/>
  <c r="F892" i="4" s="1"/>
  <c r="E890" i="4"/>
  <c r="D890" i="4"/>
  <c r="C890" i="4"/>
  <c r="C892" i="4" s="1"/>
  <c r="D665" i="4"/>
  <c r="C665" i="4"/>
  <c r="F139" i="6" s="1"/>
  <c r="F665" i="4"/>
  <c r="E665" i="4"/>
  <c r="H665" i="4"/>
  <c r="H666" i="4" s="1"/>
  <c r="G665" i="4"/>
  <c r="N966" i="4"/>
  <c r="N968" i="4" s="1"/>
  <c r="M966" i="4"/>
  <c r="M968" i="4" s="1"/>
  <c r="L966" i="4"/>
  <c r="L968" i="4" s="1"/>
  <c r="K966" i="4"/>
  <c r="K968" i="4" s="1"/>
  <c r="J966" i="4"/>
  <c r="J968" i="4" s="1"/>
  <c r="I966" i="4"/>
  <c r="I968" i="4" s="1"/>
  <c r="H966" i="4"/>
  <c r="H968" i="4" s="1"/>
  <c r="G966" i="4"/>
  <c r="F966" i="4"/>
  <c r="F968" i="4" s="1"/>
  <c r="E966" i="4"/>
  <c r="E968" i="4" s="1"/>
  <c r="D966" i="4"/>
  <c r="D968" i="4" s="1"/>
  <c r="N934" i="4"/>
  <c r="M934" i="4"/>
  <c r="M936" i="4" s="1"/>
  <c r="L934" i="4"/>
  <c r="L936" i="4" s="1"/>
  <c r="K934" i="4"/>
  <c r="K936" i="4" s="1"/>
  <c r="J934" i="4"/>
  <c r="J936" i="4" s="1"/>
  <c r="I934" i="4"/>
  <c r="I936" i="4" s="1"/>
  <c r="H934" i="4"/>
  <c r="H936" i="4" s="1"/>
  <c r="G934" i="4"/>
  <c r="G936" i="4" s="1"/>
  <c r="F934" i="4"/>
  <c r="F936" i="4" s="1"/>
  <c r="E934" i="4"/>
  <c r="E936" i="4" s="1"/>
  <c r="D934" i="4"/>
  <c r="C934" i="4"/>
  <c r="C966" i="4"/>
  <c r="C968" i="4" s="1"/>
  <c r="C972" i="4"/>
  <c r="C974" i="4" s="1"/>
  <c r="N763" i="4"/>
  <c r="N765" i="4" s="1"/>
  <c r="L763" i="4"/>
  <c r="L765" i="4" s="1"/>
  <c r="K763" i="4"/>
  <c r="J763" i="4"/>
  <c r="I763" i="4"/>
  <c r="I765" i="4" s="1"/>
  <c r="H763" i="4"/>
  <c r="H765" i="4" s="1"/>
  <c r="G763" i="4"/>
  <c r="G765" i="4" s="1"/>
  <c r="F763" i="4"/>
  <c r="E763" i="4"/>
  <c r="E765" i="4" s="1"/>
  <c r="D763" i="4"/>
  <c r="C763" i="4"/>
  <c r="C765" i="4" s="1"/>
  <c r="N801" i="4"/>
  <c r="N803" i="4" s="1"/>
  <c r="M801" i="4"/>
  <c r="M803" i="4" s="1"/>
  <c r="L801" i="4"/>
  <c r="L803" i="4" s="1"/>
  <c r="K801" i="4"/>
  <c r="K803" i="4" s="1"/>
  <c r="J801" i="4"/>
  <c r="J803" i="4" s="1"/>
  <c r="I801" i="4"/>
  <c r="I803" i="4" s="1"/>
  <c r="H801" i="4"/>
  <c r="H803" i="4" s="1"/>
  <c r="G801" i="4"/>
  <c r="G803" i="4" s="1"/>
  <c r="F801" i="4"/>
  <c r="E801" i="4"/>
  <c r="E803" i="4" s="1"/>
  <c r="D801" i="4"/>
  <c r="D803" i="4" s="1"/>
  <c r="C801" i="4"/>
  <c r="C803" i="4" s="1"/>
  <c r="N858" i="4"/>
  <c r="N860" i="4" s="1"/>
  <c r="M858" i="4"/>
  <c r="M860" i="4" s="1"/>
  <c r="L858" i="4"/>
  <c r="L860" i="4" s="1"/>
  <c r="K858" i="4"/>
  <c r="K860" i="4" s="1"/>
  <c r="J858" i="4"/>
  <c r="J860" i="4" s="1"/>
  <c r="I858" i="4"/>
  <c r="I860" i="4" s="1"/>
  <c r="H858" i="4"/>
  <c r="H860" i="4" s="1"/>
  <c r="G858" i="4"/>
  <c r="G860" i="4" s="1"/>
  <c r="F858" i="4"/>
  <c r="F860" i="4" s="1"/>
  <c r="E858" i="4"/>
  <c r="D858" i="4"/>
  <c r="D860" i="4" s="1"/>
  <c r="C858" i="4"/>
  <c r="C386" i="4"/>
  <c r="N116" i="4"/>
  <c r="M116" i="4"/>
  <c r="L116" i="4"/>
  <c r="K116" i="4"/>
  <c r="J116" i="4"/>
  <c r="I116" i="4"/>
  <c r="H116" i="4"/>
  <c r="G116" i="4"/>
  <c r="F116" i="4"/>
  <c r="E116" i="4"/>
  <c r="D116" i="4"/>
  <c r="C116" i="4"/>
  <c r="M429" i="4"/>
  <c r="K429" i="4"/>
  <c r="K413" i="4"/>
  <c r="K421" i="4" s="1"/>
  <c r="K402" i="4" s="1"/>
  <c r="K1602" i="4" s="1"/>
  <c r="N215" i="6" s="1"/>
  <c r="N413" i="4"/>
  <c r="L413" i="4"/>
  <c r="L415" i="4" s="1"/>
  <c r="N1200" i="4"/>
  <c r="N1202" i="4" s="1"/>
  <c r="M1200" i="4"/>
  <c r="M1202" i="4" s="1"/>
  <c r="K1200" i="4"/>
  <c r="K1202" i="4" s="1"/>
  <c r="L1200" i="4"/>
  <c r="L1202" i="4" s="1"/>
  <c r="J1200" i="4"/>
  <c r="J1202" i="4" s="1"/>
  <c r="I1200" i="4"/>
  <c r="I1202" i="4" s="1"/>
  <c r="H1200" i="4"/>
  <c r="H1202" i="4" s="1"/>
  <c r="N1124" i="4"/>
  <c r="N1126" i="4" s="1"/>
  <c r="M1124" i="4"/>
  <c r="M1126" i="4" s="1"/>
  <c r="L1124" i="4"/>
  <c r="L1126" i="4" s="1"/>
  <c r="K1124" i="4"/>
  <c r="K1126" i="4" s="1"/>
  <c r="J1124" i="4"/>
  <c r="J1126" i="4" s="1"/>
  <c r="I1124" i="4"/>
  <c r="I1126" i="4" s="1"/>
  <c r="H1124" i="4"/>
  <c r="H1126" i="4" s="1"/>
  <c r="G1124" i="4"/>
  <c r="G1126" i="4" s="1"/>
  <c r="F1124" i="4"/>
  <c r="F1126" i="4" s="1"/>
  <c r="E1124" i="4"/>
  <c r="E1126" i="4" s="1"/>
  <c r="D1124" i="4"/>
  <c r="D1126" i="4" s="1"/>
  <c r="N1086" i="4"/>
  <c r="N1088" i="4" s="1"/>
  <c r="M1086" i="4"/>
  <c r="M1088" i="4" s="1"/>
  <c r="L1086" i="4"/>
  <c r="L1088" i="4" s="1"/>
  <c r="K1086" i="4"/>
  <c r="K1088" i="4" s="1"/>
  <c r="J1086" i="4"/>
  <c r="J1088" i="4" s="1"/>
  <c r="I1086" i="4"/>
  <c r="I1088" i="4" s="1"/>
  <c r="H1086" i="4"/>
  <c r="H1088" i="4" s="1"/>
  <c r="G1086" i="4"/>
  <c r="F1086" i="4"/>
  <c r="F1088" i="4" s="1"/>
  <c r="E1086" i="4"/>
  <c r="E1088" i="4" s="1"/>
  <c r="D1086" i="4"/>
  <c r="D1088" i="4" s="1"/>
  <c r="N429" i="4"/>
  <c r="L429" i="4"/>
  <c r="L430" i="4" s="1"/>
  <c r="L1606" i="4" s="1"/>
  <c r="O1565" i="4"/>
  <c r="O1564" i="4"/>
  <c r="O1556" i="4"/>
  <c r="O1555" i="4"/>
  <c r="O1553" i="4"/>
  <c r="O1552" i="4"/>
  <c r="O1551" i="4"/>
  <c r="O1550" i="4"/>
  <c r="O1549" i="4"/>
  <c r="O1548" i="4"/>
  <c r="O1544" i="4"/>
  <c r="O1543" i="4"/>
  <c r="N1540" i="4"/>
  <c r="N1545" i="4" s="1"/>
  <c r="M1540" i="4"/>
  <c r="M1545" i="4" s="1"/>
  <c r="L1540" i="4"/>
  <c r="L1545" i="4" s="1"/>
  <c r="K1540" i="4"/>
  <c r="K1545" i="4" s="1"/>
  <c r="J1540" i="4"/>
  <c r="J1545" i="4" s="1"/>
  <c r="I1540" i="4"/>
  <c r="I1545" i="4" s="1"/>
  <c r="H1540" i="4"/>
  <c r="H1545" i="4" s="1"/>
  <c r="G1540" i="4"/>
  <c r="G1545" i="4" s="1"/>
  <c r="F1540" i="4"/>
  <c r="F1545" i="4" s="1"/>
  <c r="E1540" i="4"/>
  <c r="E1545" i="4" s="1"/>
  <c r="D1540" i="4"/>
  <c r="D1545" i="4" s="1"/>
  <c r="O1539" i="4"/>
  <c r="O1538" i="4"/>
  <c r="O1537" i="4"/>
  <c r="O1536" i="4"/>
  <c r="O1535" i="4"/>
  <c r="O1534" i="4"/>
  <c r="O1533" i="4"/>
  <c r="O1532" i="4"/>
  <c r="N1528" i="4"/>
  <c r="M1528" i="4"/>
  <c r="K1528" i="4"/>
  <c r="J1528" i="4"/>
  <c r="G1528" i="4"/>
  <c r="F1528" i="4"/>
  <c r="E1528" i="4"/>
  <c r="D1528" i="4"/>
  <c r="C1528" i="4"/>
  <c r="O1527" i="4"/>
  <c r="O1526" i="4"/>
  <c r="O1525" i="4"/>
  <c r="O1523" i="4"/>
  <c r="O1515" i="4"/>
  <c r="O1514" i="4"/>
  <c r="O1513" i="4"/>
  <c r="O1512" i="4"/>
  <c r="O1511" i="4"/>
  <c r="O1510" i="4"/>
  <c r="O1509" i="4"/>
  <c r="O1508" i="4"/>
  <c r="O1507" i="4"/>
  <c r="O1506" i="4"/>
  <c r="O1505" i="4"/>
  <c r="O1504" i="4"/>
  <c r="N1496" i="4"/>
  <c r="N1497" i="4" s="1"/>
  <c r="M1496" i="4"/>
  <c r="M1497" i="4" s="1"/>
  <c r="L1496" i="4"/>
  <c r="L1497" i="4" s="1"/>
  <c r="K1496" i="4"/>
  <c r="K1497" i="4" s="1"/>
  <c r="J1496" i="4"/>
  <c r="J1497" i="4" s="1"/>
  <c r="I1496" i="4"/>
  <c r="I1497" i="4" s="1"/>
  <c r="H1496" i="4"/>
  <c r="H1497" i="4" s="1"/>
  <c r="G1497" i="4"/>
  <c r="F1496" i="4"/>
  <c r="F1497" i="4" s="1"/>
  <c r="E1496" i="4"/>
  <c r="E1497" i="4" s="1"/>
  <c r="D1496" i="4"/>
  <c r="D1497" i="4" s="1"/>
  <c r="C1496" i="4"/>
  <c r="C1497" i="4" s="1"/>
  <c r="O1495" i="4"/>
  <c r="O1494" i="4"/>
  <c r="O1493" i="4"/>
  <c r="O1492" i="4"/>
  <c r="O1491" i="4"/>
  <c r="O1490" i="4"/>
  <c r="O1489" i="4"/>
  <c r="O1488" i="4"/>
  <c r="O1487" i="4"/>
  <c r="O1486" i="4"/>
  <c r="O1485" i="4"/>
  <c r="O1484" i="4"/>
  <c r="O1483" i="4"/>
  <c r="O1482" i="4"/>
  <c r="O1481" i="4"/>
  <c r="O1480" i="4"/>
  <c r="O1479" i="4"/>
  <c r="O1478" i="4"/>
  <c r="O1477" i="4"/>
  <c r="O1476" i="4"/>
  <c r="O1471" i="4"/>
  <c r="O1470" i="4"/>
  <c r="O1469" i="4"/>
  <c r="O1468" i="4"/>
  <c r="O1467" i="4"/>
  <c r="O1466" i="4"/>
  <c r="O1465" i="4"/>
  <c r="O1464" i="4"/>
  <c r="O1463" i="4"/>
  <c r="O1462" i="4"/>
  <c r="O1461" i="4"/>
  <c r="O1460" i="4"/>
  <c r="O1459" i="4"/>
  <c r="O1458" i="4"/>
  <c r="N1454" i="4"/>
  <c r="N1455" i="4" s="1"/>
  <c r="M1454" i="4"/>
  <c r="M1455" i="4" s="1"/>
  <c r="L1454" i="4"/>
  <c r="L1455" i="4" s="1"/>
  <c r="K1454" i="4"/>
  <c r="K1455" i="4" s="1"/>
  <c r="J1454" i="4"/>
  <c r="J1455" i="4" s="1"/>
  <c r="I1454" i="4"/>
  <c r="I1455" i="4" s="1"/>
  <c r="H1454" i="4"/>
  <c r="H1455" i="4" s="1"/>
  <c r="G1454" i="4"/>
  <c r="G1455" i="4" s="1"/>
  <c r="F1454" i="4"/>
  <c r="F1455" i="4" s="1"/>
  <c r="E1454" i="4"/>
  <c r="E1455" i="4" s="1"/>
  <c r="D1455" i="4"/>
  <c r="O1453" i="4"/>
  <c r="O1452" i="4"/>
  <c r="O1451" i="4"/>
  <c r="O1450" i="4"/>
  <c r="O1449" i="4"/>
  <c r="O1448" i="4"/>
  <c r="O1447" i="4"/>
  <c r="O1446" i="4"/>
  <c r="O1445" i="4"/>
  <c r="O1444" i="4"/>
  <c r="O1443" i="4"/>
  <c r="O1442" i="4"/>
  <c r="O1441" i="4"/>
  <c r="O1440" i="4"/>
  <c r="O1439" i="4"/>
  <c r="O1438" i="4"/>
  <c r="O1437" i="4"/>
  <c r="O1436" i="4"/>
  <c r="O1435" i="4"/>
  <c r="O1434" i="4"/>
  <c r="N1430" i="4"/>
  <c r="N1431" i="4" s="1"/>
  <c r="M1430" i="4"/>
  <c r="M1431" i="4" s="1"/>
  <c r="L1430" i="4"/>
  <c r="L1431" i="4" s="1"/>
  <c r="K1430" i="4"/>
  <c r="K1431" i="4" s="1"/>
  <c r="J1430" i="4"/>
  <c r="J1431" i="4" s="1"/>
  <c r="I1430" i="4"/>
  <c r="I1431" i="4" s="1"/>
  <c r="H1430" i="4"/>
  <c r="H1431" i="4" s="1"/>
  <c r="G1430" i="4"/>
  <c r="G1431" i="4" s="1"/>
  <c r="F1430" i="4"/>
  <c r="F1431" i="4" s="1"/>
  <c r="E1430" i="4"/>
  <c r="E1431" i="4" s="1"/>
  <c r="D1430" i="4"/>
  <c r="D1431" i="4" s="1"/>
  <c r="C1430" i="4"/>
  <c r="C1431" i="4" s="1"/>
  <c r="O1429" i="4"/>
  <c r="O1428" i="4"/>
  <c r="O1427" i="4"/>
  <c r="N1388" i="4"/>
  <c r="M1388" i="4"/>
  <c r="L1388" i="4"/>
  <c r="K1388" i="4"/>
  <c r="J1388" i="4"/>
  <c r="I1388" i="4"/>
  <c r="H1388" i="4"/>
  <c r="F1388" i="4"/>
  <c r="E1388" i="4"/>
  <c r="D1388" i="4"/>
  <c r="O1387" i="4"/>
  <c r="O1386" i="4"/>
  <c r="O1379" i="4"/>
  <c r="O1378" i="4"/>
  <c r="O1377" i="4"/>
  <c r="O1376" i="4"/>
  <c r="O1375" i="4"/>
  <c r="O1374" i="4"/>
  <c r="O1373" i="4"/>
  <c r="O1372" i="4"/>
  <c r="O1371" i="4"/>
  <c r="O1370" i="4"/>
  <c r="O1369" i="4"/>
  <c r="O1368" i="4"/>
  <c r="O1367" i="4"/>
  <c r="O1366" i="4"/>
  <c r="O1365" i="4"/>
  <c r="O1364" i="4"/>
  <c r="O1361" i="4"/>
  <c r="O1359" i="4"/>
  <c r="O1358" i="4"/>
  <c r="O1357" i="4"/>
  <c r="O1356" i="4"/>
  <c r="N1352" i="4"/>
  <c r="N1353" i="4" s="1"/>
  <c r="M1352" i="4"/>
  <c r="M1353" i="4" s="1"/>
  <c r="L1352" i="4"/>
  <c r="L1353" i="4" s="1"/>
  <c r="J1352" i="4"/>
  <c r="J1353" i="4" s="1"/>
  <c r="I1352" i="4"/>
  <c r="I1353" i="4" s="1"/>
  <c r="H1352" i="4"/>
  <c r="H1353" i="4" s="1"/>
  <c r="G1352" i="4"/>
  <c r="G1353" i="4" s="1"/>
  <c r="F1352" i="4"/>
  <c r="F1353" i="4" s="1"/>
  <c r="E1352" i="4"/>
  <c r="E1353" i="4" s="1"/>
  <c r="O1351" i="4"/>
  <c r="O1350" i="4"/>
  <c r="O1343" i="4"/>
  <c r="O1342" i="4"/>
  <c r="O1341" i="4"/>
  <c r="O1340" i="4"/>
  <c r="O1339" i="4"/>
  <c r="O1338" i="4"/>
  <c r="O1337" i="4"/>
  <c r="M1325" i="4"/>
  <c r="M1326" i="4" s="1"/>
  <c r="J1325" i="4"/>
  <c r="J1331" i="4" s="1"/>
  <c r="I1325" i="4"/>
  <c r="I1326" i="4" s="1"/>
  <c r="H1325" i="4"/>
  <c r="H1331" i="4" s="1"/>
  <c r="G1325" i="4"/>
  <c r="F1325" i="4"/>
  <c r="F1331" i="4" s="1"/>
  <c r="E1325" i="4"/>
  <c r="E1326" i="4" s="1"/>
  <c r="D1325" i="4"/>
  <c r="C1325" i="4"/>
  <c r="C1326" i="4" s="1"/>
  <c r="O1324" i="4"/>
  <c r="O1323" i="4"/>
  <c r="O1322" i="4"/>
  <c r="O1321" i="4"/>
  <c r="O1320" i="4"/>
  <c r="O1319" i="4"/>
  <c r="O1318" i="4"/>
  <c r="N1314" i="4"/>
  <c r="M1314" i="4"/>
  <c r="M1315" i="4" s="1"/>
  <c r="L1314" i="4"/>
  <c r="L1329" i="4" s="1"/>
  <c r="K1314" i="4"/>
  <c r="K1330" i="4" s="1"/>
  <c r="I1314" i="4"/>
  <c r="H1314" i="4"/>
  <c r="H1330" i="4" s="1"/>
  <c r="G1314" i="4"/>
  <c r="G1612" i="4" s="1"/>
  <c r="E1314" i="4"/>
  <c r="E1612" i="4" s="1"/>
  <c r="D1314" i="4"/>
  <c r="D1315" i="4" s="1"/>
  <c r="C1314" i="4"/>
  <c r="C1330" i="4" s="1"/>
  <c r="O1313" i="4"/>
  <c r="O1312" i="4"/>
  <c r="O1311" i="4"/>
  <c r="O1310" i="4"/>
  <c r="O1309" i="4"/>
  <c r="O1308" i="4"/>
  <c r="O1305" i="4"/>
  <c r="O1304" i="4"/>
  <c r="O1302" i="4"/>
  <c r="O1301" i="4"/>
  <c r="O1300" i="4"/>
  <c r="O1289" i="4"/>
  <c r="O1288" i="4"/>
  <c r="O1287" i="4"/>
  <c r="O1286" i="4"/>
  <c r="O1285" i="4"/>
  <c r="O1284" i="4"/>
  <c r="O1282" i="4"/>
  <c r="O1281" i="4"/>
  <c r="O1280" i="4"/>
  <c r="O1279" i="4"/>
  <c r="O1278" i="4"/>
  <c r="O1277" i="4"/>
  <c r="N1273" i="4"/>
  <c r="N1274" i="4" s="1"/>
  <c r="N1611" i="4" s="1"/>
  <c r="M1273" i="4"/>
  <c r="M1274" i="4" s="1"/>
  <c r="M1611" i="4" s="1"/>
  <c r="L1273" i="4"/>
  <c r="L1274" i="4" s="1"/>
  <c r="L1611" i="4" s="1"/>
  <c r="K1273" i="4"/>
  <c r="K1274" i="4" s="1"/>
  <c r="K1611" i="4" s="1"/>
  <c r="J1273" i="4"/>
  <c r="J1274" i="4" s="1"/>
  <c r="J1611" i="4" s="1"/>
  <c r="I1273" i="4"/>
  <c r="I1274" i="4" s="1"/>
  <c r="I1611" i="4" s="1"/>
  <c r="H1273" i="4"/>
  <c r="G1273" i="4"/>
  <c r="G1274" i="4" s="1"/>
  <c r="G1611" i="4" s="1"/>
  <c r="F1273" i="4"/>
  <c r="F1274" i="4" s="1"/>
  <c r="F1611" i="4" s="1"/>
  <c r="E1273" i="4"/>
  <c r="E1274" i="4" s="1"/>
  <c r="E1611" i="4" s="1"/>
  <c r="D1273" i="4"/>
  <c r="D1274" i="4" s="1"/>
  <c r="D1611" i="4" s="1"/>
  <c r="C1273" i="4"/>
  <c r="C1274" i="4" s="1"/>
  <c r="C1611" i="4" s="1"/>
  <c r="O1272" i="4"/>
  <c r="O1271" i="4"/>
  <c r="O1270" i="4"/>
  <c r="O1269" i="4"/>
  <c r="O1268" i="4"/>
  <c r="O1267" i="4"/>
  <c r="O1266" i="4"/>
  <c r="O1265" i="4"/>
  <c r="N1238" i="4"/>
  <c r="N1240" i="4" s="1"/>
  <c r="M1238" i="4"/>
  <c r="M1240" i="4" s="1"/>
  <c r="L1238" i="4"/>
  <c r="L1240" i="4" s="1"/>
  <c r="K1238" i="4"/>
  <c r="K1240" i="4" s="1"/>
  <c r="J1240" i="4"/>
  <c r="I1238" i="4"/>
  <c r="I1240" i="4" s="1"/>
  <c r="H1238" i="4"/>
  <c r="G1238" i="4"/>
  <c r="G1240" i="4" s="1"/>
  <c r="F1238" i="4"/>
  <c r="E1238" i="4"/>
  <c r="E1240" i="4" s="1"/>
  <c r="D1238" i="4"/>
  <c r="D1240" i="4" s="1"/>
  <c r="O1237" i="4"/>
  <c r="N1232" i="4"/>
  <c r="M1232" i="4"/>
  <c r="M1234" i="4" s="1"/>
  <c r="L1232" i="4"/>
  <c r="K1232" i="4"/>
  <c r="K1234" i="4" s="1"/>
  <c r="J1232" i="4"/>
  <c r="J1234" i="4" s="1"/>
  <c r="I1232" i="4"/>
  <c r="H1232" i="4"/>
  <c r="H1234" i="4" s="1"/>
  <c r="G1232" i="4"/>
  <c r="G1234" i="4" s="1"/>
  <c r="F1232" i="4"/>
  <c r="F1234" i="4" s="1"/>
  <c r="E1232" i="4"/>
  <c r="E1234" i="4" s="1"/>
  <c r="D1232" i="4"/>
  <c r="D1234" i="4" s="1"/>
  <c r="C1232" i="4"/>
  <c r="C1234" i="4" s="1"/>
  <c r="O1231" i="4"/>
  <c r="O1230" i="4"/>
  <c r="G1200" i="4"/>
  <c r="G1202" i="4" s="1"/>
  <c r="F1200" i="4"/>
  <c r="F1202" i="4" s="1"/>
  <c r="E1200" i="4"/>
  <c r="E1202" i="4" s="1"/>
  <c r="D1200" i="4"/>
  <c r="D1202" i="4" s="1"/>
  <c r="C1200" i="4"/>
  <c r="C1202" i="4" s="1"/>
  <c r="O1199" i="4"/>
  <c r="N1194" i="4"/>
  <c r="N1196" i="4" s="1"/>
  <c r="M1194" i="4"/>
  <c r="M1196" i="4" s="1"/>
  <c r="L1196" i="4"/>
  <c r="K1194" i="4"/>
  <c r="K1196" i="4" s="1"/>
  <c r="J1194" i="4"/>
  <c r="J1196" i="4" s="1"/>
  <c r="I1194" i="4"/>
  <c r="I1196" i="4" s="1"/>
  <c r="H1194" i="4"/>
  <c r="H1196" i="4" s="1"/>
  <c r="G1194" i="4"/>
  <c r="G1196" i="4" s="1"/>
  <c r="F1194" i="4"/>
  <c r="F1196" i="4" s="1"/>
  <c r="E1194" i="4"/>
  <c r="D1194" i="4"/>
  <c r="D1196" i="4" s="1"/>
  <c r="C1194" i="4"/>
  <c r="C1196" i="4" s="1"/>
  <c r="O1193" i="4"/>
  <c r="O1192" i="4"/>
  <c r="N1162" i="4"/>
  <c r="N1164" i="4" s="1"/>
  <c r="M1162" i="4"/>
  <c r="M1164" i="4" s="1"/>
  <c r="L1162" i="4"/>
  <c r="L1164" i="4" s="1"/>
  <c r="K1162" i="4"/>
  <c r="K1164" i="4" s="1"/>
  <c r="J1162" i="4"/>
  <c r="J1164" i="4" s="1"/>
  <c r="I1162" i="4"/>
  <c r="H1162" i="4"/>
  <c r="H1164" i="4" s="1"/>
  <c r="G1162" i="4"/>
  <c r="G1164" i="4" s="1"/>
  <c r="F1164" i="4"/>
  <c r="E1162" i="4"/>
  <c r="E1164" i="4" s="1"/>
  <c r="D1162" i="4"/>
  <c r="C1162" i="4"/>
  <c r="O1161" i="4"/>
  <c r="N1156" i="4"/>
  <c r="N1158" i="4" s="1"/>
  <c r="M1156" i="4"/>
  <c r="M1158" i="4" s="1"/>
  <c r="L1156" i="4"/>
  <c r="K1156" i="4"/>
  <c r="K1158" i="4" s="1"/>
  <c r="J1156" i="4"/>
  <c r="J1158" i="4" s="1"/>
  <c r="I1156" i="4"/>
  <c r="I1158" i="4" s="1"/>
  <c r="H1156" i="4"/>
  <c r="H1158" i="4" s="1"/>
  <c r="G1156" i="4"/>
  <c r="G1158" i="4" s="1"/>
  <c r="F1156" i="4"/>
  <c r="F1158" i="4" s="1"/>
  <c r="E1156" i="4"/>
  <c r="D1156" i="4"/>
  <c r="D1158" i="4" s="1"/>
  <c r="C1156" i="4"/>
  <c r="C1158" i="4" s="1"/>
  <c r="O1155" i="4"/>
  <c r="O1154" i="4"/>
  <c r="C1124" i="4"/>
  <c r="O1123" i="4"/>
  <c r="M1118" i="4"/>
  <c r="M1120" i="4" s="1"/>
  <c r="L1118" i="4"/>
  <c r="K1118" i="4"/>
  <c r="K1120" i="4" s="1"/>
  <c r="J1118" i="4"/>
  <c r="J1120" i="4" s="1"/>
  <c r="I1118" i="4"/>
  <c r="I1120" i="4" s="1"/>
  <c r="H1118" i="4"/>
  <c r="H1120" i="4" s="1"/>
  <c r="G1118" i="4"/>
  <c r="G1120" i="4" s="1"/>
  <c r="F1118" i="4"/>
  <c r="F1120" i="4" s="1"/>
  <c r="E1118" i="4"/>
  <c r="E1120" i="4" s="1"/>
  <c r="D1118" i="4"/>
  <c r="D1120" i="4" s="1"/>
  <c r="C1118" i="4"/>
  <c r="C1120" i="4" s="1"/>
  <c r="O1117" i="4"/>
  <c r="O1116" i="4"/>
  <c r="C1086" i="4"/>
  <c r="C1088" i="4" s="1"/>
  <c r="O1085" i="4"/>
  <c r="N1080" i="4"/>
  <c r="N1082" i="4" s="1"/>
  <c r="M1080" i="4"/>
  <c r="M1082" i="4" s="1"/>
  <c r="L1080" i="4"/>
  <c r="L1082" i="4" s="1"/>
  <c r="K1080" i="4"/>
  <c r="J1080" i="4"/>
  <c r="I1080" i="4"/>
  <c r="H1080" i="4"/>
  <c r="G1080" i="4"/>
  <c r="G1082" i="4" s="1"/>
  <c r="F1080" i="4"/>
  <c r="E1080" i="4"/>
  <c r="D1080" i="4"/>
  <c r="C1080" i="4"/>
  <c r="C1082" i="4" s="1"/>
  <c r="O1079" i="4"/>
  <c r="O1078" i="4"/>
  <c r="O1069" i="4"/>
  <c r="O1068" i="4"/>
  <c r="O1067" i="4"/>
  <c r="O1066" i="4"/>
  <c r="O1065" i="4"/>
  <c r="O1063" i="4"/>
  <c r="O1062" i="4"/>
  <c r="O1061" i="4"/>
  <c r="O1060" i="4"/>
  <c r="O1047" i="4"/>
  <c r="N1042" i="4"/>
  <c r="N1044" i="4" s="1"/>
  <c r="M1042" i="4"/>
  <c r="M1044" i="4" s="1"/>
  <c r="L1042" i="4"/>
  <c r="L1044" i="4" s="1"/>
  <c r="K1042" i="4"/>
  <c r="K1044" i="4" s="1"/>
  <c r="J1042" i="4"/>
  <c r="I1042" i="4"/>
  <c r="I1044" i="4" s="1"/>
  <c r="H1042" i="4"/>
  <c r="H1044" i="4" s="1"/>
  <c r="G1042" i="4"/>
  <c r="G1044" i="4" s="1"/>
  <c r="F1042" i="4"/>
  <c r="F1044" i="4" s="1"/>
  <c r="E1042" i="4"/>
  <c r="D1042" i="4"/>
  <c r="D1044" i="4" s="1"/>
  <c r="C1042" i="4"/>
  <c r="C1044" i="4" s="1"/>
  <c r="O1041" i="4"/>
  <c r="O1040" i="4"/>
  <c r="N1032" i="4"/>
  <c r="N1035" i="4" s="1"/>
  <c r="M1032" i="4"/>
  <c r="M1035" i="4" s="1"/>
  <c r="L1032" i="4"/>
  <c r="L1035" i="4" s="1"/>
  <c r="K1032" i="4"/>
  <c r="K1035" i="4" s="1"/>
  <c r="J1032" i="4"/>
  <c r="J1035" i="4" s="1"/>
  <c r="I1032" i="4"/>
  <c r="I1035" i="4" s="1"/>
  <c r="H1032" i="4"/>
  <c r="H1035" i="4" s="1"/>
  <c r="G1032" i="4"/>
  <c r="G1035" i="4" s="1"/>
  <c r="F1032" i="4"/>
  <c r="F1035" i="4" s="1"/>
  <c r="D1032" i="4"/>
  <c r="D1035" i="4" s="1"/>
  <c r="C1032" i="4"/>
  <c r="C1035" i="4" s="1"/>
  <c r="O1031" i="4"/>
  <c r="O1030" i="4"/>
  <c r="O1029" i="4"/>
  <c r="O1028" i="4"/>
  <c r="O1027" i="4"/>
  <c r="O1025" i="4"/>
  <c r="O1024" i="4"/>
  <c r="O1023" i="4"/>
  <c r="O1022" i="4"/>
  <c r="N1010" i="4"/>
  <c r="N1012" i="4" s="1"/>
  <c r="M1010" i="4"/>
  <c r="M1012" i="4" s="1"/>
  <c r="L1010" i="4"/>
  <c r="L1012" i="4" s="1"/>
  <c r="K1010" i="4"/>
  <c r="J1010" i="4"/>
  <c r="J1012" i="4" s="1"/>
  <c r="I1010" i="4"/>
  <c r="I1012" i="4" s="1"/>
  <c r="H1010" i="4"/>
  <c r="H1012" i="4" s="1"/>
  <c r="G1010" i="4"/>
  <c r="G1012" i="4" s="1"/>
  <c r="F1010" i="4"/>
  <c r="F1012" i="4" s="1"/>
  <c r="E1010" i="4"/>
  <c r="E1012" i="4" s="1"/>
  <c r="D1010" i="4"/>
  <c r="D1012" i="4" s="1"/>
  <c r="C1010" i="4"/>
  <c r="C1012" i="4" s="1"/>
  <c r="O1009" i="4"/>
  <c r="N1004" i="4"/>
  <c r="M1004" i="4"/>
  <c r="L1004" i="4"/>
  <c r="L1006" i="4" s="1"/>
  <c r="K1004" i="4"/>
  <c r="K1006" i="4" s="1"/>
  <c r="J1004" i="4"/>
  <c r="J1006" i="4" s="1"/>
  <c r="I1004" i="4"/>
  <c r="I1006" i="4" s="1"/>
  <c r="H1004" i="4"/>
  <c r="H1006" i="4" s="1"/>
  <c r="G1004" i="4"/>
  <c r="F1004" i="4"/>
  <c r="F1006" i="4" s="1"/>
  <c r="E1004" i="4"/>
  <c r="E1006" i="4" s="1"/>
  <c r="D1004" i="4"/>
  <c r="D1006" i="4" s="1"/>
  <c r="C1004" i="4"/>
  <c r="C1006" i="4" s="1"/>
  <c r="O1003" i="4"/>
  <c r="O1002" i="4"/>
  <c r="J997" i="4"/>
  <c r="C994" i="4"/>
  <c r="C997" i="4" s="1"/>
  <c r="O993" i="4"/>
  <c r="O992" i="4"/>
  <c r="O991" i="4"/>
  <c r="O990" i="4"/>
  <c r="O989" i="4"/>
  <c r="O987" i="4"/>
  <c r="O986" i="4"/>
  <c r="O985" i="4"/>
  <c r="O984" i="4"/>
  <c r="N972" i="4"/>
  <c r="N974" i="4" s="1"/>
  <c r="M972" i="4"/>
  <c r="L972" i="4"/>
  <c r="L974" i="4" s="1"/>
  <c r="K972" i="4"/>
  <c r="K974" i="4" s="1"/>
  <c r="J972" i="4"/>
  <c r="I972" i="4"/>
  <c r="H972" i="4"/>
  <c r="G972" i="4"/>
  <c r="G974" i="4" s="1"/>
  <c r="F972" i="4"/>
  <c r="F974" i="4" s="1"/>
  <c r="E972" i="4"/>
  <c r="D972" i="4"/>
  <c r="O971" i="4"/>
  <c r="O965" i="4"/>
  <c r="O964" i="4"/>
  <c r="N956" i="4"/>
  <c r="N959" i="4" s="1"/>
  <c r="N961" i="4" s="1"/>
  <c r="M956" i="4"/>
  <c r="M959" i="4" s="1"/>
  <c r="M961" i="4" s="1"/>
  <c r="K956" i="4"/>
  <c r="K959" i="4" s="1"/>
  <c r="J956" i="4"/>
  <c r="J959" i="4" s="1"/>
  <c r="J961" i="4" s="1"/>
  <c r="I956" i="4"/>
  <c r="I959" i="4" s="1"/>
  <c r="I961" i="4" s="1"/>
  <c r="H956" i="4"/>
  <c r="H959" i="4" s="1"/>
  <c r="H961" i="4" s="1"/>
  <c r="G956" i="4"/>
  <c r="G959" i="4" s="1"/>
  <c r="G961" i="4" s="1"/>
  <c r="F956" i="4"/>
  <c r="F959" i="4" s="1"/>
  <c r="F961" i="4" s="1"/>
  <c r="E956" i="4"/>
  <c r="E959" i="4" s="1"/>
  <c r="E961" i="4" s="1"/>
  <c r="D956" i="4"/>
  <c r="D959" i="4" s="1"/>
  <c r="C956" i="4"/>
  <c r="C959" i="4" s="1"/>
  <c r="C961" i="4" s="1"/>
  <c r="O955" i="4"/>
  <c r="O954" i="4"/>
  <c r="O953" i="4"/>
  <c r="O952" i="4"/>
  <c r="O951" i="4"/>
  <c r="O949" i="4"/>
  <c r="O948" i="4"/>
  <c r="O947" i="4"/>
  <c r="O946" i="4"/>
  <c r="N936" i="4"/>
  <c r="O933" i="4"/>
  <c r="O927" i="4"/>
  <c r="O926" i="4"/>
  <c r="N918" i="4"/>
  <c r="N921" i="4" s="1"/>
  <c r="N923" i="4" s="1"/>
  <c r="M918" i="4"/>
  <c r="M921" i="4" s="1"/>
  <c r="M923" i="4" s="1"/>
  <c r="L921" i="4"/>
  <c r="L923" i="4" s="1"/>
  <c r="K918" i="4"/>
  <c r="K921" i="4" s="1"/>
  <c r="K923" i="4" s="1"/>
  <c r="J918" i="4"/>
  <c r="J921" i="4" s="1"/>
  <c r="J923" i="4" s="1"/>
  <c r="I918" i="4"/>
  <c r="I921" i="4" s="1"/>
  <c r="I923" i="4" s="1"/>
  <c r="H918" i="4"/>
  <c r="H921" i="4" s="1"/>
  <c r="G921" i="4"/>
  <c r="F918" i="4"/>
  <c r="F921" i="4" s="1"/>
  <c r="E918" i="4"/>
  <c r="E921" i="4" s="1"/>
  <c r="E923" i="4" s="1"/>
  <c r="D918" i="4"/>
  <c r="D921" i="4" s="1"/>
  <c r="C918" i="4"/>
  <c r="C921" i="4" s="1"/>
  <c r="C923" i="4" s="1"/>
  <c r="O917" i="4"/>
  <c r="O916" i="4"/>
  <c r="O915" i="4"/>
  <c r="O914" i="4"/>
  <c r="O913" i="4"/>
  <c r="O911" i="4"/>
  <c r="O910" i="4"/>
  <c r="O909" i="4"/>
  <c r="O908" i="4"/>
  <c r="N896" i="4"/>
  <c r="N898" i="4" s="1"/>
  <c r="M896" i="4"/>
  <c r="M898" i="4" s="1"/>
  <c r="L896" i="4"/>
  <c r="L898" i="4" s="1"/>
  <c r="K896" i="4"/>
  <c r="J896" i="4"/>
  <c r="J898" i="4" s="1"/>
  <c r="I896" i="4"/>
  <c r="I898" i="4" s="1"/>
  <c r="H896" i="4"/>
  <c r="H898" i="4" s="1"/>
  <c r="G896" i="4"/>
  <c r="G898" i="4" s="1"/>
  <c r="F896" i="4"/>
  <c r="F898" i="4" s="1"/>
  <c r="E896" i="4"/>
  <c r="E898" i="4" s="1"/>
  <c r="D896" i="4"/>
  <c r="D898" i="4" s="1"/>
  <c r="C896" i="4"/>
  <c r="C898" i="4" s="1"/>
  <c r="O895" i="4"/>
  <c r="O888" i="4"/>
  <c r="N883" i="4"/>
  <c r="M883" i="4"/>
  <c r="M885" i="4" s="1"/>
  <c r="L883" i="4"/>
  <c r="L885" i="4" s="1"/>
  <c r="J883" i="4"/>
  <c r="J885" i="4" s="1"/>
  <c r="I883" i="4"/>
  <c r="I885" i="4" s="1"/>
  <c r="H883" i="4"/>
  <c r="H885" i="4" s="1"/>
  <c r="F880" i="4"/>
  <c r="F883" i="4" s="1"/>
  <c r="E880" i="4"/>
  <c r="D880" i="4"/>
  <c r="D883" i="4" s="1"/>
  <c r="D885" i="4" s="1"/>
  <c r="C880" i="4"/>
  <c r="C883" i="4" s="1"/>
  <c r="C885" i="4" s="1"/>
  <c r="O879" i="4"/>
  <c r="O878" i="4"/>
  <c r="O877" i="4"/>
  <c r="O876" i="4"/>
  <c r="O875" i="4"/>
  <c r="O873" i="4"/>
  <c r="O872" i="4"/>
  <c r="O871" i="4"/>
  <c r="O870" i="4"/>
  <c r="O857" i="4"/>
  <c r="N852" i="4"/>
  <c r="N854" i="4" s="1"/>
  <c r="M852" i="4"/>
  <c r="M854" i="4" s="1"/>
  <c r="L852" i="4"/>
  <c r="L854" i="4" s="1"/>
  <c r="K852" i="4"/>
  <c r="K854" i="4" s="1"/>
  <c r="J852" i="4"/>
  <c r="J854" i="4" s="1"/>
  <c r="I852" i="4"/>
  <c r="I854" i="4" s="1"/>
  <c r="H852" i="4"/>
  <c r="H854" i="4" s="1"/>
  <c r="G852" i="4"/>
  <c r="F852" i="4"/>
  <c r="F854" i="4" s="1"/>
  <c r="E852" i="4"/>
  <c r="E854" i="4" s="1"/>
  <c r="D852" i="4"/>
  <c r="D854" i="4" s="1"/>
  <c r="C852" i="4"/>
  <c r="C854" i="4" s="1"/>
  <c r="O851" i="4"/>
  <c r="O850" i="4"/>
  <c r="N845" i="4"/>
  <c r="N847" i="4" s="1"/>
  <c r="L842" i="4"/>
  <c r="L845" i="4" s="1"/>
  <c r="K842" i="4"/>
  <c r="K845" i="4" s="1"/>
  <c r="K847" i="4" s="1"/>
  <c r="I842" i="4"/>
  <c r="I845" i="4" s="1"/>
  <c r="I847" i="4" s="1"/>
  <c r="H842" i="4"/>
  <c r="H845" i="4" s="1"/>
  <c r="G842" i="4"/>
  <c r="G845" i="4" s="1"/>
  <c r="G847" i="4" s="1"/>
  <c r="F842" i="4"/>
  <c r="F845" i="4" s="1"/>
  <c r="F863" i="4" s="1"/>
  <c r="F859" i="4" s="1"/>
  <c r="E842" i="4"/>
  <c r="E845" i="4" s="1"/>
  <c r="E847" i="4" s="1"/>
  <c r="D842" i="4"/>
  <c r="C842" i="4"/>
  <c r="C845" i="4" s="1"/>
  <c r="O841" i="4"/>
  <c r="O840" i="4"/>
  <c r="O839" i="4"/>
  <c r="O838" i="4"/>
  <c r="O837" i="4"/>
  <c r="O835" i="4"/>
  <c r="O834" i="4"/>
  <c r="O833" i="4"/>
  <c r="O832" i="4"/>
  <c r="N827" i="4"/>
  <c r="M827" i="4"/>
  <c r="L827" i="4"/>
  <c r="K827" i="4"/>
  <c r="J827" i="4"/>
  <c r="I827" i="4"/>
  <c r="H827" i="4"/>
  <c r="G827" i="4"/>
  <c r="O824" i="4"/>
  <c r="O823" i="4"/>
  <c r="O822" i="4"/>
  <c r="O821" i="4"/>
  <c r="N816" i="4"/>
  <c r="N817" i="4" s="1"/>
  <c r="M816" i="4"/>
  <c r="L816" i="4"/>
  <c r="K816" i="4"/>
  <c r="K826" i="4" s="1"/>
  <c r="J816" i="4"/>
  <c r="J817" i="4" s="1"/>
  <c r="I816" i="4"/>
  <c r="I826" i="4" s="1"/>
  <c r="H816" i="4"/>
  <c r="H817" i="4" s="1"/>
  <c r="G816" i="4"/>
  <c r="E816" i="4"/>
  <c r="D816" i="4"/>
  <c r="C816" i="4"/>
  <c r="C817" i="4" s="1"/>
  <c r="O815" i="4"/>
  <c r="O814" i="4"/>
  <c r="O813" i="4"/>
  <c r="O812" i="4"/>
  <c r="O811" i="4"/>
  <c r="O800" i="4"/>
  <c r="N795" i="4"/>
  <c r="M795" i="4"/>
  <c r="M797" i="4" s="1"/>
  <c r="L795" i="4"/>
  <c r="K795" i="4"/>
  <c r="J795" i="4"/>
  <c r="J797" i="4" s="1"/>
  <c r="I795" i="4"/>
  <c r="I797" i="4" s="1"/>
  <c r="H795" i="4"/>
  <c r="H797" i="4" s="1"/>
  <c r="G795" i="4"/>
  <c r="G797" i="4" s="1"/>
  <c r="F795" i="4"/>
  <c r="F797" i="4" s="1"/>
  <c r="E795" i="4"/>
  <c r="E797" i="4" s="1"/>
  <c r="D795" i="4"/>
  <c r="D797" i="4" s="1"/>
  <c r="C795" i="4"/>
  <c r="O794" i="4"/>
  <c r="O793" i="4"/>
  <c r="N785" i="4"/>
  <c r="N788" i="4" s="1"/>
  <c r="N790" i="4" s="1"/>
  <c r="M785" i="4"/>
  <c r="M788" i="4" s="1"/>
  <c r="K785" i="4"/>
  <c r="K788" i="4" s="1"/>
  <c r="K790" i="4" s="1"/>
  <c r="J785" i="4"/>
  <c r="J788" i="4" s="1"/>
  <c r="J790" i="4" s="1"/>
  <c r="I785" i="4"/>
  <c r="H785" i="4"/>
  <c r="H788" i="4" s="1"/>
  <c r="H790" i="4" s="1"/>
  <c r="G785" i="4"/>
  <c r="G788" i="4" s="1"/>
  <c r="G790" i="4" s="1"/>
  <c r="F785" i="4"/>
  <c r="F788" i="4" s="1"/>
  <c r="E785" i="4"/>
  <c r="E788" i="4" s="1"/>
  <c r="D788" i="4"/>
  <c r="C785" i="4"/>
  <c r="C788" i="4" s="1"/>
  <c r="O784" i="4"/>
  <c r="O783" i="4"/>
  <c r="O782" i="4"/>
  <c r="O781" i="4"/>
  <c r="O780" i="4"/>
  <c r="O778" i="4"/>
  <c r="O777" i="4"/>
  <c r="O776" i="4"/>
  <c r="O775" i="4"/>
  <c r="J765" i="4"/>
  <c r="O762" i="4"/>
  <c r="N757" i="4"/>
  <c r="N759" i="4" s="1"/>
  <c r="L757" i="4"/>
  <c r="K757" i="4"/>
  <c r="K759" i="4" s="1"/>
  <c r="J757" i="4"/>
  <c r="I757" i="4"/>
  <c r="I759" i="4" s="1"/>
  <c r="H757" i="4"/>
  <c r="H759" i="4" s="1"/>
  <c r="G757" i="4"/>
  <c r="G759" i="4" s="1"/>
  <c r="F757" i="4"/>
  <c r="F759" i="4" s="1"/>
  <c r="E757" i="4"/>
  <c r="E759" i="4" s="1"/>
  <c r="D757" i="4"/>
  <c r="C757" i="4"/>
  <c r="C759" i="4" s="1"/>
  <c r="O756" i="4"/>
  <c r="O755" i="4"/>
  <c r="N747" i="4"/>
  <c r="N750" i="4" s="1"/>
  <c r="N752" i="4" s="1"/>
  <c r="M747" i="4"/>
  <c r="M750" i="4" s="1"/>
  <c r="L747" i="4"/>
  <c r="L750" i="4" s="1"/>
  <c r="L752" i="4" s="1"/>
  <c r="K747" i="4"/>
  <c r="K750" i="4" s="1"/>
  <c r="K752" i="4" s="1"/>
  <c r="J747" i="4"/>
  <c r="J750" i="4" s="1"/>
  <c r="J752" i="4" s="1"/>
  <c r="I747" i="4"/>
  <c r="I750" i="4" s="1"/>
  <c r="I752" i="4" s="1"/>
  <c r="H747" i="4"/>
  <c r="H750" i="4" s="1"/>
  <c r="H752" i="4" s="1"/>
  <c r="G747" i="4"/>
  <c r="G750" i="4" s="1"/>
  <c r="G752" i="4" s="1"/>
  <c r="F747" i="4"/>
  <c r="F750" i="4" s="1"/>
  <c r="F752" i="4" s="1"/>
  <c r="E747" i="4"/>
  <c r="E750" i="4" s="1"/>
  <c r="D747" i="4"/>
  <c r="D750" i="4" s="1"/>
  <c r="D752" i="4" s="1"/>
  <c r="C747" i="4"/>
  <c r="C750" i="4" s="1"/>
  <c r="O746" i="4"/>
  <c r="O745" i="4"/>
  <c r="N706" i="4"/>
  <c r="N707" i="4" s="1"/>
  <c r="M706" i="4"/>
  <c r="M707" i="4" s="1"/>
  <c r="L706" i="4"/>
  <c r="L707" i="4" s="1"/>
  <c r="K706" i="4"/>
  <c r="K707" i="4" s="1"/>
  <c r="J706" i="4"/>
  <c r="J707" i="4" s="1"/>
  <c r="I706" i="4"/>
  <c r="I707" i="4" s="1"/>
  <c r="H706" i="4"/>
  <c r="H707" i="4" s="1"/>
  <c r="G706" i="4"/>
  <c r="G707" i="4" s="1"/>
  <c r="F706" i="4"/>
  <c r="F707" i="4" s="1"/>
  <c r="E706" i="4"/>
  <c r="E707" i="4" s="1"/>
  <c r="D706" i="4"/>
  <c r="D707" i="4" s="1"/>
  <c r="C706" i="4"/>
  <c r="N699" i="4"/>
  <c r="M699" i="4"/>
  <c r="L699" i="4"/>
  <c r="K699" i="4"/>
  <c r="J699" i="4"/>
  <c r="I699" i="4"/>
  <c r="H699" i="4"/>
  <c r="G699" i="4"/>
  <c r="F699" i="4"/>
  <c r="E699" i="4"/>
  <c r="D699" i="4"/>
  <c r="C699" i="4"/>
  <c r="O698" i="4"/>
  <c r="N694" i="4"/>
  <c r="M694" i="4"/>
  <c r="L694" i="4"/>
  <c r="L696" i="4" s="1"/>
  <c r="K694" i="4"/>
  <c r="J694" i="4"/>
  <c r="I694" i="4"/>
  <c r="H694" i="4"/>
  <c r="G694" i="4"/>
  <c r="G696" i="4" s="1"/>
  <c r="F694" i="4"/>
  <c r="F696" i="4" s="1"/>
  <c r="E694" i="4"/>
  <c r="E686" i="4" s="1"/>
  <c r="D694" i="4"/>
  <c r="D696" i="4" s="1"/>
  <c r="C694" i="4"/>
  <c r="O693" i="4"/>
  <c r="N690" i="4"/>
  <c r="M690" i="4"/>
  <c r="L690" i="4"/>
  <c r="K690" i="4"/>
  <c r="J690" i="4"/>
  <c r="I690" i="4"/>
  <c r="H690" i="4"/>
  <c r="G690" i="4"/>
  <c r="F690" i="4"/>
  <c r="E690" i="4"/>
  <c r="D690" i="4"/>
  <c r="C690" i="4"/>
  <c r="O689" i="4"/>
  <c r="N681" i="4"/>
  <c r="N684" i="4" s="1"/>
  <c r="N702" i="4" s="1"/>
  <c r="N703" i="4" s="1"/>
  <c r="N695" i="4" s="1"/>
  <c r="M681" i="4"/>
  <c r="M684" i="4" s="1"/>
  <c r="M702" i="4" s="1"/>
  <c r="M703" i="4" s="1"/>
  <c r="L681" i="4"/>
  <c r="L684" i="4" s="1"/>
  <c r="K681" i="4"/>
  <c r="K684" i="4" s="1"/>
  <c r="J681" i="4"/>
  <c r="J684" i="4" s="1"/>
  <c r="J702" i="4" s="1"/>
  <c r="J703" i="4" s="1"/>
  <c r="I681" i="4"/>
  <c r="I684" i="4" s="1"/>
  <c r="H681" i="4"/>
  <c r="H684" i="4" s="1"/>
  <c r="H702" i="4" s="1"/>
  <c r="H703" i="4" s="1"/>
  <c r="H704" i="4" s="1"/>
  <c r="G681" i="4"/>
  <c r="G684" i="4" s="1"/>
  <c r="G702" i="4" s="1"/>
  <c r="G703" i="4" s="1"/>
  <c r="F681" i="4"/>
  <c r="F684" i="4" s="1"/>
  <c r="F702" i="4" s="1"/>
  <c r="F703" i="4" s="1"/>
  <c r="F708" i="4" s="1"/>
  <c r="E681" i="4"/>
  <c r="D681" i="4"/>
  <c r="D684" i="4" s="1"/>
  <c r="D685" i="4" s="1"/>
  <c r="D687" i="4" s="1"/>
  <c r="C681" i="4"/>
  <c r="C684" i="4" s="1"/>
  <c r="C685" i="4" s="1"/>
  <c r="O680" i="4"/>
  <c r="O679" i="4"/>
  <c r="O678" i="4"/>
  <c r="O677" i="4"/>
  <c r="O676" i="4"/>
  <c r="O675" i="4"/>
  <c r="O674" i="4"/>
  <c r="O673" i="4"/>
  <c r="O672" i="4"/>
  <c r="O671" i="4"/>
  <c r="N665" i="4"/>
  <c r="N666" i="4" s="1"/>
  <c r="M665" i="4"/>
  <c r="L665" i="4"/>
  <c r="K665" i="4"/>
  <c r="J665" i="4"/>
  <c r="I665" i="4"/>
  <c r="N658" i="4"/>
  <c r="M658" i="4"/>
  <c r="L658" i="4"/>
  <c r="K658" i="4"/>
  <c r="J658" i="4"/>
  <c r="I658" i="4"/>
  <c r="H658" i="4"/>
  <c r="G658" i="4"/>
  <c r="F658" i="4"/>
  <c r="E658" i="4"/>
  <c r="D658" i="4"/>
  <c r="C658" i="4"/>
  <c r="O657" i="4"/>
  <c r="N653" i="4"/>
  <c r="N655" i="4" s="1"/>
  <c r="M653" i="4"/>
  <c r="M655" i="4" s="1"/>
  <c r="L653" i="4"/>
  <c r="L655" i="4" s="1"/>
  <c r="K653" i="4"/>
  <c r="K655" i="4" s="1"/>
  <c r="J653" i="4"/>
  <c r="J655" i="4" s="1"/>
  <c r="I653" i="4"/>
  <c r="I655" i="4" s="1"/>
  <c r="H653" i="4"/>
  <c r="H655" i="4" s="1"/>
  <c r="G653" i="4"/>
  <c r="G655" i="4" s="1"/>
  <c r="F653" i="4"/>
  <c r="F655" i="4" s="1"/>
  <c r="E653" i="4"/>
  <c r="D653" i="4"/>
  <c r="C653" i="4"/>
  <c r="C655" i="4" s="1"/>
  <c r="O652" i="4"/>
  <c r="N639" i="4"/>
  <c r="M639" i="4"/>
  <c r="L639" i="4"/>
  <c r="K639" i="4"/>
  <c r="J639" i="4"/>
  <c r="I639" i="4"/>
  <c r="H639" i="4"/>
  <c r="G639" i="4"/>
  <c r="F639" i="4"/>
  <c r="E639" i="4"/>
  <c r="D639" i="4"/>
  <c r="C639" i="4"/>
  <c r="O638" i="4"/>
  <c r="N630" i="4"/>
  <c r="M630" i="4"/>
  <c r="L630" i="4"/>
  <c r="L661" i="4" s="1"/>
  <c r="L662" i="4" s="1"/>
  <c r="L635" i="4" s="1"/>
  <c r="K630" i="4"/>
  <c r="J630" i="4"/>
  <c r="I630" i="4"/>
  <c r="H630" i="4"/>
  <c r="G630" i="4"/>
  <c r="F630" i="4"/>
  <c r="E630" i="4"/>
  <c r="D633" i="4"/>
  <c r="D634" i="4" s="1"/>
  <c r="D636" i="4" s="1"/>
  <c r="C630" i="4"/>
  <c r="O629" i="4"/>
  <c r="O628" i="4"/>
  <c r="O627" i="4"/>
  <c r="O626" i="4"/>
  <c r="O625" i="4"/>
  <c r="O624" i="4"/>
  <c r="O622" i="4"/>
  <c r="O621" i="4"/>
  <c r="O620" i="4"/>
  <c r="O619" i="4"/>
  <c r="N605" i="4"/>
  <c r="M605" i="4"/>
  <c r="M606" i="4" s="1"/>
  <c r="L605" i="4"/>
  <c r="L608" i="4" s="1"/>
  <c r="K605" i="4"/>
  <c r="J605" i="4"/>
  <c r="J608" i="4" s="1"/>
  <c r="I605" i="4"/>
  <c r="H605" i="4"/>
  <c r="H608" i="4" s="1"/>
  <c r="G605" i="4"/>
  <c r="F605" i="4"/>
  <c r="F608" i="4" s="1"/>
  <c r="E605" i="4"/>
  <c r="E606" i="4" s="1"/>
  <c r="D605" i="4"/>
  <c r="D608" i="4" s="1"/>
  <c r="C605" i="4"/>
  <c r="O604" i="4"/>
  <c r="O603" i="4"/>
  <c r="O602" i="4"/>
  <c r="O601" i="4"/>
  <c r="O600" i="4"/>
  <c r="O599" i="4"/>
  <c r="O598" i="4"/>
  <c r="O597" i="4"/>
  <c r="O595" i="4"/>
  <c r="O594" i="4"/>
  <c r="O593" i="4"/>
  <c r="O592" i="4"/>
  <c r="N585" i="4"/>
  <c r="M585" i="4"/>
  <c r="L585" i="4"/>
  <c r="K585" i="4"/>
  <c r="J585" i="4"/>
  <c r="I585" i="4"/>
  <c r="H585" i="4"/>
  <c r="G585" i="4"/>
  <c r="F585" i="4"/>
  <c r="E585" i="4"/>
  <c r="D585" i="4"/>
  <c r="C585" i="4"/>
  <c r="O584" i="4"/>
  <c r="O583" i="4"/>
  <c r="O582" i="4"/>
  <c r="O581" i="4"/>
  <c r="N578" i="4"/>
  <c r="M578" i="4"/>
  <c r="L578" i="4"/>
  <c r="K578" i="4"/>
  <c r="J578" i="4"/>
  <c r="H578" i="4"/>
  <c r="G578" i="4"/>
  <c r="F578" i="4"/>
  <c r="E578" i="4"/>
  <c r="D578" i="4"/>
  <c r="C578" i="4"/>
  <c r="O577" i="4"/>
  <c r="O576" i="4"/>
  <c r="O575" i="4"/>
  <c r="O574" i="4"/>
  <c r="O573" i="4"/>
  <c r="N570" i="4"/>
  <c r="M570" i="4"/>
  <c r="L570" i="4"/>
  <c r="J570" i="4"/>
  <c r="I570" i="4"/>
  <c r="H570" i="4"/>
  <c r="G570" i="4"/>
  <c r="F570" i="4"/>
  <c r="E570" i="4"/>
  <c r="D570" i="4"/>
  <c r="C570" i="4"/>
  <c r="O557" i="4"/>
  <c r="N554" i="4"/>
  <c r="K554" i="4"/>
  <c r="J554" i="4"/>
  <c r="I554" i="4"/>
  <c r="H554" i="4"/>
  <c r="G554" i="4"/>
  <c r="F554" i="4"/>
  <c r="E554" i="4"/>
  <c r="D554" i="4"/>
  <c r="C554" i="4"/>
  <c r="O553" i="4"/>
  <c r="O552" i="4"/>
  <c r="O550" i="4"/>
  <c r="F172" i="6"/>
  <c r="O533" i="4"/>
  <c r="O526" i="4"/>
  <c r="L521" i="4"/>
  <c r="K521" i="4"/>
  <c r="J521" i="4"/>
  <c r="I521" i="4"/>
  <c r="H521" i="4"/>
  <c r="F521" i="4"/>
  <c r="E521" i="4"/>
  <c r="D521" i="4"/>
  <c r="C521" i="4"/>
  <c r="O520" i="4"/>
  <c r="O519" i="4"/>
  <c r="O518" i="4"/>
  <c r="N513" i="4"/>
  <c r="M513" i="4"/>
  <c r="L513" i="4"/>
  <c r="K513" i="4"/>
  <c r="J513" i="4"/>
  <c r="I513" i="4"/>
  <c r="H513" i="4"/>
  <c r="G513" i="4"/>
  <c r="F513" i="4"/>
  <c r="E513" i="4"/>
  <c r="D513" i="4"/>
  <c r="C513" i="4"/>
  <c r="O512" i="4"/>
  <c r="O511" i="4"/>
  <c r="O510" i="4"/>
  <c r="N506" i="4"/>
  <c r="N507" i="4" s="1"/>
  <c r="M506" i="4"/>
  <c r="M507" i="4" s="1"/>
  <c r="L506" i="4"/>
  <c r="L507" i="4" s="1"/>
  <c r="K506" i="4"/>
  <c r="K507" i="4" s="1"/>
  <c r="J506" i="4"/>
  <c r="J507" i="4" s="1"/>
  <c r="I506" i="4"/>
  <c r="I507" i="4" s="1"/>
  <c r="H506" i="4"/>
  <c r="H507" i="4" s="1"/>
  <c r="G506" i="4"/>
  <c r="G507" i="4" s="1"/>
  <c r="F506" i="4"/>
  <c r="F507" i="4" s="1"/>
  <c r="E506" i="4"/>
  <c r="E507" i="4" s="1"/>
  <c r="D506" i="4"/>
  <c r="D507" i="4" s="1"/>
  <c r="C506" i="4"/>
  <c r="O505" i="4"/>
  <c r="O504" i="4"/>
  <c r="O503" i="4"/>
  <c r="O502" i="4"/>
  <c r="O501" i="4"/>
  <c r="O500" i="4"/>
  <c r="O499" i="4"/>
  <c r="O498" i="4"/>
  <c r="N491" i="4"/>
  <c r="L491" i="4"/>
  <c r="L493" i="4" s="1"/>
  <c r="K491" i="4"/>
  <c r="J491" i="4"/>
  <c r="J492" i="4" s="1"/>
  <c r="I491" i="4"/>
  <c r="H491" i="4"/>
  <c r="G492" i="4"/>
  <c r="F491" i="4"/>
  <c r="F492" i="4" s="1"/>
  <c r="E491" i="4"/>
  <c r="C491" i="4"/>
  <c r="C492" i="4" s="1"/>
  <c r="O490" i="4"/>
  <c r="O489" i="4"/>
  <c r="O488" i="4"/>
  <c r="N483" i="4"/>
  <c r="N484" i="4" s="1"/>
  <c r="M483" i="4"/>
  <c r="M484" i="4" s="1"/>
  <c r="L483" i="4"/>
  <c r="L484" i="4" s="1"/>
  <c r="K484" i="4"/>
  <c r="J483" i="4"/>
  <c r="J484" i="4" s="1"/>
  <c r="I483" i="4"/>
  <c r="I484" i="4" s="1"/>
  <c r="H483" i="4"/>
  <c r="H484" i="4" s="1"/>
  <c r="G483" i="4"/>
  <c r="G484" i="4" s="1"/>
  <c r="F483" i="4"/>
  <c r="F484" i="4" s="1"/>
  <c r="E483" i="4"/>
  <c r="E484" i="4" s="1"/>
  <c r="D483" i="4"/>
  <c r="D484" i="4" s="1"/>
  <c r="C483" i="4"/>
  <c r="O482" i="4"/>
  <c r="O481" i="4"/>
  <c r="O480" i="4"/>
  <c r="N475" i="4"/>
  <c r="N476" i="4" s="1"/>
  <c r="M475" i="4"/>
  <c r="M476" i="4" s="1"/>
  <c r="L475" i="4"/>
  <c r="L476" i="4" s="1"/>
  <c r="K475" i="4"/>
  <c r="K476" i="4" s="1"/>
  <c r="J475" i="4"/>
  <c r="J476" i="4" s="1"/>
  <c r="I475" i="4"/>
  <c r="I476" i="4" s="1"/>
  <c r="H475" i="4"/>
  <c r="H476" i="4" s="1"/>
  <c r="G475" i="4"/>
  <c r="G476" i="4" s="1"/>
  <c r="F475" i="4"/>
  <c r="E475" i="4"/>
  <c r="E476" i="4" s="1"/>
  <c r="D475" i="4"/>
  <c r="D476" i="4" s="1"/>
  <c r="C475" i="4"/>
  <c r="C476" i="4" s="1"/>
  <c r="O474" i="4"/>
  <c r="O473" i="4"/>
  <c r="O472" i="4"/>
  <c r="N467" i="4"/>
  <c r="N468" i="4" s="1"/>
  <c r="M467" i="4"/>
  <c r="M468" i="4" s="1"/>
  <c r="L467" i="4"/>
  <c r="L468" i="4" s="1"/>
  <c r="K467" i="4"/>
  <c r="K468" i="4" s="1"/>
  <c r="J467" i="4"/>
  <c r="J468" i="4" s="1"/>
  <c r="I467" i="4"/>
  <c r="I468" i="4" s="1"/>
  <c r="H467" i="4"/>
  <c r="H468" i="4" s="1"/>
  <c r="G467" i="4"/>
  <c r="G468" i="4" s="1"/>
  <c r="F467" i="4"/>
  <c r="E467" i="4"/>
  <c r="E468" i="4" s="1"/>
  <c r="D467" i="4"/>
  <c r="D468" i="4" s="1"/>
  <c r="C467" i="4"/>
  <c r="C468" i="4" s="1"/>
  <c r="O466" i="4"/>
  <c r="O465" i="4"/>
  <c r="O464" i="4"/>
  <c r="N459" i="4"/>
  <c r="N460" i="4" s="1"/>
  <c r="M459" i="4"/>
  <c r="M460" i="4" s="1"/>
  <c r="L459" i="4"/>
  <c r="L460" i="4" s="1"/>
  <c r="K459" i="4"/>
  <c r="K460" i="4" s="1"/>
  <c r="J459" i="4"/>
  <c r="I459" i="4"/>
  <c r="H459" i="4"/>
  <c r="H460" i="4" s="1"/>
  <c r="G459" i="4"/>
  <c r="F459" i="4"/>
  <c r="E459" i="4"/>
  <c r="E460" i="4" s="1"/>
  <c r="D459" i="4"/>
  <c r="D460" i="4" s="1"/>
  <c r="C459" i="4"/>
  <c r="O458" i="4"/>
  <c r="O457" i="4"/>
  <c r="O456" i="4"/>
  <c r="N452" i="4"/>
  <c r="M452" i="4"/>
  <c r="M485" i="4" s="1"/>
  <c r="P218" i="6" s="1"/>
  <c r="L452" i="4"/>
  <c r="L485" i="4" s="1"/>
  <c r="O218" i="6" s="1"/>
  <c r="K452" i="4"/>
  <c r="J452" i="4"/>
  <c r="I452" i="4"/>
  <c r="H452" i="4"/>
  <c r="G452" i="4"/>
  <c r="G493" i="4" s="1"/>
  <c r="F452" i="4"/>
  <c r="F469" i="4" s="1"/>
  <c r="I217" i="6" s="1"/>
  <c r="E452" i="4"/>
  <c r="E477" i="4" s="1"/>
  <c r="D452" i="4"/>
  <c r="C452" i="4"/>
  <c r="O451" i="4"/>
  <c r="O450" i="4"/>
  <c r="N445" i="4"/>
  <c r="N446" i="4" s="1"/>
  <c r="N1607" i="4" s="1"/>
  <c r="M445" i="4"/>
  <c r="M446" i="4" s="1"/>
  <c r="M1607" i="4" s="1"/>
  <c r="L445" i="4"/>
  <c r="L446" i="4" s="1"/>
  <c r="L1607" i="4" s="1"/>
  <c r="K445" i="4"/>
  <c r="K446" i="4" s="1"/>
  <c r="K1607" i="4" s="1"/>
  <c r="J445" i="4"/>
  <c r="J446" i="4" s="1"/>
  <c r="J1607" i="4" s="1"/>
  <c r="I445" i="4"/>
  <c r="I446" i="4" s="1"/>
  <c r="I1607" i="4" s="1"/>
  <c r="H445" i="4"/>
  <c r="H446" i="4" s="1"/>
  <c r="H1607" i="4" s="1"/>
  <c r="G445" i="4"/>
  <c r="G446" i="4" s="1"/>
  <c r="G1607" i="4" s="1"/>
  <c r="F445" i="4"/>
  <c r="F446" i="4" s="1"/>
  <c r="F1607" i="4" s="1"/>
  <c r="D445" i="4"/>
  <c r="C445" i="4"/>
  <c r="C446" i="4" s="1"/>
  <c r="C1607" i="4" s="1"/>
  <c r="O444" i="4"/>
  <c r="O443" i="4"/>
  <c r="O442" i="4"/>
  <c r="N435" i="4"/>
  <c r="M435" i="4"/>
  <c r="M436" i="4" s="1"/>
  <c r="L435" i="4"/>
  <c r="K435" i="4"/>
  <c r="J435" i="4"/>
  <c r="I435" i="4"/>
  <c r="I436" i="4" s="1"/>
  <c r="H435" i="4"/>
  <c r="H436" i="4" s="1"/>
  <c r="G435" i="4"/>
  <c r="G436" i="4" s="1"/>
  <c r="F435" i="4"/>
  <c r="E435" i="4"/>
  <c r="E436" i="4" s="1"/>
  <c r="D435" i="4"/>
  <c r="D436" i="4" s="1"/>
  <c r="C435" i="4"/>
  <c r="C436" i="4" s="1"/>
  <c r="O434" i="4"/>
  <c r="I429" i="4"/>
  <c r="H429" i="4"/>
  <c r="H430" i="4" s="1"/>
  <c r="H1606" i="4" s="1"/>
  <c r="G429" i="4"/>
  <c r="G430" i="4" s="1"/>
  <c r="G1606" i="4" s="1"/>
  <c r="F429" i="4"/>
  <c r="F430" i="4" s="1"/>
  <c r="F1606" i="4" s="1"/>
  <c r="E429" i="4"/>
  <c r="E430" i="4" s="1"/>
  <c r="E1606" i="4" s="1"/>
  <c r="D429" i="4"/>
  <c r="C429" i="4"/>
  <c r="C430" i="4" s="1"/>
  <c r="C1606" i="4" s="1"/>
  <c r="O428" i="4"/>
  <c r="O427" i="4"/>
  <c r="O426" i="4"/>
  <c r="O422" i="4"/>
  <c r="N419" i="4"/>
  <c r="N1608" i="4" s="1"/>
  <c r="M419" i="4"/>
  <c r="M1608" i="4" s="1"/>
  <c r="L419" i="4"/>
  <c r="L1608" i="4" s="1"/>
  <c r="K419" i="4"/>
  <c r="K1608" i="4" s="1"/>
  <c r="J419" i="4"/>
  <c r="J1608" i="4" s="1"/>
  <c r="I419" i="4"/>
  <c r="I1608" i="4" s="1"/>
  <c r="H419" i="4"/>
  <c r="H1608" i="4" s="1"/>
  <c r="G419" i="4"/>
  <c r="G1608" i="4" s="1"/>
  <c r="F419" i="4"/>
  <c r="F1608" i="4" s="1"/>
  <c r="E419" i="4"/>
  <c r="E1608" i="4" s="1"/>
  <c r="D419" i="4"/>
  <c r="D1608" i="4" s="1"/>
  <c r="C419" i="4"/>
  <c r="C1608" i="4" s="1"/>
  <c r="I413" i="4"/>
  <c r="I415" i="4" s="1"/>
  <c r="H413" i="4"/>
  <c r="H421" i="4" s="1"/>
  <c r="H402" i="4" s="1"/>
  <c r="H1602" i="4" s="1"/>
  <c r="K215" i="6" s="1"/>
  <c r="G413" i="4"/>
  <c r="G415" i="4" s="1"/>
  <c r="D413" i="4"/>
  <c r="C413" i="4"/>
  <c r="O412" i="4"/>
  <c r="O411" i="4"/>
  <c r="O410" i="4"/>
  <c r="D389" i="4"/>
  <c r="D388" i="4"/>
  <c r="D387" i="4"/>
  <c r="D386" i="4"/>
  <c r="D385" i="4"/>
  <c r="D384" i="4"/>
  <c r="C384" i="4"/>
  <c r="C377" i="4"/>
  <c r="O250" i="4"/>
  <c r="O230" i="4"/>
  <c r="N227" i="4"/>
  <c r="M227" i="4"/>
  <c r="L227" i="4"/>
  <c r="K227" i="4"/>
  <c r="J227" i="4"/>
  <c r="I227" i="4"/>
  <c r="H227" i="4"/>
  <c r="G227" i="4"/>
  <c r="F227" i="4"/>
  <c r="E227" i="4"/>
  <c r="D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198" i="4"/>
  <c r="O185" i="4"/>
  <c r="O177" i="4"/>
  <c r="N174" i="4"/>
  <c r="N403" i="4" s="1"/>
  <c r="M174" i="4"/>
  <c r="L174" i="4"/>
  <c r="L403" i="4" s="1"/>
  <c r="K174" i="4"/>
  <c r="J174" i="4"/>
  <c r="I174" i="4"/>
  <c r="H174" i="4"/>
  <c r="G174" i="4"/>
  <c r="F174" i="4"/>
  <c r="E174" i="4"/>
  <c r="D174" i="4"/>
  <c r="O173" i="4"/>
  <c r="O170" i="4"/>
  <c r="O169" i="4"/>
  <c r="O168" i="4"/>
  <c r="O167" i="4"/>
  <c r="O166" i="4"/>
  <c r="O165" i="4"/>
  <c r="O164" i="4"/>
  <c r="O163" i="4"/>
  <c r="J396" i="4"/>
  <c r="J1601" i="4" s="1"/>
  <c r="M213" i="6" s="1"/>
  <c r="O158" i="4"/>
  <c r="O157" i="4"/>
  <c r="O156" i="4"/>
  <c r="O155" i="4"/>
  <c r="M152" i="4"/>
  <c r="L152" i="4"/>
  <c r="K152" i="4"/>
  <c r="J152" i="4"/>
  <c r="I152" i="4"/>
  <c r="H152" i="4"/>
  <c r="G152" i="4"/>
  <c r="F152" i="4"/>
  <c r="E152" i="4"/>
  <c r="D152" i="4"/>
  <c r="C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5" i="4"/>
  <c r="O114" i="4"/>
  <c r="O111" i="4"/>
  <c r="O110" i="4"/>
  <c r="O109" i="4"/>
  <c r="O108" i="4"/>
  <c r="O107" i="4"/>
  <c r="O106" i="4"/>
  <c r="O101" i="4"/>
  <c r="O100" i="4"/>
  <c r="O99" i="4"/>
  <c r="O98" i="4"/>
  <c r="O65" i="4"/>
  <c r="O60" i="4"/>
  <c r="O59" i="4"/>
  <c r="O58" i="4"/>
  <c r="O57" i="4"/>
  <c r="J306" i="4"/>
  <c r="F306" i="4"/>
  <c r="F305" i="4"/>
  <c r="J303" i="4"/>
  <c r="J302" i="4"/>
  <c r="F302" i="4"/>
  <c r="F301" i="4"/>
  <c r="K300" i="4"/>
  <c r="O20" i="4"/>
  <c r="O267" i="4"/>
  <c r="L1558" i="4"/>
  <c r="N1612" i="4"/>
  <c r="M401" i="4"/>
  <c r="M1605" i="4" s="1"/>
  <c r="P214" i="6" s="1"/>
  <c r="M403" i="4"/>
  <c r="N401" i="4"/>
  <c r="N1605" i="4" s="1"/>
  <c r="Q214" i="6" s="1"/>
  <c r="N349" i="4"/>
  <c r="M349" i="4"/>
  <c r="N376" i="4"/>
  <c r="L386" i="4"/>
  <c r="K349" i="4"/>
  <c r="L349" i="4"/>
  <c r="O1554" i="4"/>
  <c r="I1529" i="4"/>
  <c r="F423" i="4"/>
  <c r="H423" i="4"/>
  <c r="C315" i="4"/>
  <c r="E315" i="4"/>
  <c r="I325" i="4"/>
  <c r="I328" i="4"/>
  <c r="I330" i="4"/>
  <c r="D344" i="4"/>
  <c r="D346" i="4"/>
  <c r="G347" i="4"/>
  <c r="D349" i="4"/>
  <c r="F349" i="4"/>
  <c r="H349" i="4"/>
  <c r="J349" i="4"/>
  <c r="E403" i="4"/>
  <c r="C790" i="4"/>
  <c r="J357" i="4"/>
  <c r="G316" i="4"/>
  <c r="C337" i="4"/>
  <c r="C344" i="4"/>
  <c r="D345" i="4"/>
  <c r="C346" i="4"/>
  <c r="D347" i="4"/>
  <c r="D348" i="4"/>
  <c r="C349" i="4"/>
  <c r="E349" i="4"/>
  <c r="G349" i="4"/>
  <c r="I349" i="4"/>
  <c r="D350" i="4"/>
  <c r="H437" i="4"/>
  <c r="L436" i="4"/>
  <c r="D923" i="4"/>
  <c r="L633" i="4"/>
  <c r="L634" i="4" s="1"/>
  <c r="L636" i="4" s="1"/>
  <c r="C1073" i="4"/>
  <c r="C1075" i="4" s="1"/>
  <c r="J1075" i="4"/>
  <c r="K1227" i="4"/>
  <c r="C1331" i="4"/>
  <c r="N1251" i="4"/>
  <c r="F1251" i="4"/>
  <c r="J1251" i="4"/>
  <c r="O551" i="4"/>
  <c r="L554" i="4"/>
  <c r="O820" i="4"/>
  <c r="O1349" i="4"/>
  <c r="K1352" i="4"/>
  <c r="K1353" i="4" s="1"/>
  <c r="G461" i="4" l="1"/>
  <c r="M328" i="4"/>
  <c r="J385" i="4"/>
  <c r="F437" i="4"/>
  <c r="J485" i="4"/>
  <c r="M218" i="6" s="1"/>
  <c r="K111" i="6"/>
  <c r="K115" i="6" s="1"/>
  <c r="K117" i="6" s="1"/>
  <c r="O122" i="6"/>
  <c r="O126" i="6" s="1"/>
  <c r="O128" i="6" s="1"/>
  <c r="G122" i="6"/>
  <c r="G126" i="6" s="1"/>
  <c r="G128" i="6" s="1"/>
  <c r="I54" i="7"/>
  <c r="J90" i="7"/>
  <c r="I1558" i="4"/>
  <c r="K328" i="4"/>
  <c r="K368" i="4" s="1"/>
  <c r="C403" i="4"/>
  <c r="I327" i="4"/>
  <c r="I367" i="4" s="1"/>
  <c r="S35" i="6"/>
  <c r="F111" i="6"/>
  <c r="F115" i="6" s="1"/>
  <c r="J111" i="6"/>
  <c r="J115" i="6" s="1"/>
  <c r="J117" i="6" s="1"/>
  <c r="N122" i="6"/>
  <c r="N126" i="6" s="1"/>
  <c r="N128" i="6" s="1"/>
  <c r="J54" i="7"/>
  <c r="F1315" i="4"/>
  <c r="K40" i="7"/>
  <c r="L84" i="7"/>
  <c r="G314" i="4"/>
  <c r="I324" i="4"/>
  <c r="I364" i="4" s="1"/>
  <c r="H289" i="4"/>
  <c r="D54" i="7"/>
  <c r="L54" i="7"/>
  <c r="N58" i="7"/>
  <c r="H469" i="4"/>
  <c r="K217" i="6" s="1"/>
  <c r="N332" i="4"/>
  <c r="M111" i="6"/>
  <c r="M115" i="6" s="1"/>
  <c r="M117" i="6" s="1"/>
  <c r="Q122" i="6"/>
  <c r="Q126" i="6" s="1"/>
  <c r="Q128" i="6" s="1"/>
  <c r="I122" i="6"/>
  <c r="I126" i="6" s="1"/>
  <c r="I128" i="6" s="1"/>
  <c r="O40" i="7"/>
  <c r="F977" i="4"/>
  <c r="I165" i="6" s="1"/>
  <c r="E329" i="4"/>
  <c r="E369" i="4" s="1"/>
  <c r="L401" i="4"/>
  <c r="L1605" i="4" s="1"/>
  <c r="O214" i="6" s="1"/>
  <c r="L400" i="4"/>
  <c r="L399" i="4"/>
  <c r="N328" i="4"/>
  <c r="R179" i="6"/>
  <c r="R58" i="7"/>
  <c r="P39" i="7"/>
  <c r="S39" i="7" s="1"/>
  <c r="K423" i="4"/>
  <c r="E289" i="4"/>
  <c r="N330" i="4"/>
  <c r="S179" i="6"/>
  <c r="N493" i="4"/>
  <c r="J1529" i="4"/>
  <c r="M330" i="4"/>
  <c r="M370" i="4" s="1"/>
  <c r="M390" i="4"/>
  <c r="I403" i="4"/>
  <c r="H401" i="4"/>
  <c r="H1605" i="4" s="1"/>
  <c r="K214" i="6" s="1"/>
  <c r="I357" i="4"/>
  <c r="I289" i="4"/>
  <c r="N885" i="4"/>
  <c r="N901" i="4"/>
  <c r="N327" i="4"/>
  <c r="N389" i="4"/>
  <c r="N329" i="4"/>
  <c r="N369" i="4" s="1"/>
  <c r="N386" i="4"/>
  <c r="N326" i="4"/>
  <c r="N385" i="4"/>
  <c r="N325" i="4"/>
  <c r="N400" i="4"/>
  <c r="N399" i="4"/>
  <c r="M400" i="4"/>
  <c r="M399" i="4"/>
  <c r="M324" i="4"/>
  <c r="M364" i="4" s="1"/>
  <c r="M329" i="4"/>
  <c r="M369" i="4"/>
  <c r="M368" i="4"/>
  <c r="L289" i="4"/>
  <c r="L366" i="4"/>
  <c r="K366" i="4"/>
  <c r="I461" i="4"/>
  <c r="I788" i="4"/>
  <c r="I790" i="4" s="1"/>
  <c r="I370" i="4"/>
  <c r="I368" i="4"/>
  <c r="I366" i="4"/>
  <c r="I365" i="4"/>
  <c r="P109" i="7"/>
  <c r="S109" i="7" s="1"/>
  <c r="P49" i="7"/>
  <c r="K54" i="7"/>
  <c r="H326" i="4"/>
  <c r="H366" i="4" s="1"/>
  <c r="H332" i="4"/>
  <c r="F1332" i="4"/>
  <c r="F1613" i="4" s="1"/>
  <c r="D961" i="4"/>
  <c r="D977" i="4"/>
  <c r="N384" i="4"/>
  <c r="N289" i="4"/>
  <c r="M344" i="4"/>
  <c r="M289" i="4"/>
  <c r="M333" i="4" s="1"/>
  <c r="K384" i="4"/>
  <c r="K289" i="4"/>
  <c r="J344" i="4"/>
  <c r="J289" i="4"/>
  <c r="G384" i="4"/>
  <c r="G289" i="4"/>
  <c r="F384" i="4"/>
  <c r="F289" i="4"/>
  <c r="E365" i="4"/>
  <c r="L492" i="4"/>
  <c r="G337" i="4"/>
  <c r="K315" i="4"/>
  <c r="D314" i="4"/>
  <c r="K337" i="4"/>
  <c r="L376" i="4"/>
  <c r="N345" i="4"/>
  <c r="K379" i="4"/>
  <c r="J384" i="4"/>
  <c r="C317" i="4"/>
  <c r="D1243" i="4"/>
  <c r="D1244" i="4" s="1"/>
  <c r="J461" i="4"/>
  <c r="J348" i="4"/>
  <c r="F345" i="4"/>
  <c r="K316" i="4"/>
  <c r="F344" i="4"/>
  <c r="J685" i="4"/>
  <c r="J687" i="4" s="1"/>
  <c r="J493" i="4"/>
  <c r="C338" i="4"/>
  <c r="L314" i="4"/>
  <c r="D376" i="4"/>
  <c r="M387" i="4"/>
  <c r="R35" i="6"/>
  <c r="R61" i="6"/>
  <c r="O98" i="7"/>
  <c r="E98" i="7"/>
  <c r="E40" i="7"/>
  <c r="I40" i="7"/>
  <c r="M40" i="7"/>
  <c r="P24" i="7"/>
  <c r="S24" i="7" s="1"/>
  <c r="S37" i="7"/>
  <c r="S15" i="6"/>
  <c r="G76" i="7"/>
  <c r="F695" i="4"/>
  <c r="K1329" i="4"/>
  <c r="K403" i="4"/>
  <c r="E347" i="4"/>
  <c r="H314" i="4"/>
  <c r="N344" i="4"/>
  <c r="G338" i="4"/>
  <c r="E1529" i="4"/>
  <c r="L98" i="7"/>
  <c r="G98" i="7"/>
  <c r="F98" i="7"/>
  <c r="R21" i="7"/>
  <c r="O54" i="7"/>
  <c r="F704" i="4"/>
  <c r="E1329" i="4"/>
  <c r="J477" i="4"/>
  <c r="R168" i="6"/>
  <c r="H98" i="7"/>
  <c r="M98" i="7"/>
  <c r="E633" i="4"/>
  <c r="E634" i="4" s="1"/>
  <c r="E636" i="4" s="1"/>
  <c r="E661" i="4"/>
  <c r="E662" i="4" s="1"/>
  <c r="E663" i="4" s="1"/>
  <c r="G633" i="4"/>
  <c r="G634" i="4" s="1"/>
  <c r="G636" i="4" s="1"/>
  <c r="G661" i="4"/>
  <c r="G662" i="4" s="1"/>
  <c r="I633" i="4"/>
  <c r="I634" i="4" s="1"/>
  <c r="I636" i="4" s="1"/>
  <c r="I661" i="4"/>
  <c r="I662" i="4" s="1"/>
  <c r="I663" i="4" s="1"/>
  <c r="K633" i="4"/>
  <c r="K634" i="4" s="1"/>
  <c r="K636" i="4" s="1"/>
  <c r="K661" i="4"/>
  <c r="K662" i="4" s="1"/>
  <c r="K654" i="4" s="1"/>
  <c r="M633" i="4"/>
  <c r="M634" i="4" s="1"/>
  <c r="M636" i="4" s="1"/>
  <c r="M661" i="4"/>
  <c r="M662" i="4" s="1"/>
  <c r="M663" i="4" s="1"/>
  <c r="D68" i="7"/>
  <c r="N68" i="7"/>
  <c r="L68" i="7"/>
  <c r="J68" i="7"/>
  <c r="H68" i="7"/>
  <c r="F633" i="4"/>
  <c r="F634" i="4" s="1"/>
  <c r="F636" i="4" s="1"/>
  <c r="F661" i="4"/>
  <c r="F662" i="4" s="1"/>
  <c r="F663" i="4" s="1"/>
  <c r="H633" i="4"/>
  <c r="H634" i="4" s="1"/>
  <c r="H636" i="4" s="1"/>
  <c r="H661" i="4"/>
  <c r="H662" i="4" s="1"/>
  <c r="H663" i="4" s="1"/>
  <c r="J633" i="4"/>
  <c r="J661" i="4"/>
  <c r="J662" i="4" s="1"/>
  <c r="J663" i="4" s="1"/>
  <c r="N633" i="4"/>
  <c r="N634" i="4" s="1"/>
  <c r="N636" i="4" s="1"/>
  <c r="N661" i="4"/>
  <c r="N662" i="4" s="1"/>
  <c r="N654" i="4" s="1"/>
  <c r="D477" i="4"/>
  <c r="R15" i="6"/>
  <c r="P67" i="7"/>
  <c r="S67" i="7" s="1"/>
  <c r="H40" i="7"/>
  <c r="L40" i="7"/>
  <c r="N40" i="7"/>
  <c r="M68" i="7"/>
  <c r="I68" i="7"/>
  <c r="E68" i="7"/>
  <c r="D655" i="4"/>
  <c r="D661" i="4"/>
  <c r="D662" i="4" s="1"/>
  <c r="D663" i="4" s="1"/>
  <c r="C314" i="4"/>
  <c r="C356" i="4" s="1"/>
  <c r="C1601" i="4"/>
  <c r="H708" i="4"/>
  <c r="K317" i="4"/>
  <c r="E1315" i="4"/>
  <c r="F436" i="4"/>
  <c r="F847" i="4"/>
  <c r="H336" i="4"/>
  <c r="C316" i="4"/>
  <c r="C358" i="4" s="1"/>
  <c r="G378" i="4"/>
  <c r="G350" i="4"/>
  <c r="K350" i="4"/>
  <c r="K378" i="4"/>
  <c r="O1528" i="4"/>
  <c r="J453" i="4"/>
  <c r="M477" i="4"/>
  <c r="H415" i="4"/>
  <c r="M685" i="4"/>
  <c r="M687" i="4" s="1"/>
  <c r="G377" i="4"/>
  <c r="K351" i="4"/>
  <c r="G351" i="4"/>
  <c r="C351" i="4"/>
  <c r="M318" i="4"/>
  <c r="M41" i="4"/>
  <c r="M292" i="4"/>
  <c r="I41" i="4"/>
  <c r="I292" i="4"/>
  <c r="E41" i="4"/>
  <c r="E292" i="4"/>
  <c r="E356" i="4" s="1"/>
  <c r="L296" i="4"/>
  <c r="H296" i="4"/>
  <c r="L295" i="4"/>
  <c r="H295" i="4"/>
  <c r="H359" i="4" s="1"/>
  <c r="L294" i="4"/>
  <c r="L358" i="4" s="1"/>
  <c r="L293" i="4"/>
  <c r="H293" i="4"/>
  <c r="N41" i="4"/>
  <c r="N292" i="4"/>
  <c r="J41" i="4"/>
  <c r="J292" i="4"/>
  <c r="F41" i="4"/>
  <c r="F292" i="4"/>
  <c r="M296" i="4"/>
  <c r="I296" i="4"/>
  <c r="I295" i="4"/>
  <c r="E295" i="4"/>
  <c r="E359" i="4" s="1"/>
  <c r="M294" i="4"/>
  <c r="I294" i="4"/>
  <c r="E293" i="4"/>
  <c r="E357" i="4" s="1"/>
  <c r="I817" i="4"/>
  <c r="E326" i="4"/>
  <c r="E366" i="4" s="1"/>
  <c r="H431" i="4"/>
  <c r="E330" i="4"/>
  <c r="E370" i="4" s="1"/>
  <c r="E328" i="4"/>
  <c r="E368" i="4" s="1"/>
  <c r="E327" i="4"/>
  <c r="E367" i="4" s="1"/>
  <c r="F685" i="4"/>
  <c r="F687" i="4" s="1"/>
  <c r="J421" i="4"/>
  <c r="C661" i="4"/>
  <c r="L1330" i="4"/>
  <c r="M493" i="4"/>
  <c r="M461" i="4"/>
  <c r="D430" i="4"/>
  <c r="D1606" i="4" s="1"/>
  <c r="J336" i="4"/>
  <c r="M326" i="4"/>
  <c r="M366" i="4" s="1"/>
  <c r="M327" i="4"/>
  <c r="M367" i="4" s="1"/>
  <c r="M325" i="4"/>
  <c r="M365" i="4" s="1"/>
  <c r="I317" i="4"/>
  <c r="F493" i="4"/>
  <c r="I329" i="4"/>
  <c r="I369" i="4" s="1"/>
  <c r="L385" i="4"/>
  <c r="M332" i="4"/>
  <c r="M372" i="4" s="1"/>
  <c r="L292" i="4"/>
  <c r="L41" i="4"/>
  <c r="H292" i="4"/>
  <c r="H41" i="4"/>
  <c r="D292" i="4"/>
  <c r="D356" i="4" s="1"/>
  <c r="D41" i="4"/>
  <c r="K296" i="4"/>
  <c r="K295" i="4"/>
  <c r="K359" i="4" s="1"/>
  <c r="G295" i="4"/>
  <c r="G359" i="4" s="1"/>
  <c r="K294" i="4"/>
  <c r="G294" i="4"/>
  <c r="G358" i="4" s="1"/>
  <c r="K293" i="4"/>
  <c r="G293" i="4"/>
  <c r="G357" i="4" s="1"/>
  <c r="C293" i="4"/>
  <c r="C357" i="4" s="1"/>
  <c r="C41" i="4"/>
  <c r="M654" i="4"/>
  <c r="L477" i="4"/>
  <c r="K41" i="4"/>
  <c r="K292" i="4"/>
  <c r="G41" i="4"/>
  <c r="G292" i="4"/>
  <c r="N296" i="4"/>
  <c r="J296" i="4"/>
  <c r="F296" i="4"/>
  <c r="N295" i="4"/>
  <c r="J295" i="4"/>
  <c r="F295" i="4"/>
  <c r="N294" i="4"/>
  <c r="J294" i="4"/>
  <c r="F294" i="4"/>
  <c r="N293" i="4"/>
  <c r="O16" i="4"/>
  <c r="F84" i="7"/>
  <c r="D339" i="4"/>
  <c r="F1529" i="4"/>
  <c r="H1612" i="4"/>
  <c r="D379" i="4"/>
  <c r="L606" i="4"/>
  <c r="E346" i="4"/>
  <c r="J1326" i="4"/>
  <c r="O1042" i="4"/>
  <c r="O1044" i="4" s="1"/>
  <c r="I421" i="4"/>
  <c r="O32" i="4"/>
  <c r="O292" i="4" s="1"/>
  <c r="D461" i="4"/>
  <c r="G344" i="4"/>
  <c r="L328" i="4"/>
  <c r="L368" i="4" s="1"/>
  <c r="H325" i="4"/>
  <c r="H365" i="4" s="1"/>
  <c r="L469" i="4"/>
  <c r="O217" i="6" s="1"/>
  <c r="H606" i="4"/>
  <c r="K348" i="4"/>
  <c r="L378" i="4"/>
  <c r="D1330" i="4"/>
  <c r="C1015" i="4"/>
  <c r="F159" i="6" s="1"/>
  <c r="J469" i="4"/>
  <c r="M217" i="6" s="1"/>
  <c r="F453" i="4"/>
  <c r="F606" i="4"/>
  <c r="D338" i="4"/>
  <c r="L327" i="4"/>
  <c r="L367" i="4" s="1"/>
  <c r="F485" i="4"/>
  <c r="I218" i="6" s="1"/>
  <c r="F1558" i="4"/>
  <c r="K977" i="4"/>
  <c r="K978" i="4" s="1"/>
  <c r="N768" i="4"/>
  <c r="N751" i="4" s="1"/>
  <c r="E863" i="4"/>
  <c r="E865" i="4" s="1"/>
  <c r="O1560" i="4"/>
  <c r="L1529" i="4"/>
  <c r="C1243" i="4"/>
  <c r="C1244" i="4" s="1"/>
  <c r="M608" i="4"/>
  <c r="M453" i="4"/>
  <c r="D1529" i="4"/>
  <c r="G1091" i="4"/>
  <c r="G1074" i="4" s="1"/>
  <c r="N939" i="4"/>
  <c r="N940" i="4" s="1"/>
  <c r="O281" i="4"/>
  <c r="O326" i="4" s="1"/>
  <c r="H695" i="4"/>
  <c r="O1010" i="4"/>
  <c r="O1012" i="4" s="1"/>
  <c r="H477" i="4"/>
  <c r="K663" i="4"/>
  <c r="I437" i="4"/>
  <c r="E1330" i="4"/>
  <c r="K1331" i="4"/>
  <c r="F477" i="4"/>
  <c r="F461" i="4"/>
  <c r="E608" i="4"/>
  <c r="E612" i="4" s="1"/>
  <c r="D606" i="4"/>
  <c r="M469" i="4"/>
  <c r="P217" i="6" s="1"/>
  <c r="M437" i="4"/>
  <c r="D702" i="4"/>
  <c r="D703" i="4" s="1"/>
  <c r="D708" i="4" s="1"/>
  <c r="G1243" i="4"/>
  <c r="G1244" i="4" s="1"/>
  <c r="O1225" i="4"/>
  <c r="O1227" i="4" s="1"/>
  <c r="G1529" i="4"/>
  <c r="E332" i="4"/>
  <c r="E372" i="4" s="1"/>
  <c r="C847" i="4"/>
  <c r="C863" i="4"/>
  <c r="C853" i="4" s="1"/>
  <c r="K492" i="4"/>
  <c r="K493" i="4"/>
  <c r="I702" i="4"/>
  <c r="I703" i="4" s="1"/>
  <c r="I704" i="4" s="1"/>
  <c r="I685" i="4"/>
  <c r="I687" i="4" s="1"/>
  <c r="K696" i="4"/>
  <c r="K686" i="4"/>
  <c r="M430" i="4"/>
  <c r="M1606" i="4" s="1"/>
  <c r="H139" i="6"/>
  <c r="E666" i="4"/>
  <c r="M415" i="4"/>
  <c r="M421" i="4"/>
  <c r="M431" i="4" s="1"/>
  <c r="M336" i="4"/>
  <c r="M314" i="4"/>
  <c r="I336" i="4"/>
  <c r="I314" i="4"/>
  <c r="E376" i="4"/>
  <c r="E314" i="4"/>
  <c r="L317" i="4"/>
  <c r="L379" i="4"/>
  <c r="L339" i="4"/>
  <c r="H379" i="4"/>
  <c r="H339" i="4"/>
  <c r="H378" i="4"/>
  <c r="H316" i="4"/>
  <c r="H358" i="4" s="1"/>
  <c r="H338" i="4"/>
  <c r="L315" i="4"/>
  <c r="L337" i="4"/>
  <c r="H377" i="4"/>
  <c r="H315" i="4"/>
  <c r="H337" i="4"/>
  <c r="D377" i="4"/>
  <c r="D315" i="4"/>
  <c r="D357" i="4" s="1"/>
  <c r="L390" i="4"/>
  <c r="L350" i="4"/>
  <c r="H390" i="4"/>
  <c r="H350" i="4"/>
  <c r="O284" i="4"/>
  <c r="O389" i="4" s="1"/>
  <c r="J387" i="4"/>
  <c r="J347" i="4"/>
  <c r="M386" i="4"/>
  <c r="M346" i="4"/>
  <c r="I386" i="4"/>
  <c r="I346" i="4"/>
  <c r="K1251" i="4"/>
  <c r="L1053" i="4"/>
  <c r="O153" i="6" s="1"/>
  <c r="K961" i="4"/>
  <c r="M863" i="4"/>
  <c r="P151" i="6" s="1"/>
  <c r="G685" i="4"/>
  <c r="G687" i="4" s="1"/>
  <c r="D337" i="4"/>
  <c r="D316" i="4"/>
  <c r="E401" i="4"/>
  <c r="E1605" i="4" s="1"/>
  <c r="H214" i="6" s="1"/>
  <c r="M376" i="4"/>
  <c r="M1091" i="4"/>
  <c r="M1087" i="4" s="1"/>
  <c r="M1075" i="4"/>
  <c r="C453" i="4"/>
  <c r="C477" i="4"/>
  <c r="K469" i="4"/>
  <c r="N217" i="6" s="1"/>
  <c r="K477" i="4"/>
  <c r="K453" i="4"/>
  <c r="C608" i="4"/>
  <c r="C606" i="4"/>
  <c r="D817" i="4"/>
  <c r="D826" i="4"/>
  <c r="H847" i="4"/>
  <c r="H863" i="4"/>
  <c r="H865" i="4" s="1"/>
  <c r="E860" i="4"/>
  <c r="K1012" i="4"/>
  <c r="K1015" i="4"/>
  <c r="K998" i="4" s="1"/>
  <c r="K999" i="4" s="1"/>
  <c r="D1331" i="4"/>
  <c r="D1326" i="4"/>
  <c r="K1243" i="4"/>
  <c r="N157" i="6" s="1"/>
  <c r="O33" i="4"/>
  <c r="D421" i="4"/>
  <c r="D423" i="4" s="1"/>
  <c r="D415" i="4"/>
  <c r="I696" i="4"/>
  <c r="I686" i="4"/>
  <c r="M696" i="4"/>
  <c r="M686" i="4"/>
  <c r="G939" i="4"/>
  <c r="G922" i="4" s="1"/>
  <c r="G923" i="4"/>
  <c r="J1044" i="4"/>
  <c r="J1053" i="4"/>
  <c r="J1036" i="4" s="1"/>
  <c r="J1037" i="4" s="1"/>
  <c r="L1075" i="4"/>
  <c r="L1091" i="4"/>
  <c r="L1092" i="4" s="1"/>
  <c r="M1050" i="4"/>
  <c r="M1053" i="4"/>
  <c r="M1049" i="4" s="1"/>
  <c r="N318" i="4"/>
  <c r="N340" i="4"/>
  <c r="J340" i="4"/>
  <c r="J318" i="4"/>
  <c r="J380" i="4"/>
  <c r="F318" i="4"/>
  <c r="F340" i="4"/>
  <c r="E384" i="4"/>
  <c r="E344" i="4"/>
  <c r="O279" i="4"/>
  <c r="O384" i="4" s="1"/>
  <c r="F392" i="4"/>
  <c r="O287" i="4"/>
  <c r="O332" i="4" s="1"/>
  <c r="N390" i="4"/>
  <c r="N350" i="4"/>
  <c r="M1167" i="4"/>
  <c r="M1168" i="4" s="1"/>
  <c r="C1251" i="4"/>
  <c r="E421" i="4"/>
  <c r="E431" i="4" s="1"/>
  <c r="J350" i="4"/>
  <c r="I768" i="4"/>
  <c r="L131" i="6" s="1"/>
  <c r="D403" i="4"/>
  <c r="G686" i="4"/>
  <c r="L338" i="4"/>
  <c r="L377" i="4"/>
  <c r="I376" i="4"/>
  <c r="M384" i="4"/>
  <c r="L421" i="4"/>
  <c r="J436" i="4"/>
  <c r="J437" i="4"/>
  <c r="N436" i="4"/>
  <c r="E461" i="4"/>
  <c r="E469" i="4"/>
  <c r="H217" i="6" s="1"/>
  <c r="I606" i="4"/>
  <c r="I608" i="4"/>
  <c r="I609" i="4" s="1"/>
  <c r="G826" i="4"/>
  <c r="G817" i="4"/>
  <c r="D1053" i="4"/>
  <c r="D1043" i="4" s="1"/>
  <c r="H1329" i="4"/>
  <c r="H1332" i="4" s="1"/>
  <c r="H1613" i="4" s="1"/>
  <c r="H1315" i="4"/>
  <c r="M1612" i="4"/>
  <c r="M1329" i="4"/>
  <c r="M1330" i="4"/>
  <c r="L1326" i="4"/>
  <c r="L1331" i="4"/>
  <c r="L1332" i="4" s="1"/>
  <c r="L1613" i="4" s="1"/>
  <c r="F1612" i="4"/>
  <c r="F1330" i="4"/>
  <c r="D1015" i="4"/>
  <c r="D998" i="4" s="1"/>
  <c r="D999" i="4" s="1"/>
  <c r="H1015" i="4"/>
  <c r="K159" i="6" s="1"/>
  <c r="L961" i="4"/>
  <c r="L977" i="4"/>
  <c r="O165" i="6" s="1"/>
  <c r="L325" i="4"/>
  <c r="L365" i="4" s="1"/>
  <c r="L329" i="4"/>
  <c r="L369" i="4" s="1"/>
  <c r="H328" i="4"/>
  <c r="H368" i="4" s="1"/>
  <c r="H329" i="4"/>
  <c r="H369" i="4" s="1"/>
  <c r="H327" i="4"/>
  <c r="H367" i="4" s="1"/>
  <c r="H330" i="4"/>
  <c r="H370" i="4" s="1"/>
  <c r="C1053" i="4"/>
  <c r="C1043" i="4" s="1"/>
  <c r="G396" i="4"/>
  <c r="G1601" i="4" s="1"/>
  <c r="J213" i="6" s="1"/>
  <c r="K396" i="4"/>
  <c r="K1601" i="4" s="1"/>
  <c r="N213" i="6" s="1"/>
  <c r="O750" i="4"/>
  <c r="O752" i="4" s="1"/>
  <c r="E806" i="4"/>
  <c r="H135" i="6" s="1"/>
  <c r="C901" i="4"/>
  <c r="C891" i="4" s="1"/>
  <c r="K380" i="4"/>
  <c r="K340" i="4"/>
  <c r="I863" i="4"/>
  <c r="I853" i="4" s="1"/>
  <c r="D939" i="4"/>
  <c r="G133" i="6" s="1"/>
  <c r="H939" i="4"/>
  <c r="G1053" i="4"/>
  <c r="K1053" i="4"/>
  <c r="K1049" i="4" s="1"/>
  <c r="N1529" i="4"/>
  <c r="O1559" i="4"/>
  <c r="O1561" i="4"/>
  <c r="H1529" i="4"/>
  <c r="M1529" i="4"/>
  <c r="D367" i="4"/>
  <c r="D328" i="4"/>
  <c r="D368" i="4" s="1"/>
  <c r="D358" i="4"/>
  <c r="D359" i="4"/>
  <c r="J100" i="7"/>
  <c r="K97" i="7"/>
  <c r="L97" i="7" s="1"/>
  <c r="M97" i="7" s="1"/>
  <c r="G97" i="7"/>
  <c r="F97" i="7"/>
  <c r="D100" i="7"/>
  <c r="K1113" i="4"/>
  <c r="K1129" i="4"/>
  <c r="N149" i="6" s="1"/>
  <c r="N1189" i="4"/>
  <c r="N1205" i="4"/>
  <c r="N1206" i="4" s="1"/>
  <c r="E1196" i="4"/>
  <c r="E1205" i="4"/>
  <c r="C860" i="4"/>
  <c r="O858" i="4"/>
  <c r="O860" i="4" s="1"/>
  <c r="G968" i="4"/>
  <c r="G977" i="4"/>
  <c r="J165" i="6" s="1"/>
  <c r="N367" i="4"/>
  <c r="J324" i="4"/>
  <c r="J364" i="4" s="1"/>
  <c r="J326" i="4"/>
  <c r="J366" i="4" s="1"/>
  <c r="J328" i="4"/>
  <c r="J368" i="4" s="1"/>
  <c r="F324" i="4"/>
  <c r="F364" i="4" s="1"/>
  <c r="F332" i="4"/>
  <c r="F330" i="4"/>
  <c r="F370" i="4" s="1"/>
  <c r="F329" i="4"/>
  <c r="F369" i="4" s="1"/>
  <c r="E83" i="4"/>
  <c r="E1599" i="4" s="1"/>
  <c r="H388" i="4"/>
  <c r="H348" i="4"/>
  <c r="H385" i="4"/>
  <c r="H345" i="4"/>
  <c r="N1120" i="4"/>
  <c r="N1129" i="4"/>
  <c r="N1130" i="4" s="1"/>
  <c r="H806" i="4"/>
  <c r="H796" i="4" s="1"/>
  <c r="F327" i="4"/>
  <c r="F367" i="4" s="1"/>
  <c r="J330" i="4"/>
  <c r="J370" i="4" s="1"/>
  <c r="H1167" i="4"/>
  <c r="K1612" i="4"/>
  <c r="K1315" i="4"/>
  <c r="G885" i="4"/>
  <c r="G901" i="4"/>
  <c r="G897" i="4" s="1"/>
  <c r="K314" i="4"/>
  <c r="C345" i="4"/>
  <c r="F326" i="4"/>
  <c r="F366" i="4" s="1"/>
  <c r="N430" i="4"/>
  <c r="N1606" i="4" s="1"/>
  <c r="M338" i="4"/>
  <c r="M316" i="4"/>
  <c r="M377" i="4"/>
  <c r="M315" i="4"/>
  <c r="M357" i="4" s="1"/>
  <c r="N387" i="4"/>
  <c r="N347" i="4"/>
  <c r="K385" i="4"/>
  <c r="K345" i="4"/>
  <c r="D1129" i="4"/>
  <c r="D1130" i="4" s="1"/>
  <c r="O554" i="4"/>
  <c r="F973" i="4"/>
  <c r="O1496" i="4"/>
  <c r="O1497" i="4" s="1"/>
  <c r="H1326" i="4"/>
  <c r="J1205" i="4"/>
  <c r="J1188" i="4" s="1"/>
  <c r="O1086" i="4"/>
  <c r="O1088" i="4" s="1"/>
  <c r="E1243" i="4"/>
  <c r="E1239" i="4" s="1"/>
  <c r="L901" i="4"/>
  <c r="O155" i="6" s="1"/>
  <c r="H453" i="4"/>
  <c r="H923" i="4"/>
  <c r="K863" i="4"/>
  <c r="N151" i="6" s="1"/>
  <c r="J606" i="4"/>
  <c r="G421" i="4"/>
  <c r="G437" i="4" s="1"/>
  <c r="F347" i="4"/>
  <c r="F328" i="4"/>
  <c r="F368" i="4" s="1"/>
  <c r="J327" i="4"/>
  <c r="J367" i="4" s="1"/>
  <c r="F325" i="4"/>
  <c r="F365" i="4" s="1"/>
  <c r="G348" i="4"/>
  <c r="J346" i="4"/>
  <c r="N366" i="4"/>
  <c r="J314" i="4"/>
  <c r="F314" i="4"/>
  <c r="M379" i="4"/>
  <c r="F686" i="4"/>
  <c r="G385" i="4"/>
  <c r="E485" i="4"/>
  <c r="H218" i="6" s="1"/>
  <c r="E453" i="4"/>
  <c r="L453" i="4"/>
  <c r="L461" i="4"/>
  <c r="I460" i="4"/>
  <c r="I401" i="4"/>
  <c r="I1605" i="4" s="1"/>
  <c r="L214" i="6" s="1"/>
  <c r="E492" i="4"/>
  <c r="E493" i="4"/>
  <c r="O658" i="4"/>
  <c r="O699" i="4"/>
  <c r="J759" i="4"/>
  <c r="J768" i="4"/>
  <c r="J769" i="4" s="1"/>
  <c r="J1015" i="4"/>
  <c r="J998" i="4" s="1"/>
  <c r="J999" i="4" s="1"/>
  <c r="J1082" i="4"/>
  <c r="J1091" i="4"/>
  <c r="J1081" i="4" s="1"/>
  <c r="G1088" i="4"/>
  <c r="C1129" i="4"/>
  <c r="C1130" i="4" s="1"/>
  <c r="L1234" i="4"/>
  <c r="L1243" i="4"/>
  <c r="O732" i="4"/>
  <c r="F817" i="4"/>
  <c r="F826" i="4"/>
  <c r="J329" i="4"/>
  <c r="J369" i="4" s="1"/>
  <c r="K415" i="4"/>
  <c r="K960" i="4"/>
  <c r="O1035" i="4"/>
  <c r="O1194" i="4"/>
  <c r="O1196" i="4" s="1"/>
  <c r="N826" i="4"/>
  <c r="F415" i="4"/>
  <c r="K939" i="4"/>
  <c r="K929" i="4" s="1"/>
  <c r="N368" i="4"/>
  <c r="J325" i="4"/>
  <c r="J365" i="4" s="1"/>
  <c r="C348" i="4"/>
  <c r="F346" i="4"/>
  <c r="H685" i="4"/>
  <c r="H687" i="4" s="1"/>
  <c r="L348" i="4"/>
  <c r="M378" i="4"/>
  <c r="C415" i="4"/>
  <c r="C421" i="4"/>
  <c r="M817" i="4"/>
  <c r="M826" i="4"/>
  <c r="G1006" i="4"/>
  <c r="G1015" i="4"/>
  <c r="G1005" i="4" s="1"/>
  <c r="N415" i="4"/>
  <c r="N421" i="4"/>
  <c r="N437" i="4" s="1"/>
  <c r="H1050" i="4"/>
  <c r="H1053" i="4"/>
  <c r="E1015" i="4"/>
  <c r="O1562" i="4"/>
  <c r="J332" i="4"/>
  <c r="J372" i="4" s="1"/>
  <c r="G328" i="4"/>
  <c r="G368" i="4" s="1"/>
  <c r="G329" i="4"/>
  <c r="G369" i="4" s="1"/>
  <c r="E768" i="4"/>
  <c r="E764" i="4" s="1"/>
  <c r="M768" i="4"/>
  <c r="M769" i="4" s="1"/>
  <c r="K1529" i="4"/>
  <c r="O419" i="4"/>
  <c r="J863" i="4"/>
  <c r="J853" i="4" s="1"/>
  <c r="O639" i="4"/>
  <c r="O690" i="4"/>
  <c r="F1053" i="4"/>
  <c r="I153" i="6" s="1"/>
  <c r="N1053" i="4"/>
  <c r="N1054" i="4" s="1"/>
  <c r="N1558" i="4"/>
  <c r="Q89" i="6"/>
  <c r="G1315" i="4"/>
  <c r="M139" i="6"/>
  <c r="J666" i="4"/>
  <c r="D1329" i="4"/>
  <c r="D1612" i="4"/>
  <c r="O763" i="4"/>
  <c r="O765" i="4" s="1"/>
  <c r="D765" i="4"/>
  <c r="C936" i="4"/>
  <c r="C939" i="4"/>
  <c r="C929" i="4" s="1"/>
  <c r="C390" i="4"/>
  <c r="O285" i="4"/>
  <c r="O350" i="4" s="1"/>
  <c r="N388" i="4"/>
  <c r="N348" i="4"/>
  <c r="F388" i="4"/>
  <c r="F348" i="4"/>
  <c r="I387" i="4"/>
  <c r="I347" i="4"/>
  <c r="H386" i="4"/>
  <c r="H346" i="4"/>
  <c r="N469" i="4"/>
  <c r="Q217" i="6" s="1"/>
  <c r="N485" i="4"/>
  <c r="Q218" i="6" s="1"/>
  <c r="K1082" i="4"/>
  <c r="K1091" i="4"/>
  <c r="K1092" i="4" s="1"/>
  <c r="O1222" i="4"/>
  <c r="N704" i="4"/>
  <c r="E1251" i="4"/>
  <c r="M939" i="4"/>
  <c r="K401" i="4"/>
  <c r="K1605" i="4" s="1"/>
  <c r="N214" i="6" s="1"/>
  <c r="C1005" i="4"/>
  <c r="C1091" i="4"/>
  <c r="L1315" i="4"/>
  <c r="E1331" i="4"/>
  <c r="G1329" i="4"/>
  <c r="M1243" i="4"/>
  <c r="M1239" i="4" s="1"/>
  <c r="D1113" i="4"/>
  <c r="J901" i="4"/>
  <c r="J897" i="4" s="1"/>
  <c r="K817" i="4"/>
  <c r="N477" i="4"/>
  <c r="N461" i="4"/>
  <c r="M752" i="4"/>
  <c r="E752" i="4"/>
  <c r="D401" i="4"/>
  <c r="D1605" i="4" s="1"/>
  <c r="Q139" i="6"/>
  <c r="I430" i="4"/>
  <c r="I1606" i="4" s="1"/>
  <c r="I431" i="4"/>
  <c r="I485" i="4"/>
  <c r="L218" i="6" s="1"/>
  <c r="I453" i="4"/>
  <c r="I469" i="4"/>
  <c r="L217" i="6" s="1"/>
  <c r="I477" i="4"/>
  <c r="H493" i="4"/>
  <c r="H492" i="4"/>
  <c r="J696" i="4"/>
  <c r="J686" i="4"/>
  <c r="N696" i="4"/>
  <c r="N686" i="4"/>
  <c r="G854" i="4"/>
  <c r="G863" i="4"/>
  <c r="G853" i="4" s="1"/>
  <c r="D324" i="4"/>
  <c r="D364" i="4" s="1"/>
  <c r="D330" i="4"/>
  <c r="D370" i="4" s="1"/>
  <c r="D326" i="4"/>
  <c r="D366" i="4" s="1"/>
  <c r="D329" i="4"/>
  <c r="D369" i="4" s="1"/>
  <c r="D325" i="4"/>
  <c r="G379" i="4"/>
  <c r="G339" i="4"/>
  <c r="C379" i="4"/>
  <c r="C339" i="4"/>
  <c r="I384" i="4"/>
  <c r="I344" i="4"/>
  <c r="F390" i="4"/>
  <c r="F350" i="4"/>
  <c r="M1163" i="4"/>
  <c r="I1331" i="4"/>
  <c r="M1251" i="4"/>
  <c r="I1251" i="4"/>
  <c r="G1330" i="4"/>
  <c r="N1243" i="4"/>
  <c r="N1226" i="4" s="1"/>
  <c r="N453" i="4"/>
  <c r="N685" i="4"/>
  <c r="N687" i="4" s="1"/>
  <c r="L1612" i="4"/>
  <c r="M1151" i="4"/>
  <c r="O429" i="4"/>
  <c r="O430" i="4" s="1"/>
  <c r="C686" i="4"/>
  <c r="C696" i="4"/>
  <c r="O78" i="4"/>
  <c r="O204" i="4"/>
  <c r="O212" i="4"/>
  <c r="D686" i="4"/>
  <c r="E696" i="4"/>
  <c r="O747" i="4"/>
  <c r="G768" i="4"/>
  <c r="J131" i="6" s="1"/>
  <c r="O413" i="4"/>
  <c r="O415" i="4" s="1"/>
  <c r="O1524" i="4"/>
  <c r="O578" i="4"/>
  <c r="O585" i="4"/>
  <c r="L939" i="4"/>
  <c r="J351" i="4"/>
  <c r="K437" i="4"/>
  <c r="K436" i="4"/>
  <c r="O48" i="4"/>
  <c r="O303" i="4" s="1"/>
  <c r="J339" i="4"/>
  <c r="J379" i="4"/>
  <c r="F379" i="4"/>
  <c r="F339" i="4"/>
  <c r="F338" i="4"/>
  <c r="F403" i="4"/>
  <c r="H384" i="4"/>
  <c r="H344" i="4"/>
  <c r="I390" i="4"/>
  <c r="I350" i="4"/>
  <c r="I385" i="4"/>
  <c r="I345" i="4"/>
  <c r="G967" i="4"/>
  <c r="F967" i="4"/>
  <c r="G159" i="6"/>
  <c r="F317" i="4"/>
  <c r="E790" i="4"/>
  <c r="K330" i="4"/>
  <c r="K370" i="4" s="1"/>
  <c r="K327" i="4"/>
  <c r="K367" i="4" s="1"/>
  <c r="N797" i="4"/>
  <c r="N806" i="4"/>
  <c r="N789" i="4" s="1"/>
  <c r="D845" i="4"/>
  <c r="O845" i="4" s="1"/>
  <c r="O847" i="4" s="1"/>
  <c r="O842" i="4"/>
  <c r="E883" i="4"/>
  <c r="O883" i="4" s="1"/>
  <c r="O885" i="4" s="1"/>
  <c r="O880" i="4"/>
  <c r="N1015" i="4"/>
  <c r="N1006" i="4"/>
  <c r="C1167" i="4"/>
  <c r="C1163" i="4" s="1"/>
  <c r="C1151" i="4"/>
  <c r="E1158" i="4"/>
  <c r="E1167" i="4"/>
  <c r="E1150" i="4" s="1"/>
  <c r="C1164" i="4"/>
  <c r="O1162" i="4"/>
  <c r="O1164" i="4" s="1"/>
  <c r="I1015" i="4"/>
  <c r="I1011" i="4" s="1"/>
  <c r="O1070" i="4"/>
  <c r="J431" i="4"/>
  <c r="J430" i="4"/>
  <c r="J1606" i="4" s="1"/>
  <c r="M89" i="6"/>
  <c r="J1558" i="4"/>
  <c r="F89" i="6"/>
  <c r="G324" i="4"/>
  <c r="G364" i="4" s="1"/>
  <c r="G326" i="4"/>
  <c r="G366" i="4" s="1"/>
  <c r="G95" i="4"/>
  <c r="J84" i="6"/>
  <c r="C702" i="4"/>
  <c r="C703" i="4" s="1"/>
  <c r="C708" i="4" s="1"/>
  <c r="D1251" i="4"/>
  <c r="I806" i="4"/>
  <c r="I802" i="4" s="1"/>
  <c r="G330" i="4"/>
  <c r="G370" i="4" s="1"/>
  <c r="O62" i="4"/>
  <c r="L702" i="4"/>
  <c r="L703" i="4" s="1"/>
  <c r="L708" i="4" s="1"/>
  <c r="L685" i="4"/>
  <c r="L687" i="4" s="1"/>
  <c r="D974" i="4"/>
  <c r="D973" i="4"/>
  <c r="H974" i="4"/>
  <c r="H977" i="4"/>
  <c r="H967" i="4" s="1"/>
  <c r="E1082" i="4"/>
  <c r="E1091" i="4"/>
  <c r="I1082" i="4"/>
  <c r="I1091" i="4"/>
  <c r="I1087" i="4" s="1"/>
  <c r="G1331" i="4"/>
  <c r="G1326" i="4"/>
  <c r="F803" i="4"/>
  <c r="O801" i="4"/>
  <c r="O803" i="4" s="1"/>
  <c r="F765" i="4"/>
  <c r="F768" i="4"/>
  <c r="F769" i="4" s="1"/>
  <c r="I139" i="6"/>
  <c r="F666" i="4"/>
  <c r="D892" i="4"/>
  <c r="D901" i="4"/>
  <c r="H892" i="4"/>
  <c r="H901" i="4"/>
  <c r="H891" i="4" s="1"/>
  <c r="O491" i="4"/>
  <c r="O492" i="4" s="1"/>
  <c r="J95" i="4"/>
  <c r="M91" i="6" s="1"/>
  <c r="M85" i="6"/>
  <c r="D301" i="4"/>
  <c r="O46" i="4"/>
  <c r="O301" i="4" s="1"/>
  <c r="P89" i="6"/>
  <c r="M1558" i="4"/>
  <c r="O182" i="4"/>
  <c r="J378" i="4"/>
  <c r="J403" i="4"/>
  <c r="L344" i="4"/>
  <c r="L384" i="4"/>
  <c r="F978" i="4"/>
  <c r="J338" i="4"/>
  <c r="O51" i="4"/>
  <c r="O306" i="4" s="1"/>
  <c r="F431" i="4"/>
  <c r="G327" i="4"/>
  <c r="G367" i="4" s="1"/>
  <c r="K325" i="4"/>
  <c r="K365" i="4" s="1"/>
  <c r="G325" i="4"/>
  <c r="G365" i="4" s="1"/>
  <c r="L139" i="6"/>
  <c r="I666" i="4"/>
  <c r="M666" i="4"/>
  <c r="P139" i="6"/>
  <c r="I1234" i="4"/>
  <c r="I1243" i="4"/>
  <c r="I1239" i="4" s="1"/>
  <c r="H1240" i="4"/>
  <c r="H1243" i="4"/>
  <c r="H1239" i="4" s="1"/>
  <c r="P85" i="6"/>
  <c r="M95" i="4"/>
  <c r="P91" i="6" s="1"/>
  <c r="E396" i="4"/>
  <c r="E1601" i="4" s="1"/>
  <c r="H213" i="6" s="1"/>
  <c r="I396" i="4"/>
  <c r="I1601" i="4" s="1"/>
  <c r="L213" i="6" s="1"/>
  <c r="M396" i="4"/>
  <c r="M1601" i="4" s="1"/>
  <c r="P213" i="6" s="1"/>
  <c r="O174" i="4"/>
  <c r="O403" i="4" s="1"/>
  <c r="C359" i="4"/>
  <c r="O928" i="4"/>
  <c r="O930" i="4" s="1"/>
  <c r="N863" i="4"/>
  <c r="N859" i="4" s="1"/>
  <c r="G1129" i="4"/>
  <c r="J149" i="6" s="1"/>
  <c r="C977" i="4"/>
  <c r="O45" i="4"/>
  <c r="O300" i="4" s="1"/>
  <c r="O1597" i="4"/>
  <c r="C95" i="4"/>
  <c r="L396" i="4"/>
  <c r="L1601" i="4" s="1"/>
  <c r="O213" i="6" s="1"/>
  <c r="O288" i="4"/>
  <c r="O393" i="4" s="1"/>
  <c r="J1129" i="4"/>
  <c r="M149" i="6" s="1"/>
  <c r="G1167" i="4"/>
  <c r="K1167" i="4"/>
  <c r="I1205" i="4"/>
  <c r="I1201" i="4" s="1"/>
  <c r="C396" i="4"/>
  <c r="F213" i="6" s="1"/>
  <c r="N977" i="4"/>
  <c r="N973" i="4" s="1"/>
  <c r="O530" i="4"/>
  <c r="O537" i="4"/>
  <c r="O956" i="4"/>
  <c r="O116" i="4"/>
  <c r="N1234" i="4"/>
  <c r="O1232" i="4"/>
  <c r="O1234" i="4" s="1"/>
  <c r="F1240" i="4"/>
  <c r="F1243" i="4"/>
  <c r="N338" i="4"/>
  <c r="N316" i="4"/>
  <c r="N337" i="4"/>
  <c r="N315" i="4"/>
  <c r="H318" i="4"/>
  <c r="E380" i="4"/>
  <c r="E318" i="4"/>
  <c r="O1250" i="4"/>
  <c r="O1251" i="4" s="1"/>
  <c r="C884" i="4"/>
  <c r="H1251" i="4"/>
  <c r="J1243" i="4"/>
  <c r="J1244" i="4" s="1"/>
  <c r="N708" i="4"/>
  <c r="C1205" i="4"/>
  <c r="O1200" i="4"/>
  <c r="O1202" i="4" s="1"/>
  <c r="M1205" i="4"/>
  <c r="P137" i="6" s="1"/>
  <c r="G1205" i="4"/>
  <c r="J137" i="6" s="1"/>
  <c r="J317" i="4"/>
  <c r="G336" i="4"/>
  <c r="F960" i="4"/>
  <c r="H1157" i="4"/>
  <c r="O852" i="4"/>
  <c r="O854" i="4" s="1"/>
  <c r="O1073" i="4"/>
  <c r="O1075" i="4" s="1"/>
  <c r="H826" i="4"/>
  <c r="N492" i="4"/>
  <c r="I337" i="4"/>
  <c r="F337" i="4"/>
  <c r="J316" i="4"/>
  <c r="F316" i="4"/>
  <c r="O50" i="4"/>
  <c r="O305" i="4" s="1"/>
  <c r="F378" i="4"/>
  <c r="D1011" i="4"/>
  <c r="K344" i="4"/>
  <c r="G663" i="4"/>
  <c r="M317" i="4"/>
  <c r="N346" i="4"/>
  <c r="I379" i="4"/>
  <c r="O513" i="4"/>
  <c r="O521" i="4"/>
  <c r="K606" i="4"/>
  <c r="K608" i="4"/>
  <c r="K612" i="4" s="1"/>
  <c r="K613" i="4" s="1"/>
  <c r="D759" i="4"/>
  <c r="O757" i="4"/>
  <c r="L759" i="4"/>
  <c r="L768" i="4"/>
  <c r="L764" i="4" s="1"/>
  <c r="M901" i="4"/>
  <c r="K1205" i="4"/>
  <c r="N137" i="6" s="1"/>
  <c r="H1274" i="4"/>
  <c r="H1611" i="4" s="1"/>
  <c r="O1611" i="4" s="1"/>
  <c r="O1273" i="4"/>
  <c r="O1274" i="4" s="1"/>
  <c r="C1612" i="4"/>
  <c r="C1315" i="4"/>
  <c r="C1329" i="4"/>
  <c r="C1332" i="4" s="1"/>
  <c r="C1613" i="4" s="1"/>
  <c r="K318" i="4"/>
  <c r="L1120" i="4"/>
  <c r="L1129" i="4"/>
  <c r="C336" i="4"/>
  <c r="C276" i="4"/>
  <c r="O271" i="4"/>
  <c r="O336" i="4" s="1"/>
  <c r="C376" i="4"/>
  <c r="K276" i="4"/>
  <c r="K376" i="4"/>
  <c r="J377" i="4"/>
  <c r="J337" i="4"/>
  <c r="E1129" i="4"/>
  <c r="E1130" i="4" s="1"/>
  <c r="D1205" i="4"/>
  <c r="J1329" i="4"/>
  <c r="J1332" i="4" s="1"/>
  <c r="J1613" i="4" s="1"/>
  <c r="J1330" i="4"/>
  <c r="C1455" i="4"/>
  <c r="O1454" i="4"/>
  <c r="O1455" i="4" s="1"/>
  <c r="O1294" i="4"/>
  <c r="O1295" i="4" s="1"/>
  <c r="E853" i="4"/>
  <c r="C752" i="4"/>
  <c r="C768" i="4"/>
  <c r="F131" i="6" s="1"/>
  <c r="F315" i="4"/>
  <c r="F357" i="4" s="1"/>
  <c r="O160" i="4"/>
  <c r="N379" i="4"/>
  <c r="N377" i="4"/>
  <c r="L817" i="4"/>
  <c r="L826" i="4"/>
  <c r="F885" i="4"/>
  <c r="F901" i="4"/>
  <c r="F897" i="4" s="1"/>
  <c r="F1082" i="4"/>
  <c r="F1091" i="4"/>
  <c r="C304" i="4"/>
  <c r="O49" i="4"/>
  <c r="O304" i="4" s="1"/>
  <c r="O47" i="4"/>
  <c r="O302" i="4" s="1"/>
  <c r="C302" i="4"/>
  <c r="N364" i="4"/>
  <c r="N370" i="4"/>
  <c r="O75" i="4"/>
  <c r="N365" i="4"/>
  <c r="Q84" i="6"/>
  <c r="N95" i="4"/>
  <c r="I84" i="6"/>
  <c r="F95" i="4"/>
  <c r="N82" i="6"/>
  <c r="K95" i="4"/>
  <c r="O103" i="4"/>
  <c r="O137" i="4"/>
  <c r="O195" i="4"/>
  <c r="O255" i="4"/>
  <c r="N276" i="4"/>
  <c r="N336" i="4"/>
  <c r="N314" i="4"/>
  <c r="J276" i="4"/>
  <c r="F276" i="4"/>
  <c r="F336" i="4"/>
  <c r="E339" i="4"/>
  <c r="E379" i="4"/>
  <c r="I338" i="4"/>
  <c r="I316" i="4"/>
  <c r="E338" i="4"/>
  <c r="E316" i="4"/>
  <c r="E358" i="4" s="1"/>
  <c r="I276" i="4"/>
  <c r="I377" i="4"/>
  <c r="E377" i="4"/>
  <c r="E337" i="4"/>
  <c r="D380" i="4"/>
  <c r="D276" i="4"/>
  <c r="K387" i="4"/>
  <c r="K347" i="4"/>
  <c r="C1545" i="4"/>
  <c r="O1545" i="4" s="1"/>
  <c r="O1540" i="4"/>
  <c r="J161" i="6"/>
  <c r="R161" i="6" s="1"/>
  <c r="G1251" i="4"/>
  <c r="G654" i="4"/>
  <c r="L1251" i="4"/>
  <c r="F1205" i="4"/>
  <c r="O1238" i="4"/>
  <c r="O1240" i="4" s="1"/>
  <c r="C897" i="4"/>
  <c r="O1118" i="4"/>
  <c r="O1120" i="4" s="1"/>
  <c r="C826" i="4"/>
  <c r="N317" i="4"/>
  <c r="N378" i="4"/>
  <c r="J1612" i="4"/>
  <c r="I492" i="4"/>
  <c r="I493" i="4"/>
  <c r="N608" i="4"/>
  <c r="N612" i="4" s="1"/>
  <c r="N606" i="4"/>
  <c r="J974" i="4"/>
  <c r="J977" i="4"/>
  <c r="J973" i="4" s="1"/>
  <c r="H1129" i="4"/>
  <c r="H1113" i="4"/>
  <c r="K765" i="4"/>
  <c r="K768" i="4"/>
  <c r="K764" i="4" s="1"/>
  <c r="J139" i="6"/>
  <c r="G666" i="4"/>
  <c r="E892" i="4"/>
  <c r="O890" i="4"/>
  <c r="O892" i="4" s="1"/>
  <c r="I1050" i="4"/>
  <c r="I1053" i="4"/>
  <c r="E930" i="4"/>
  <c r="E939" i="4"/>
  <c r="E935" i="4" s="1"/>
  <c r="E827" i="4"/>
  <c r="O825" i="4"/>
  <c r="O827" i="4" s="1"/>
  <c r="D493" i="4"/>
  <c r="D492" i="4"/>
  <c r="O274" i="4"/>
  <c r="O317" i="4" s="1"/>
  <c r="H380" i="4"/>
  <c r="O34" i="4"/>
  <c r="O294" i="4" s="1"/>
  <c r="C42" i="4"/>
  <c r="C297" i="4" s="1"/>
  <c r="N89" i="6"/>
  <c r="K1558" i="4"/>
  <c r="F88" i="6"/>
  <c r="O93" i="4"/>
  <c r="O1032" i="4"/>
  <c r="I1164" i="4"/>
  <c r="I1167" i="4"/>
  <c r="G729" i="4"/>
  <c r="G728" i="4"/>
  <c r="K324" i="4"/>
  <c r="K364" i="4" s="1"/>
  <c r="K329" i="4"/>
  <c r="K369" i="4" s="1"/>
  <c r="C83" i="4"/>
  <c r="C1599" i="4" s="1"/>
  <c r="G83" i="4"/>
  <c r="G1599" i="4" s="1"/>
  <c r="K83" i="4"/>
  <c r="K1599" i="4" s="1"/>
  <c r="I901" i="4"/>
  <c r="F1015" i="4"/>
  <c r="D1164" i="4"/>
  <c r="D1167" i="4"/>
  <c r="O1388" i="4"/>
  <c r="O1431" i="4"/>
  <c r="K430" i="4"/>
  <c r="K1606" i="4" s="1"/>
  <c r="K431" i="4"/>
  <c r="L324" i="4"/>
  <c r="L364" i="4" s="1"/>
  <c r="L332" i="4"/>
  <c r="L372" i="4" s="1"/>
  <c r="L330" i="4"/>
  <c r="L370" i="4" s="1"/>
  <c r="H324" i="4"/>
  <c r="H364" i="4" s="1"/>
  <c r="J89" i="6"/>
  <c r="G1558" i="4"/>
  <c r="G89" i="6"/>
  <c r="O94" i="4"/>
  <c r="H85" i="6"/>
  <c r="E95" i="4"/>
  <c r="H90" i="6" s="1"/>
  <c r="D396" i="4"/>
  <c r="D1601" i="4" s="1"/>
  <c r="G213" i="6" s="1"/>
  <c r="H396" i="4"/>
  <c r="H1601" i="4" s="1"/>
  <c r="K213" i="6" s="1"/>
  <c r="O227" i="4"/>
  <c r="O268" i="4"/>
  <c r="O918" i="4"/>
  <c r="O994" i="4"/>
  <c r="N1091" i="4"/>
  <c r="N1087" i="4" s="1"/>
  <c r="L1015" i="4"/>
  <c r="O159" i="6" s="1"/>
  <c r="H276" i="4"/>
  <c r="D768" i="4"/>
  <c r="H768" i="4"/>
  <c r="O785" i="4"/>
  <c r="C545" i="4"/>
  <c r="C1609" i="4" s="1"/>
  <c r="F75" i="7"/>
  <c r="L75" i="7"/>
  <c r="F16" i="7"/>
  <c r="M122" i="6"/>
  <c r="M126" i="6" s="1"/>
  <c r="M128" i="6" s="1"/>
  <c r="E76" i="7"/>
  <c r="I58" i="7"/>
  <c r="I59" i="7" s="1"/>
  <c r="E58" i="7"/>
  <c r="E59" i="7" s="1"/>
  <c r="O20" i="7"/>
  <c r="K90" i="7"/>
  <c r="F76" i="7"/>
  <c r="J58" i="7"/>
  <c r="J59" i="7" s="1"/>
  <c r="F58" i="7"/>
  <c r="F59" i="7" s="1"/>
  <c r="J704" i="4"/>
  <c r="J695" i="4"/>
  <c r="J708" i="4"/>
  <c r="K702" i="4"/>
  <c r="K703" i="4" s="1"/>
  <c r="K695" i="4" s="1"/>
  <c r="K685" i="4"/>
  <c r="K687" i="4" s="1"/>
  <c r="C797" i="4"/>
  <c r="O795" i="4"/>
  <c r="O797" i="4" s="1"/>
  <c r="K898" i="4"/>
  <c r="K901" i="4"/>
  <c r="O896" i="4"/>
  <c r="O898" i="4" s="1"/>
  <c r="O921" i="4"/>
  <c r="O923" i="4" s="1"/>
  <c r="F923" i="4"/>
  <c r="E974" i="4"/>
  <c r="E977" i="4"/>
  <c r="I974" i="4"/>
  <c r="I977" i="4"/>
  <c r="M974" i="4"/>
  <c r="M977" i="4"/>
  <c r="M1006" i="4"/>
  <c r="O1004" i="4"/>
  <c r="O1006" i="4" s="1"/>
  <c r="M1015" i="4"/>
  <c r="D1082" i="4"/>
  <c r="D1091" i="4"/>
  <c r="H1082" i="4"/>
  <c r="H1091" i="4"/>
  <c r="F1129" i="4"/>
  <c r="F1113" i="4"/>
  <c r="L1158" i="4"/>
  <c r="L1167" i="4"/>
  <c r="I1612" i="4"/>
  <c r="I1315" i="4"/>
  <c r="I1330" i="4"/>
  <c r="O1314" i="4"/>
  <c r="N1329" i="4"/>
  <c r="N1315" i="4"/>
  <c r="M1074" i="4"/>
  <c r="L967" i="4"/>
  <c r="O1156" i="4"/>
  <c r="O1158" i="4" s="1"/>
  <c r="N1075" i="4"/>
  <c r="K935" i="4"/>
  <c r="I151" i="6"/>
  <c r="F853" i="4"/>
  <c r="F865" i="4"/>
  <c r="G485" i="4"/>
  <c r="J218" i="6" s="1"/>
  <c r="G477" i="4"/>
  <c r="G453" i="4"/>
  <c r="G469" i="4"/>
  <c r="J217" i="6" s="1"/>
  <c r="F460" i="4"/>
  <c r="O459" i="4"/>
  <c r="O460" i="4" s="1"/>
  <c r="F468" i="4"/>
  <c r="O467" i="4"/>
  <c r="O468" i="4" s="1"/>
  <c r="G606" i="4"/>
  <c r="G608" i="4"/>
  <c r="O605" i="4"/>
  <c r="O606" i="4" s="1"/>
  <c r="M359" i="4"/>
  <c r="O35" i="4"/>
  <c r="O295" i="4" s="1"/>
  <c r="M81" i="6"/>
  <c r="S81" i="6" s="1"/>
  <c r="O86" i="4"/>
  <c r="H89" i="6"/>
  <c r="E1558" i="4"/>
  <c r="L86" i="6"/>
  <c r="I95" i="4"/>
  <c r="O91" i="4"/>
  <c r="M388" i="4"/>
  <c r="M348" i="4"/>
  <c r="L347" i="4"/>
  <c r="L387" i="4"/>
  <c r="H387" i="4"/>
  <c r="H347" i="4"/>
  <c r="K346" i="4"/>
  <c r="K386" i="4"/>
  <c r="G386" i="4"/>
  <c r="G346" i="4"/>
  <c r="M345" i="4"/>
  <c r="M385" i="4"/>
  <c r="E385" i="4"/>
  <c r="E345" i="4"/>
  <c r="I1129" i="4"/>
  <c r="I1113" i="4"/>
  <c r="F1167" i="4"/>
  <c r="O1149" i="4"/>
  <c r="O1151" i="4" s="1"/>
  <c r="F1151" i="4"/>
  <c r="N1151" i="4"/>
  <c r="N1167" i="4"/>
  <c r="D1189" i="4"/>
  <c r="O1187" i="4"/>
  <c r="O1189" i="4" s="1"/>
  <c r="O1352" i="4"/>
  <c r="O1353" i="4" s="1"/>
  <c r="F846" i="4"/>
  <c r="C612" i="4"/>
  <c r="F145" i="6" s="1"/>
  <c r="H654" i="4"/>
  <c r="C687" i="4"/>
  <c r="G941" i="4"/>
  <c r="F864" i="4"/>
  <c r="C609" i="4"/>
  <c r="H635" i="4"/>
  <c r="O1111" i="4"/>
  <c r="O1113" i="4" s="1"/>
  <c r="F137" i="6"/>
  <c r="I635" i="4"/>
  <c r="L663" i="4"/>
  <c r="L654" i="4"/>
  <c r="O1430" i="4"/>
  <c r="N1330" i="4"/>
  <c r="I1329" i="4"/>
  <c r="O1325" i="4"/>
  <c r="O1326" i="4" s="1"/>
  <c r="H1233" i="4"/>
  <c r="K1016" i="4"/>
  <c r="J939" i="4"/>
  <c r="I348" i="4"/>
  <c r="J133" i="6"/>
  <c r="M806" i="4"/>
  <c r="M790" i="4"/>
  <c r="K797" i="4"/>
  <c r="K806" i="4"/>
  <c r="E826" i="4"/>
  <c r="E817" i="4"/>
  <c r="J654" i="4"/>
  <c r="M1331" i="4"/>
  <c r="F1326" i="4"/>
  <c r="O816" i="4"/>
  <c r="O817" i="4" s="1"/>
  <c r="J147" i="6"/>
  <c r="D446" i="4"/>
  <c r="D1607" i="4" s="1"/>
  <c r="O1607" i="4" s="1"/>
  <c r="O445" i="4"/>
  <c r="O446" i="4" s="1"/>
  <c r="O452" i="4"/>
  <c r="C461" i="4"/>
  <c r="C485" i="4"/>
  <c r="F218" i="6" s="1"/>
  <c r="C493" i="4"/>
  <c r="K485" i="4"/>
  <c r="N218" i="6" s="1"/>
  <c r="K461" i="4"/>
  <c r="J460" i="4"/>
  <c r="J401" i="4"/>
  <c r="J1605" i="4" s="1"/>
  <c r="M214" i="6" s="1"/>
  <c r="C633" i="4"/>
  <c r="C634" i="4" s="1"/>
  <c r="C636" i="4" s="1"/>
  <c r="E655" i="4"/>
  <c r="O653" i="4"/>
  <c r="O655" i="4" s="1"/>
  <c r="E684" i="4"/>
  <c r="O681" i="4"/>
  <c r="H696" i="4"/>
  <c r="H686" i="4"/>
  <c r="O694" i="4"/>
  <c r="O706" i="4"/>
  <c r="O707" i="4" s="1"/>
  <c r="C707" i="4"/>
  <c r="K89" i="6"/>
  <c r="H1558" i="4"/>
  <c r="G88" i="6"/>
  <c r="D95" i="4"/>
  <c r="O86" i="6"/>
  <c r="L95" i="4"/>
  <c r="K85" i="6"/>
  <c r="H95" i="4"/>
  <c r="M350" i="4"/>
  <c r="E390" i="4"/>
  <c r="E350" i="4"/>
  <c r="E388" i="4"/>
  <c r="E348" i="4"/>
  <c r="O282" i="4"/>
  <c r="O327" i="4" s="1"/>
  <c r="C387" i="4"/>
  <c r="C347" i="4"/>
  <c r="J1151" i="4"/>
  <c r="J1167" i="4"/>
  <c r="H1189" i="4"/>
  <c r="H1205" i="4"/>
  <c r="L1205" i="4"/>
  <c r="O1080" i="4"/>
  <c r="O1082" i="4" s="1"/>
  <c r="J826" i="4"/>
  <c r="F939" i="4"/>
  <c r="F155" i="6"/>
  <c r="C902" i="4"/>
  <c r="J806" i="4"/>
  <c r="J802" i="4" s="1"/>
  <c r="C469" i="4"/>
  <c r="G806" i="4"/>
  <c r="C806" i="4"/>
  <c r="O972" i="4"/>
  <c r="O974" i="4" s="1"/>
  <c r="H940" i="4"/>
  <c r="L940" i="4"/>
  <c r="O997" i="4"/>
  <c r="O435" i="4"/>
  <c r="O436" i="4" s="1"/>
  <c r="D485" i="4"/>
  <c r="G218" i="6" s="1"/>
  <c r="D453" i="4"/>
  <c r="D469" i="4"/>
  <c r="G217" i="6" s="1"/>
  <c r="H485" i="4"/>
  <c r="K218" i="6" s="1"/>
  <c r="H461" i="4"/>
  <c r="C460" i="4"/>
  <c r="C401" i="4"/>
  <c r="C1605" i="4" s="1"/>
  <c r="F214" i="6" s="1"/>
  <c r="G460" i="4"/>
  <c r="G401" i="4"/>
  <c r="G1605" i="4" s="1"/>
  <c r="J214" i="6" s="1"/>
  <c r="F476" i="4"/>
  <c r="O475" i="4"/>
  <c r="O476" i="4" s="1"/>
  <c r="C484" i="4"/>
  <c r="O483" i="4"/>
  <c r="O484" i="4" s="1"/>
  <c r="O506" i="4"/>
  <c r="O507" i="4" s="1"/>
  <c r="C507" i="4"/>
  <c r="O544" i="4"/>
  <c r="O545" i="4" s="1"/>
  <c r="I545" i="4"/>
  <c r="I1609" i="4" s="1"/>
  <c r="L172" i="6"/>
  <c r="L180" i="6" s="1"/>
  <c r="K666" i="4"/>
  <c r="N139" i="6"/>
  <c r="O152" i="4"/>
  <c r="O235" i="4"/>
  <c r="O630" i="4"/>
  <c r="O959" i="4"/>
  <c r="E1044" i="4"/>
  <c r="E1053" i="4"/>
  <c r="O1563" i="4"/>
  <c r="O1557" i="4"/>
  <c r="I172" i="6"/>
  <c r="I180" i="6" s="1"/>
  <c r="F545" i="4"/>
  <c r="F1609" i="4" s="1"/>
  <c r="M172" i="6"/>
  <c r="M180" i="6" s="1"/>
  <c r="J545" i="4"/>
  <c r="J1609" i="4" s="1"/>
  <c r="O570" i="4"/>
  <c r="L666" i="4"/>
  <c r="O139" i="6"/>
  <c r="L797" i="4"/>
  <c r="L806" i="4"/>
  <c r="P82" i="7"/>
  <c r="S82" i="7" s="1"/>
  <c r="R178" i="6"/>
  <c r="O1472" i="4"/>
  <c r="O1473" i="4" s="1"/>
  <c r="M351" i="4"/>
  <c r="L54" i="4"/>
  <c r="L309" i="4" s="1"/>
  <c r="C301" i="4"/>
  <c r="C54" i="4"/>
  <c r="C309" i="4" s="1"/>
  <c r="J83" i="4"/>
  <c r="J1599" i="4" s="1"/>
  <c r="G85" i="6"/>
  <c r="O90" i="4"/>
  <c r="O247" i="4"/>
  <c r="M276" i="4"/>
  <c r="E276" i="4"/>
  <c r="O272" i="4"/>
  <c r="O377" i="4" s="1"/>
  <c r="G380" i="4"/>
  <c r="G318" i="4"/>
  <c r="I351" i="4"/>
  <c r="E351" i="4"/>
  <c r="O88" i="4"/>
  <c r="I42" i="4"/>
  <c r="I311" i="4" s="1"/>
  <c r="I1598" i="4" s="1"/>
  <c r="C391" i="4"/>
  <c r="O286" i="4"/>
  <c r="O331" i="4" s="1"/>
  <c r="O1146" i="4"/>
  <c r="S50" i="6"/>
  <c r="R45" i="6"/>
  <c r="O53" i="6"/>
  <c r="O63" i="6" s="1"/>
  <c r="O65" i="6" s="1"/>
  <c r="P13" i="7"/>
  <c r="P70" i="7" s="1"/>
  <c r="S70" i="7" s="1"/>
  <c r="O84" i="7"/>
  <c r="O86" i="7" s="1"/>
  <c r="O58" i="7"/>
  <c r="I939" i="4"/>
  <c r="I922" i="4" s="1"/>
  <c r="O89" i="4"/>
  <c r="K332" i="4"/>
  <c r="K372" i="4" s="1"/>
  <c r="N380" i="4"/>
  <c r="M42" i="4"/>
  <c r="M297" i="4" s="1"/>
  <c r="J54" i="4"/>
  <c r="J309" i="4" s="1"/>
  <c r="E54" i="4"/>
  <c r="E309" i="4" s="1"/>
  <c r="O79" i="4"/>
  <c r="G87" i="6"/>
  <c r="S87" i="6" s="1"/>
  <c r="O92" i="4"/>
  <c r="O273" i="4"/>
  <c r="G276" i="4"/>
  <c r="C318" i="4"/>
  <c r="C360" i="4" s="1"/>
  <c r="C380" i="4"/>
  <c r="I380" i="4"/>
  <c r="I318" i="4"/>
  <c r="N351" i="4"/>
  <c r="H351" i="4"/>
  <c r="K54" i="4"/>
  <c r="K309" i="4" s="1"/>
  <c r="G54" i="4"/>
  <c r="G309" i="4" s="1"/>
  <c r="O1422" i="4"/>
  <c r="R17" i="6"/>
  <c r="S24" i="6"/>
  <c r="R26" i="6"/>
  <c r="P80" i="7"/>
  <c r="S80" i="7" s="1"/>
  <c r="M90" i="7"/>
  <c r="I90" i="7"/>
  <c r="R174" i="6"/>
  <c r="O934" i="4"/>
  <c r="O936" i="4" s="1"/>
  <c r="O966" i="4"/>
  <c r="O968" i="4" s="1"/>
  <c r="L351" i="4"/>
  <c r="F351" i="4"/>
  <c r="O75" i="7"/>
  <c r="R46" i="6"/>
  <c r="O29" i="4"/>
  <c r="S25" i="6"/>
  <c r="S77" i="6" s="1"/>
  <c r="S216" i="6"/>
  <c r="I76" i="7"/>
  <c r="P81" i="7"/>
  <c r="S81" i="7" s="1"/>
  <c r="R23" i="6"/>
  <c r="S18" i="6"/>
  <c r="S70" i="6" s="1"/>
  <c r="F53" i="6"/>
  <c r="F63" i="6" s="1"/>
  <c r="F65" i="6" s="1"/>
  <c r="F66" i="6" s="1"/>
  <c r="N53" i="6"/>
  <c r="N63" i="6" s="1"/>
  <c r="N65" i="6" s="1"/>
  <c r="N66" i="6" s="1"/>
  <c r="M53" i="6"/>
  <c r="M63" i="6" s="1"/>
  <c r="M65" i="6" s="1"/>
  <c r="S106" i="6"/>
  <c r="M5" i="7"/>
  <c r="M16" i="7" s="1"/>
  <c r="M73" i="7" s="1"/>
  <c r="P4" i="7"/>
  <c r="P61" i="7" s="1"/>
  <c r="S61" i="7" s="1"/>
  <c r="H76" i="7"/>
  <c r="H58" i="7"/>
  <c r="P92" i="7"/>
  <c r="S92" i="7" s="1"/>
  <c r="S212" i="6"/>
  <c r="P7" i="7"/>
  <c r="S7" i="7" s="1"/>
  <c r="E86" i="7"/>
  <c r="S51" i="6"/>
  <c r="S108" i="6"/>
  <c r="S110" i="6"/>
  <c r="R119" i="6"/>
  <c r="R121" i="6"/>
  <c r="H5" i="7"/>
  <c r="H16" i="7" s="1"/>
  <c r="H73" i="7" s="1"/>
  <c r="E5" i="7"/>
  <c r="E62" i="7" s="1"/>
  <c r="N84" i="7"/>
  <c r="N86" i="7" s="1"/>
  <c r="P11" i="7"/>
  <c r="S11" i="7" s="1"/>
  <c r="L86" i="7"/>
  <c r="C666" i="4"/>
  <c r="O665" i="4"/>
  <c r="O666" i="4" s="1"/>
  <c r="J634" i="4"/>
  <c r="J636" i="4" s="1"/>
  <c r="S19" i="6"/>
  <c r="S71" i="6" s="1"/>
  <c r="L27" i="6"/>
  <c r="L37" i="6" s="1"/>
  <c r="L39" i="6" s="1"/>
  <c r="L40" i="6" s="1"/>
  <c r="L41" i="6" s="1"/>
  <c r="Q53" i="6"/>
  <c r="Q63" i="6" s="1"/>
  <c r="Q65" i="6" s="1"/>
  <c r="Q66" i="6" s="1"/>
  <c r="I53" i="6"/>
  <c r="I63" i="6" s="1"/>
  <c r="I65" i="6" s="1"/>
  <c r="P57" i="7"/>
  <c r="S57" i="7" s="1"/>
  <c r="I5" i="7"/>
  <c r="I62" i="7" s="1"/>
  <c r="P17" i="7"/>
  <c r="P74" i="7" s="1"/>
  <c r="S74" i="7" s="1"/>
  <c r="G58" i="7"/>
  <c r="E20" i="7"/>
  <c r="J84" i="7"/>
  <c r="J86" i="7" s="1"/>
  <c r="F86" i="7"/>
  <c r="S23" i="6"/>
  <c r="S75" i="6" s="1"/>
  <c r="R22" i="6"/>
  <c r="R216" i="6"/>
  <c r="P9" i="7"/>
  <c r="P66" i="7" s="1"/>
  <c r="S66" i="7" s="1"/>
  <c r="L20" i="7"/>
  <c r="L77" i="7" s="1"/>
  <c r="L76" i="7"/>
  <c r="E75" i="7"/>
  <c r="J5" i="7"/>
  <c r="J62" i="7" s="1"/>
  <c r="N5" i="7"/>
  <c r="N62" i="7" s="1"/>
  <c r="Q27" i="6"/>
  <c r="Q37" i="6" s="1"/>
  <c r="Q39" i="6" s="1"/>
  <c r="Q40" i="6" s="1"/>
  <c r="Q41" i="6" s="1"/>
  <c r="K53" i="6"/>
  <c r="K63" i="6" s="1"/>
  <c r="K65" i="6" s="1"/>
  <c r="K66" i="6" s="1"/>
  <c r="O76" i="7"/>
  <c r="H20" i="7"/>
  <c r="P12" i="7"/>
  <c r="P69" i="7" s="1"/>
  <c r="S69" i="7" s="1"/>
  <c r="P15" i="7"/>
  <c r="N20" i="7"/>
  <c r="N77" i="7" s="1"/>
  <c r="H90" i="7"/>
  <c r="F609" i="4"/>
  <c r="F612" i="4"/>
  <c r="D790" i="4"/>
  <c r="O788" i="4"/>
  <c r="O790" i="4" s="1"/>
  <c r="D806" i="4"/>
  <c r="D612" i="4"/>
  <c r="D609" i="4"/>
  <c r="L612" i="4"/>
  <c r="L613" i="4" s="1"/>
  <c r="L609" i="4"/>
  <c r="L847" i="4"/>
  <c r="L863" i="4"/>
  <c r="M1113" i="4"/>
  <c r="M1129" i="4"/>
  <c r="J612" i="4"/>
  <c r="J609" i="4"/>
  <c r="F790" i="4"/>
  <c r="F806" i="4"/>
  <c r="H612" i="4"/>
  <c r="H609" i="4"/>
  <c r="K139" i="6"/>
  <c r="H728" i="4"/>
  <c r="H729" i="4"/>
  <c r="K729" i="4"/>
  <c r="K728" i="4"/>
  <c r="E42" i="4"/>
  <c r="E297" i="4" s="1"/>
  <c r="M307" i="4"/>
  <c r="M371" i="4" s="1"/>
  <c r="O52" i="4"/>
  <c r="O307" i="4" s="1"/>
  <c r="O371" i="4" s="1"/>
  <c r="F128" i="6"/>
  <c r="F728" i="4"/>
  <c r="F729" i="4"/>
  <c r="N728" i="4"/>
  <c r="N729" i="4"/>
  <c r="K42" i="4"/>
  <c r="K311" i="4" s="1"/>
  <c r="K1598" i="4" s="1"/>
  <c r="K356" i="4"/>
  <c r="D308" i="4"/>
  <c r="D54" i="4"/>
  <c r="D309" i="4" s="1"/>
  <c r="F401" i="4"/>
  <c r="F1605" i="4" s="1"/>
  <c r="I214" i="6" s="1"/>
  <c r="L686" i="4"/>
  <c r="O1124" i="4"/>
  <c r="O1126" i="4" s="1"/>
  <c r="G139" i="6"/>
  <c r="D666" i="4"/>
  <c r="D727" i="4"/>
  <c r="O727" i="4" s="1"/>
  <c r="O729" i="4" s="1"/>
  <c r="O724" i="4"/>
  <c r="L728" i="4"/>
  <c r="L729" i="4"/>
  <c r="F42" i="4"/>
  <c r="D936" i="4"/>
  <c r="O1048" i="4"/>
  <c r="C1050" i="4"/>
  <c r="O648" i="4"/>
  <c r="O649" i="4" s="1"/>
  <c r="J728" i="4"/>
  <c r="J729" i="4"/>
  <c r="C1529" i="4"/>
  <c r="M54" i="4"/>
  <c r="M309" i="4" s="1"/>
  <c r="I54" i="4"/>
  <c r="I309" i="4" s="1"/>
  <c r="P85" i="7"/>
  <c r="S85" i="7" s="1"/>
  <c r="O1184" i="4"/>
  <c r="G54" i="7"/>
  <c r="D58" i="7"/>
  <c r="D59" i="7" s="1"/>
  <c r="D332" i="4"/>
  <c r="I83" i="4"/>
  <c r="I1599" i="4" s="1"/>
  <c r="M83" i="4"/>
  <c r="M1599" i="4" s="1"/>
  <c r="S168" i="6"/>
  <c r="P94" i="7"/>
  <c r="S94" i="7" s="1"/>
  <c r="J20" i="7"/>
  <c r="N75" i="7"/>
  <c r="H84" i="7"/>
  <c r="H86" i="7" s="1"/>
  <c r="J76" i="7"/>
  <c r="O90" i="7"/>
  <c r="P114" i="7"/>
  <c r="S114" i="7" s="1"/>
  <c r="P115" i="7"/>
  <c r="S115" i="7" s="1"/>
  <c r="P116" i="7"/>
  <c r="S116" i="7" s="1"/>
  <c r="C329" i="4"/>
  <c r="C369" i="4" s="1"/>
  <c r="C330" i="4"/>
  <c r="C370" i="4" s="1"/>
  <c r="C332" i="4"/>
  <c r="C326" i="4"/>
  <c r="C327" i="4"/>
  <c r="C367" i="4" s="1"/>
  <c r="C328" i="4"/>
  <c r="C324" i="4"/>
  <c r="C364" i="4" s="1"/>
  <c r="C325" i="4"/>
  <c r="N42" i="4"/>
  <c r="N311" i="4" s="1"/>
  <c r="N1598" i="4" s="1"/>
  <c r="O81" i="4"/>
  <c r="N83" i="4"/>
  <c r="N1599" i="4" s="1"/>
  <c r="F83" i="4"/>
  <c r="F1599" i="4" s="1"/>
  <c r="D83" i="4"/>
  <c r="D1599" i="4" s="1"/>
  <c r="S83" i="6"/>
  <c r="C289" i="4"/>
  <c r="O1108" i="4"/>
  <c r="S43" i="6"/>
  <c r="R50" i="6"/>
  <c r="R47" i="6"/>
  <c r="S46" i="6"/>
  <c r="L53" i="6"/>
  <c r="L63" i="6" s="1"/>
  <c r="L65" i="6" s="1"/>
  <c r="L66" i="6" s="1"/>
  <c r="S107" i="6"/>
  <c r="S109" i="6"/>
  <c r="R120" i="6"/>
  <c r="L59" i="7"/>
  <c r="P18" i="7"/>
  <c r="S18" i="7" s="1"/>
  <c r="K84" i="7"/>
  <c r="K86" i="7" s="1"/>
  <c r="D90" i="7"/>
  <c r="N90" i="7"/>
  <c r="R176" i="6"/>
  <c r="M708" i="4"/>
  <c r="M695" i="4"/>
  <c r="M704" i="4"/>
  <c r="G704" i="4"/>
  <c r="G708" i="4"/>
  <c r="G695" i="4"/>
  <c r="O1608" i="4"/>
  <c r="F180" i="6"/>
  <c r="L133" i="6"/>
  <c r="I935" i="4"/>
  <c r="N1326" i="4"/>
  <c r="N1331" i="4"/>
  <c r="J42" i="4"/>
  <c r="C308" i="4"/>
  <c r="O53" i="4"/>
  <c r="O308" i="4" s="1"/>
  <c r="I332" i="4"/>
  <c r="I372" i="4" s="1"/>
  <c r="O82" i="4"/>
  <c r="O80" i="4"/>
  <c r="L83" i="4"/>
  <c r="L1599" i="4" s="1"/>
  <c r="H83" i="4"/>
  <c r="H1599" i="4" s="1"/>
  <c r="F82" i="6"/>
  <c r="O87" i="4"/>
  <c r="L380" i="4"/>
  <c r="D318" i="4"/>
  <c r="D360" i="4" s="1"/>
  <c r="O275" i="4"/>
  <c r="O318" i="4" s="1"/>
  <c r="M393" i="4"/>
  <c r="K393" i="4"/>
  <c r="I393" i="4"/>
  <c r="G393" i="4"/>
  <c r="E393" i="4"/>
  <c r="O283" i="4"/>
  <c r="O280" i="4"/>
  <c r="O385" i="4" s="1"/>
  <c r="M728" i="4"/>
  <c r="I728" i="4"/>
  <c r="E728" i="4"/>
  <c r="O17" i="4"/>
  <c r="H42" i="4"/>
  <c r="G332" i="4"/>
  <c r="G372" i="4" s="1"/>
  <c r="L276" i="4"/>
  <c r="L318" i="4"/>
  <c r="L42" i="4"/>
  <c r="D42" i="4"/>
  <c r="G360" i="4"/>
  <c r="G42" i="4"/>
  <c r="E360" i="4"/>
  <c r="O40" i="4"/>
  <c r="O296" i="4" s="1"/>
  <c r="N308" i="4"/>
  <c r="N372" i="4" s="1"/>
  <c r="N54" i="4"/>
  <c r="N309" i="4" s="1"/>
  <c r="H308" i="4"/>
  <c r="H372" i="4" s="1"/>
  <c r="H54" i="4"/>
  <c r="H309" i="4" s="1"/>
  <c r="F308" i="4"/>
  <c r="F372" i="4" s="1"/>
  <c r="F54" i="4"/>
  <c r="C728" i="4"/>
  <c r="S61" i="6"/>
  <c r="R24" i="6"/>
  <c r="S21" i="6"/>
  <c r="S73" i="6" s="1"/>
  <c r="S47" i="6"/>
  <c r="I27" i="6"/>
  <c r="I37" i="6" s="1"/>
  <c r="I39" i="6" s="1"/>
  <c r="I40" i="6" s="1"/>
  <c r="I41" i="6" s="1"/>
  <c r="M27" i="6"/>
  <c r="R25" i="6"/>
  <c r="P27" i="6"/>
  <c r="I99" i="6"/>
  <c r="F117" i="6"/>
  <c r="F73" i="6"/>
  <c r="R21" i="6"/>
  <c r="F71" i="6"/>
  <c r="R19" i="6"/>
  <c r="K71" i="6"/>
  <c r="K27" i="6"/>
  <c r="K37" i="6" s="1"/>
  <c r="K39" i="6" s="1"/>
  <c r="K40" i="6" s="1"/>
  <c r="K41" i="6" s="1"/>
  <c r="O69" i="6"/>
  <c r="O27" i="6"/>
  <c r="O37" i="6" s="1"/>
  <c r="O39" i="6" s="1"/>
  <c r="O40" i="6" s="1"/>
  <c r="O41" i="6" s="1"/>
  <c r="J27" i="6"/>
  <c r="H69" i="6"/>
  <c r="H27" i="6"/>
  <c r="L100" i="7"/>
  <c r="P56" i="7"/>
  <c r="S56" i="7" s="1"/>
  <c r="F35" i="7"/>
  <c r="F62" i="7"/>
  <c r="R77" i="7"/>
  <c r="N59" i="7"/>
  <c r="S44" i="7"/>
  <c r="P43" i="7"/>
  <c r="S43" i="7" s="1"/>
  <c r="S55" i="7"/>
  <c r="H99" i="7"/>
  <c r="H100" i="7" s="1"/>
  <c r="F99" i="7"/>
  <c r="F100" i="7" s="1"/>
  <c r="E99" i="7"/>
  <c r="E100" i="7" s="1"/>
  <c r="G99" i="7"/>
  <c r="K99" i="7"/>
  <c r="I99" i="7"/>
  <c r="I100" i="7" s="1"/>
  <c r="H99" i="6"/>
  <c r="F69" i="6"/>
  <c r="F27" i="6"/>
  <c r="S17" i="6"/>
  <c r="F74" i="6"/>
  <c r="S22" i="6"/>
  <c r="S74" i="6" s="1"/>
  <c r="F72" i="6"/>
  <c r="S20" i="6"/>
  <c r="S72" i="6" s="1"/>
  <c r="R20" i="6"/>
  <c r="F70" i="6"/>
  <c r="R18" i="6"/>
  <c r="S26" i="6"/>
  <c r="N70" i="6"/>
  <c r="N27" i="6"/>
  <c r="G69" i="6"/>
  <c r="G27" i="6"/>
  <c r="G53" i="6"/>
  <c r="G63" i="6" s="1"/>
  <c r="R43" i="6"/>
  <c r="S52" i="6"/>
  <c r="R52" i="6"/>
  <c r="R51" i="6"/>
  <c r="R49" i="6"/>
  <c r="S49" i="6"/>
  <c r="S48" i="6"/>
  <c r="R48" i="6"/>
  <c r="S45" i="6"/>
  <c r="P53" i="6"/>
  <c r="P63" i="6" s="1"/>
  <c r="P65" i="6" s="1"/>
  <c r="J53" i="6"/>
  <c r="J63" i="6" s="1"/>
  <c r="J65" i="6" s="1"/>
  <c r="H53" i="6"/>
  <c r="H63" i="6" s="1"/>
  <c r="H65" i="6" s="1"/>
  <c r="S44" i="6"/>
  <c r="R44" i="6"/>
  <c r="G111" i="6"/>
  <c r="G115" i="6" s="1"/>
  <c r="R106" i="6"/>
  <c r="R107" i="6"/>
  <c r="R108" i="6"/>
  <c r="R109" i="6"/>
  <c r="R110" i="6"/>
  <c r="S119" i="6"/>
  <c r="S120" i="6"/>
  <c r="S121" i="6"/>
  <c r="P35" i="7"/>
  <c r="I84" i="7"/>
  <c r="I86" i="7" s="1"/>
  <c r="I75" i="7"/>
  <c r="I20" i="7"/>
  <c r="G75" i="7"/>
  <c r="G20" i="7"/>
  <c r="G84" i="7"/>
  <c r="G86" i="7" s="1"/>
  <c r="D76" i="7"/>
  <c r="P19" i="7"/>
  <c r="M20" i="7"/>
  <c r="M76" i="7"/>
  <c r="K76" i="7"/>
  <c r="K20" i="7"/>
  <c r="M84" i="7"/>
  <c r="M86" i="7" s="1"/>
  <c r="M75" i="7"/>
  <c r="M58" i="7"/>
  <c r="M59" i="7" s="1"/>
  <c r="K75" i="7"/>
  <c r="K58" i="7"/>
  <c r="K59" i="7" s="1"/>
  <c r="G90" i="7"/>
  <c r="P91" i="7"/>
  <c r="S91" i="7" s="1"/>
  <c r="S174" i="6"/>
  <c r="S176" i="6"/>
  <c r="S178" i="6"/>
  <c r="R212" i="6"/>
  <c r="S49" i="7"/>
  <c r="P71" i="7"/>
  <c r="S71" i="7" s="1"/>
  <c r="S14" i="7"/>
  <c r="D40" i="7"/>
  <c r="R35" i="7"/>
  <c r="R62" i="7"/>
  <c r="S42" i="7"/>
  <c r="R54" i="7"/>
  <c r="R59" i="7" s="1"/>
  <c r="N61" i="7"/>
  <c r="J61" i="7"/>
  <c r="L63" i="7"/>
  <c r="L5" i="7"/>
  <c r="F63" i="7"/>
  <c r="P6" i="7"/>
  <c r="D64" i="7"/>
  <c r="D5" i="7"/>
  <c r="D65" i="7"/>
  <c r="P8" i="7"/>
  <c r="O68" i="7"/>
  <c r="K68" i="7"/>
  <c r="G68" i="7"/>
  <c r="D20" i="7"/>
  <c r="D74" i="7"/>
  <c r="F20" i="7"/>
  <c r="F74" i="7"/>
  <c r="D75" i="7"/>
  <c r="D84" i="7"/>
  <c r="O5" i="7"/>
  <c r="K5" i="7"/>
  <c r="G5" i="7"/>
  <c r="F68" i="7"/>
  <c r="K157" i="6" l="1"/>
  <c r="K1130" i="4"/>
  <c r="E635" i="4"/>
  <c r="G935" i="4"/>
  <c r="D935" i="4"/>
  <c r="I1332" i="4"/>
  <c r="I1613" i="4" s="1"/>
  <c r="G356" i="4"/>
  <c r="K859" i="4"/>
  <c r="L960" i="4"/>
  <c r="N1125" i="4"/>
  <c r="I612" i="4"/>
  <c r="I613" i="4" s="1"/>
  <c r="E437" i="4"/>
  <c r="K357" i="4"/>
  <c r="G157" i="6"/>
  <c r="L978" i="4"/>
  <c r="G929" i="4"/>
  <c r="L973" i="4"/>
  <c r="I1233" i="4"/>
  <c r="D922" i="4"/>
  <c r="G1087" i="4"/>
  <c r="F654" i="4"/>
  <c r="H356" i="4"/>
  <c r="E654" i="4"/>
  <c r="M360" i="4"/>
  <c r="K973" i="4"/>
  <c r="N1036" i="4"/>
  <c r="N1037" i="4" s="1"/>
  <c r="F635" i="4"/>
  <c r="G940" i="4"/>
  <c r="K358" i="4"/>
  <c r="G960" i="4"/>
  <c r="L356" i="4"/>
  <c r="N891" i="4"/>
  <c r="Q155" i="6"/>
  <c r="N902" i="4"/>
  <c r="N884" i="4"/>
  <c r="N897" i="4"/>
  <c r="O103" i="6"/>
  <c r="N431" i="4"/>
  <c r="N402" i="4"/>
  <c r="N1602" i="4" s="1"/>
  <c r="Q215" i="6" s="1"/>
  <c r="N423" i="4"/>
  <c r="M758" i="4"/>
  <c r="M402" i="4"/>
  <c r="M1602" i="4" s="1"/>
  <c r="P215" i="6" s="1"/>
  <c r="M423" i="4"/>
  <c r="O387" i="4"/>
  <c r="N360" i="4"/>
  <c r="N359" i="4"/>
  <c r="N358" i="4"/>
  <c r="N357" i="4"/>
  <c r="N356" i="4"/>
  <c r="N635" i="4"/>
  <c r="N1332" i="4"/>
  <c r="N1613" i="4" s="1"/>
  <c r="M1332" i="4"/>
  <c r="M1613" i="4" s="1"/>
  <c r="M358" i="4"/>
  <c r="M356" i="4"/>
  <c r="L402" i="4"/>
  <c r="L1602" i="4" s="1"/>
  <c r="O215" i="6" s="1"/>
  <c r="L431" i="4"/>
  <c r="L423" i="4"/>
  <c r="L437" i="4"/>
  <c r="L360" i="4"/>
  <c r="L359" i="4"/>
  <c r="L357" i="4"/>
  <c r="I402" i="4"/>
  <c r="I1602" i="4" s="1"/>
  <c r="L215" i="6" s="1"/>
  <c r="I423" i="4"/>
  <c r="K360" i="4"/>
  <c r="K635" i="4"/>
  <c r="K1005" i="4"/>
  <c r="N159" i="6"/>
  <c r="K1011" i="4"/>
  <c r="K1332" i="4"/>
  <c r="K1613" i="4" s="1"/>
  <c r="J1011" i="4"/>
  <c r="J635" i="4"/>
  <c r="J402" i="4"/>
  <c r="J1602" i="4" s="1"/>
  <c r="M215" i="6" s="1"/>
  <c r="J423" i="4"/>
  <c r="J360" i="4"/>
  <c r="J359" i="4"/>
  <c r="J358" i="4"/>
  <c r="J356" i="4"/>
  <c r="O392" i="4"/>
  <c r="I654" i="4"/>
  <c r="I359" i="4"/>
  <c r="I360" i="4"/>
  <c r="I358" i="4"/>
  <c r="I356" i="4"/>
  <c r="P98" i="7"/>
  <c r="S98" i="7" s="1"/>
  <c r="G1119" i="4"/>
  <c r="G402" i="4"/>
  <c r="G1602" i="4" s="1"/>
  <c r="J215" i="6" s="1"/>
  <c r="G423" i="4"/>
  <c r="G431" i="4"/>
  <c r="G635" i="4"/>
  <c r="H360" i="4"/>
  <c r="H357" i="4"/>
  <c r="G1332" i="4"/>
  <c r="G1613" i="4" s="1"/>
  <c r="O379" i="4"/>
  <c r="I103" i="6"/>
  <c r="F358" i="4"/>
  <c r="F359" i="4"/>
  <c r="F360" i="4"/>
  <c r="F356" i="4"/>
  <c r="E1332" i="4"/>
  <c r="E1613" i="4" s="1"/>
  <c r="E402" i="4"/>
  <c r="E1602" i="4" s="1"/>
  <c r="H215" i="6" s="1"/>
  <c r="E423" i="4"/>
  <c r="D1226" i="4"/>
  <c r="G100" i="7"/>
  <c r="D1239" i="4"/>
  <c r="C1233" i="4"/>
  <c r="F157" i="6"/>
  <c r="M751" i="4"/>
  <c r="N758" i="4"/>
  <c r="H145" i="6"/>
  <c r="N663" i="4"/>
  <c r="M635" i="4"/>
  <c r="D1233" i="4"/>
  <c r="D402" i="4"/>
  <c r="D1602" i="4" s="1"/>
  <c r="G215" i="6" s="1"/>
  <c r="D437" i="4"/>
  <c r="C1226" i="4"/>
  <c r="G758" i="4"/>
  <c r="E613" i="4"/>
  <c r="E609" i="4"/>
  <c r="H157" i="6"/>
  <c r="L758" i="4"/>
  <c r="P147" i="6"/>
  <c r="C1239" i="4"/>
  <c r="D1332" i="4"/>
  <c r="D1613" i="4" s="1"/>
  <c r="N764" i="4"/>
  <c r="O1605" i="4"/>
  <c r="G214" i="6"/>
  <c r="P54" i="7"/>
  <c r="S54" i="7" s="1"/>
  <c r="D654" i="4"/>
  <c r="D635" i="4"/>
  <c r="D431" i="4"/>
  <c r="O386" i="4"/>
  <c r="O380" i="4"/>
  <c r="F90" i="6"/>
  <c r="C1558" i="4"/>
  <c r="C423" i="4"/>
  <c r="C402" i="4"/>
  <c r="C1602" i="4" s="1"/>
  <c r="F215" i="6" s="1"/>
  <c r="R215" i="6" s="1"/>
  <c r="N131" i="6"/>
  <c r="C1011" i="4"/>
  <c r="Q137" i="6"/>
  <c r="Q165" i="6"/>
  <c r="H846" i="4"/>
  <c r="H1016" i="4"/>
  <c r="M1157" i="4"/>
  <c r="D1119" i="4"/>
  <c r="E1011" i="4"/>
  <c r="I695" i="4"/>
  <c r="J1074" i="4"/>
  <c r="L751" i="4"/>
  <c r="J155" i="6"/>
  <c r="M1233" i="4"/>
  <c r="I1206" i="4"/>
  <c r="L891" i="4"/>
  <c r="H935" i="4"/>
  <c r="I708" i="4"/>
  <c r="N1112" i="4"/>
  <c r="K609" i="4"/>
  <c r="L769" i="4"/>
  <c r="O131" i="6"/>
  <c r="L151" i="6"/>
  <c r="G884" i="4"/>
  <c r="K967" i="4"/>
  <c r="G764" i="4"/>
  <c r="I769" i="4"/>
  <c r="E1206" i="4"/>
  <c r="E859" i="4"/>
  <c r="H922" i="4"/>
  <c r="G751" i="4"/>
  <c r="M131" i="6"/>
  <c r="C431" i="4"/>
  <c r="O147" i="6"/>
  <c r="N165" i="6"/>
  <c r="Q149" i="6"/>
  <c r="L1087" i="4"/>
  <c r="K864" i="4"/>
  <c r="H929" i="4"/>
  <c r="G769" i="4"/>
  <c r="D1016" i="4"/>
  <c r="G973" i="4"/>
  <c r="E1201" i="4"/>
  <c r="N1119" i="4"/>
  <c r="E1188" i="4"/>
  <c r="E1244" i="4"/>
  <c r="G1233" i="4"/>
  <c r="O293" i="4"/>
  <c r="O41" i="4"/>
  <c r="M147" i="6"/>
  <c r="L147" i="6"/>
  <c r="N1049" i="4"/>
  <c r="C1169" i="4"/>
  <c r="H151" i="6"/>
  <c r="C1168" i="4"/>
  <c r="G149" i="6"/>
  <c r="K155" i="6"/>
  <c r="M151" i="6"/>
  <c r="G1239" i="4"/>
  <c r="M1206" i="4"/>
  <c r="D1112" i="4"/>
  <c r="N1201" i="4"/>
  <c r="J859" i="4"/>
  <c r="Q153" i="6"/>
  <c r="C1157" i="4"/>
  <c r="E751" i="4"/>
  <c r="J1087" i="4"/>
  <c r="J846" i="4"/>
  <c r="G864" i="4"/>
  <c r="H1011" i="4"/>
  <c r="G1092" i="4"/>
  <c r="M1150" i="4"/>
  <c r="J157" i="6"/>
  <c r="N1188" i="4"/>
  <c r="G1081" i="4"/>
  <c r="J864" i="4"/>
  <c r="N1043" i="4"/>
  <c r="L1016" i="4"/>
  <c r="M1201" i="4"/>
  <c r="L897" i="4"/>
  <c r="H902" i="4"/>
  <c r="G865" i="4"/>
  <c r="E864" i="4"/>
  <c r="H998" i="4"/>
  <c r="H999" i="4" s="1"/>
  <c r="H1005" i="4"/>
  <c r="M1169" i="4"/>
  <c r="E846" i="4"/>
  <c r="G1226" i="4"/>
  <c r="C998" i="4"/>
  <c r="C999" i="4" s="1"/>
  <c r="C1016" i="4"/>
  <c r="O346" i="4"/>
  <c r="O344" i="4"/>
  <c r="O372" i="4"/>
  <c r="K708" i="4"/>
  <c r="O1529" i="4"/>
  <c r="I864" i="4"/>
  <c r="C437" i="4"/>
  <c r="F91" i="6"/>
  <c r="M1188" i="4"/>
  <c r="N922" i="4"/>
  <c r="C846" i="4"/>
  <c r="F151" i="6"/>
  <c r="J159" i="6"/>
  <c r="K1054" i="4"/>
  <c r="E807" i="4"/>
  <c r="K153" i="6"/>
  <c r="M1036" i="4"/>
  <c r="M1037" i="4" s="1"/>
  <c r="E769" i="4"/>
  <c r="K133" i="6"/>
  <c r="M1195" i="4"/>
  <c r="O339" i="4"/>
  <c r="F149" i="6"/>
  <c r="H1043" i="4"/>
  <c r="M1043" i="4"/>
  <c r="I1188" i="4"/>
  <c r="G1130" i="4"/>
  <c r="J1054" i="4"/>
  <c r="G978" i="4"/>
  <c r="N929" i="4"/>
  <c r="O329" i="4"/>
  <c r="O369" i="4" s="1"/>
  <c r="M612" i="4"/>
  <c r="M609" i="4"/>
  <c r="Q133" i="6"/>
  <c r="N935" i="4"/>
  <c r="G1011" i="4"/>
  <c r="J1043" i="4"/>
  <c r="C865" i="4"/>
  <c r="M864" i="4"/>
  <c r="D704" i="4"/>
  <c r="D695" i="4"/>
  <c r="Q131" i="6"/>
  <c r="N769" i="4"/>
  <c r="E796" i="4"/>
  <c r="C1036" i="4"/>
  <c r="C1037" i="4" s="1"/>
  <c r="M846" i="4"/>
  <c r="M859" i="4"/>
  <c r="K1233" i="4"/>
  <c r="D1049" i="4"/>
  <c r="O340" i="4"/>
  <c r="K151" i="6"/>
  <c r="H864" i="4"/>
  <c r="I940" i="4"/>
  <c r="J1049" i="4"/>
  <c r="K922" i="4"/>
  <c r="M1081" i="4"/>
  <c r="L1074" i="4"/>
  <c r="D1125" i="4"/>
  <c r="M1092" i="4"/>
  <c r="N1195" i="4"/>
  <c r="E789" i="4"/>
  <c r="J1119" i="4"/>
  <c r="I1016" i="4"/>
  <c r="C1150" i="4"/>
  <c r="D1005" i="4"/>
  <c r="P131" i="6"/>
  <c r="D940" i="4"/>
  <c r="E802" i="4"/>
  <c r="I1005" i="4"/>
  <c r="H859" i="4"/>
  <c r="D1036" i="4"/>
  <c r="D1037" i="4" s="1"/>
  <c r="I751" i="4"/>
  <c r="L1036" i="4"/>
  <c r="L1037" i="4" s="1"/>
  <c r="L1081" i="4"/>
  <c r="K1226" i="4"/>
  <c r="C859" i="4"/>
  <c r="M764" i="4"/>
  <c r="L1054" i="4"/>
  <c r="K1244" i="4"/>
  <c r="D1054" i="4"/>
  <c r="G153" i="6"/>
  <c r="N153" i="6"/>
  <c r="K1043" i="4"/>
  <c r="K1036" i="4"/>
  <c r="K1037" i="4" s="1"/>
  <c r="I846" i="4"/>
  <c r="I859" i="4"/>
  <c r="J153" i="6"/>
  <c r="G1036" i="4"/>
  <c r="G1037" i="4" s="1"/>
  <c r="G1043" i="4"/>
  <c r="G1054" i="4"/>
  <c r="G1049" i="4"/>
  <c r="F153" i="6"/>
  <c r="C1054" i="4"/>
  <c r="I929" i="4"/>
  <c r="M853" i="4"/>
  <c r="M153" i="6"/>
  <c r="K940" i="4"/>
  <c r="C864" i="4"/>
  <c r="N133" i="6"/>
  <c r="H853" i="4"/>
  <c r="M1054" i="4"/>
  <c r="I764" i="4"/>
  <c r="E998" i="4"/>
  <c r="E999" i="4" s="1"/>
  <c r="H960" i="4"/>
  <c r="P153" i="6"/>
  <c r="I758" i="4"/>
  <c r="C1049" i="4"/>
  <c r="L1049" i="4"/>
  <c r="K1239" i="4"/>
  <c r="D929" i="4"/>
  <c r="L1043" i="4"/>
  <c r="O366" i="4"/>
  <c r="D372" i="4"/>
  <c r="D365" i="4"/>
  <c r="K100" i="7"/>
  <c r="N97" i="7"/>
  <c r="M100" i="7"/>
  <c r="H807" i="4"/>
  <c r="H802" i="4"/>
  <c r="O145" i="6"/>
  <c r="K704" i="4"/>
  <c r="M155" i="6"/>
  <c r="L135" i="6"/>
  <c r="K135" i="6"/>
  <c r="J1195" i="4"/>
  <c r="E1005" i="4"/>
  <c r="N1244" i="4"/>
  <c r="H159" i="6"/>
  <c r="E1016" i="4"/>
  <c r="H1054" i="4"/>
  <c r="H1036" i="4"/>
  <c r="H1037" i="4" s="1"/>
  <c r="H1049" i="4"/>
  <c r="G1016" i="4"/>
  <c r="G998" i="4"/>
  <c r="G999" i="4" s="1"/>
  <c r="O157" i="6"/>
  <c r="L1244" i="4"/>
  <c r="L1233" i="4"/>
  <c r="L1239" i="4"/>
  <c r="L1226" i="4"/>
  <c r="J1092" i="4"/>
  <c r="L884" i="4"/>
  <c r="L902" i="4"/>
  <c r="G891" i="4"/>
  <c r="G902" i="4"/>
  <c r="H1168" i="4"/>
  <c r="H1169" i="4"/>
  <c r="H1163" i="4"/>
  <c r="H1150" i="4"/>
  <c r="H137" i="6"/>
  <c r="E1195" i="4"/>
  <c r="J751" i="4"/>
  <c r="J758" i="4"/>
  <c r="J764" i="4"/>
  <c r="K1119" i="4"/>
  <c r="K1125" i="4"/>
  <c r="K1112" i="4"/>
  <c r="O1331" i="4"/>
  <c r="F1049" i="4"/>
  <c r="M137" i="6"/>
  <c r="L1011" i="4"/>
  <c r="F1054" i="4"/>
  <c r="N1233" i="4"/>
  <c r="L137" i="6"/>
  <c r="G1125" i="4"/>
  <c r="H789" i="4"/>
  <c r="K846" i="4"/>
  <c r="K853" i="4"/>
  <c r="E1226" i="4"/>
  <c r="E1233" i="4"/>
  <c r="O421" i="4"/>
  <c r="O402" i="4" s="1"/>
  <c r="I796" i="4"/>
  <c r="C704" i="4"/>
  <c r="F1043" i="4"/>
  <c r="F1036" i="4"/>
  <c r="F1037" i="4" s="1"/>
  <c r="J1206" i="4"/>
  <c r="J1201" i="4"/>
  <c r="H131" i="6"/>
  <c r="E758" i="4"/>
  <c r="C1112" i="4"/>
  <c r="C1119" i="4"/>
  <c r="M159" i="6"/>
  <c r="J1016" i="4"/>
  <c r="J1005" i="4"/>
  <c r="O399" i="4"/>
  <c r="O330" i="4"/>
  <c r="O370" i="4" s="1"/>
  <c r="O390" i="4"/>
  <c r="O400" i="4"/>
  <c r="O401" i="4"/>
  <c r="Q145" i="6"/>
  <c r="N613" i="4"/>
  <c r="C1081" i="4"/>
  <c r="C1087" i="4"/>
  <c r="P133" i="6"/>
  <c r="M922" i="4"/>
  <c r="M935" i="4"/>
  <c r="M940" i="4"/>
  <c r="M90" i="6"/>
  <c r="C1092" i="4"/>
  <c r="I807" i="4"/>
  <c r="N609" i="4"/>
  <c r="C935" i="4"/>
  <c r="D967" i="4"/>
  <c r="C1253" i="4"/>
  <c r="C1245" i="4" s="1"/>
  <c r="Q157" i="6"/>
  <c r="N1239" i="4"/>
  <c r="J884" i="4"/>
  <c r="J891" i="4"/>
  <c r="J902" i="4"/>
  <c r="O1243" i="4"/>
  <c r="O1226" i="4" s="1"/>
  <c r="F147" i="6"/>
  <c r="C940" i="4"/>
  <c r="C695" i="4"/>
  <c r="C922" i="4"/>
  <c r="D978" i="4"/>
  <c r="J151" i="6"/>
  <c r="M929" i="4"/>
  <c r="F758" i="4"/>
  <c r="P90" i="6"/>
  <c r="I1195" i="4"/>
  <c r="G1112" i="4"/>
  <c r="O1606" i="4"/>
  <c r="G846" i="4"/>
  <c r="O133" i="6"/>
  <c r="L935" i="4"/>
  <c r="L922" i="4"/>
  <c r="L929" i="4"/>
  <c r="L145" i="6"/>
  <c r="N147" i="6"/>
  <c r="K1081" i="4"/>
  <c r="K1087" i="4"/>
  <c r="K1074" i="4"/>
  <c r="I789" i="4"/>
  <c r="C1074" i="4"/>
  <c r="F133" i="6"/>
  <c r="F764" i="4"/>
  <c r="G859" i="4"/>
  <c r="P157" i="6"/>
  <c r="M1244" i="4"/>
  <c r="M1226" i="4"/>
  <c r="C366" i="4"/>
  <c r="K297" i="4"/>
  <c r="E311" i="4"/>
  <c r="E1598" i="4" s="1"/>
  <c r="M311" i="4"/>
  <c r="M1598" i="4" s="1"/>
  <c r="N297" i="4"/>
  <c r="C372" i="4"/>
  <c r="O437" i="4"/>
  <c r="I1081" i="4"/>
  <c r="C1188" i="4"/>
  <c r="O1612" i="4"/>
  <c r="Q135" i="6"/>
  <c r="H897" i="4"/>
  <c r="N978" i="4"/>
  <c r="N960" i="4"/>
  <c r="N967" i="4"/>
  <c r="G1168" i="4"/>
  <c r="G1157" i="4"/>
  <c r="G1163" i="4"/>
  <c r="G1169" i="4"/>
  <c r="G1150" i="4"/>
  <c r="L157" i="6"/>
  <c r="I1226" i="4"/>
  <c r="I1244" i="4"/>
  <c r="L159" i="6"/>
  <c r="I998" i="4"/>
  <c r="I999" i="4" s="1"/>
  <c r="N998" i="4"/>
  <c r="N999" i="4" s="1"/>
  <c r="N1005" i="4"/>
  <c r="Q159" i="6"/>
  <c r="N1016" i="4"/>
  <c r="N1011" i="4"/>
  <c r="D847" i="4"/>
  <c r="D863" i="4"/>
  <c r="O863" i="4" s="1"/>
  <c r="J1130" i="4"/>
  <c r="Q151" i="6"/>
  <c r="N864" i="4"/>
  <c r="N846" i="4"/>
  <c r="N853" i="4"/>
  <c r="O939" i="4"/>
  <c r="O935" i="4" s="1"/>
  <c r="K1201" i="4"/>
  <c r="E1112" i="4"/>
  <c r="S88" i="6"/>
  <c r="H973" i="4"/>
  <c r="L998" i="4"/>
  <c r="L999" i="4" s="1"/>
  <c r="L1005" i="4"/>
  <c r="H884" i="4"/>
  <c r="J1125" i="4"/>
  <c r="O396" i="4"/>
  <c r="H1226" i="4"/>
  <c r="H1244" i="4"/>
  <c r="L695" i="4"/>
  <c r="L704" i="4"/>
  <c r="J91" i="6"/>
  <c r="J90" i="6"/>
  <c r="E901" i="4"/>
  <c r="O901" i="4" s="1"/>
  <c r="E885" i="4"/>
  <c r="I1074" i="4"/>
  <c r="I1092" i="4"/>
  <c r="I297" i="4"/>
  <c r="O1601" i="4"/>
  <c r="H978" i="4"/>
  <c r="K165" i="6"/>
  <c r="N807" i="4"/>
  <c r="N796" i="4"/>
  <c r="N802" i="4"/>
  <c r="J1112" i="4"/>
  <c r="S84" i="6"/>
  <c r="K1150" i="4"/>
  <c r="K1168" i="4"/>
  <c r="K1157" i="4"/>
  <c r="K1169" i="4"/>
  <c r="K1163" i="4"/>
  <c r="C978" i="4"/>
  <c r="C967" i="4"/>
  <c r="F165" i="6"/>
  <c r="C960" i="4"/>
  <c r="C973" i="4"/>
  <c r="G155" i="6"/>
  <c r="D891" i="4"/>
  <c r="D884" i="4"/>
  <c r="D902" i="4"/>
  <c r="D897" i="4"/>
  <c r="I131" i="6"/>
  <c r="F751" i="4"/>
  <c r="H147" i="6"/>
  <c r="E1087" i="4"/>
  <c r="E1081" i="4"/>
  <c r="E1092" i="4"/>
  <c r="E1074" i="4"/>
  <c r="G165" i="6"/>
  <c r="D960" i="4"/>
  <c r="E1169" i="4"/>
  <c r="E1168" i="4"/>
  <c r="E1163" i="4"/>
  <c r="E1157" i="4"/>
  <c r="O826" i="4"/>
  <c r="O314" i="4"/>
  <c r="O356" i="4" s="1"/>
  <c r="R213" i="6"/>
  <c r="S82" i="6"/>
  <c r="O376" i="4"/>
  <c r="S161" i="6"/>
  <c r="K172" i="6"/>
  <c r="K180" i="6" s="1"/>
  <c r="H545" i="4"/>
  <c r="H1609" i="4" s="1"/>
  <c r="K545" i="4"/>
  <c r="K1609" i="4" s="1"/>
  <c r="N172" i="6"/>
  <c r="N180" i="6" s="1"/>
  <c r="I91" i="6"/>
  <c r="I90" i="6"/>
  <c r="C311" i="4"/>
  <c r="C1598" i="4" s="1"/>
  <c r="C368" i="4"/>
  <c r="Q147" i="6"/>
  <c r="N1081" i="4"/>
  <c r="H91" i="6"/>
  <c r="N1092" i="4"/>
  <c r="Q172" i="6"/>
  <c r="Q180" i="6" s="1"/>
  <c r="N545" i="4"/>
  <c r="N1609" i="4" s="1"/>
  <c r="I884" i="4"/>
  <c r="I891" i="4"/>
  <c r="I897" i="4"/>
  <c r="L155" i="6"/>
  <c r="I902" i="4"/>
  <c r="I1157" i="4"/>
  <c r="I1150" i="4"/>
  <c r="I1168" i="4"/>
  <c r="I1163" i="4"/>
  <c r="I1169" i="4"/>
  <c r="I155" i="6"/>
  <c r="F902" i="4"/>
  <c r="F891" i="4"/>
  <c r="F884" i="4"/>
  <c r="N145" i="6"/>
  <c r="C1206" i="4"/>
  <c r="C1201" i="4"/>
  <c r="C1195" i="4"/>
  <c r="K131" i="6"/>
  <c r="H758" i="4"/>
  <c r="H751" i="4"/>
  <c r="H769" i="4"/>
  <c r="H764" i="4"/>
  <c r="H381" i="4"/>
  <c r="H399" i="4"/>
  <c r="H341" i="4"/>
  <c r="H1600" i="4" s="1"/>
  <c r="K219" i="6" s="1"/>
  <c r="H400" i="4"/>
  <c r="H319" i="4"/>
  <c r="H321" i="4" s="1"/>
  <c r="G545" i="4"/>
  <c r="G1609" i="4" s="1"/>
  <c r="J172" i="6"/>
  <c r="J180" i="6" s="1"/>
  <c r="I1036" i="4"/>
  <c r="I1037" i="4" s="1"/>
  <c r="I1054" i="4"/>
  <c r="I1043" i="4"/>
  <c r="D545" i="4"/>
  <c r="D1609" i="4" s="1"/>
  <c r="G172" i="6"/>
  <c r="G180" i="6" s="1"/>
  <c r="D381" i="4"/>
  <c r="D400" i="4"/>
  <c r="D399" i="4"/>
  <c r="C751" i="4"/>
  <c r="C764" i="4"/>
  <c r="C769" i="4"/>
  <c r="D1195" i="4"/>
  <c r="D1188" i="4"/>
  <c r="C400" i="4"/>
  <c r="C399" i="4"/>
  <c r="C381" i="4"/>
  <c r="C319" i="4"/>
  <c r="C321" i="4" s="1"/>
  <c r="C341" i="4"/>
  <c r="C1600" i="4" s="1"/>
  <c r="F219" i="6" s="1"/>
  <c r="N1253" i="4"/>
  <c r="N614" i="4" s="1"/>
  <c r="I1049" i="4"/>
  <c r="D341" i="4"/>
  <c r="D1600" i="4" s="1"/>
  <c r="G219" i="6" s="1"/>
  <c r="D1201" i="4"/>
  <c r="G131" i="6"/>
  <c r="D764" i="4"/>
  <c r="D769" i="4"/>
  <c r="D758" i="4"/>
  <c r="D751" i="4"/>
  <c r="K149" i="6"/>
  <c r="H1112" i="4"/>
  <c r="H1125" i="4"/>
  <c r="H1119" i="4"/>
  <c r="H1130" i="4"/>
  <c r="I400" i="4"/>
  <c r="I319" i="4"/>
  <c r="I321" i="4" s="1"/>
  <c r="I341" i="4"/>
  <c r="I1600" i="4" s="1"/>
  <c r="L219" i="6" s="1"/>
  <c r="I399" i="4"/>
  <c r="I381" i="4"/>
  <c r="F341" i="4"/>
  <c r="F1600" i="4" s="1"/>
  <c r="I219" i="6" s="1"/>
  <c r="F319" i="4"/>
  <c r="F321" i="4" s="1"/>
  <c r="F399" i="4"/>
  <c r="F381" i="4"/>
  <c r="F400" i="4"/>
  <c r="N381" i="4"/>
  <c r="N341" i="4"/>
  <c r="N1600" i="4" s="1"/>
  <c r="Q219" i="6" s="1"/>
  <c r="N319" i="4"/>
  <c r="N321" i="4" s="1"/>
  <c r="F1087" i="4"/>
  <c r="F1074" i="4"/>
  <c r="F1081" i="4"/>
  <c r="I147" i="6"/>
  <c r="F1092" i="4"/>
  <c r="E1125" i="4"/>
  <c r="E1119" i="4"/>
  <c r="H149" i="6"/>
  <c r="K381" i="4"/>
  <c r="K319" i="4"/>
  <c r="K321" i="4" s="1"/>
  <c r="K400" i="4"/>
  <c r="K341" i="4"/>
  <c r="K1600" i="4" s="1"/>
  <c r="N219" i="6" s="1"/>
  <c r="K399" i="4"/>
  <c r="L1119" i="4"/>
  <c r="L1125" i="4"/>
  <c r="O149" i="6"/>
  <c r="L1112" i="4"/>
  <c r="L1130" i="4"/>
  <c r="K1206" i="4"/>
  <c r="K1188" i="4"/>
  <c r="K1195" i="4"/>
  <c r="O759" i="4"/>
  <c r="O768" i="4"/>
  <c r="G1201" i="4"/>
  <c r="G1188" i="4"/>
  <c r="G1206" i="4"/>
  <c r="G1195" i="4"/>
  <c r="J1233" i="4"/>
  <c r="J1226" i="4"/>
  <c r="M157" i="6"/>
  <c r="J1239" i="4"/>
  <c r="D1150" i="4"/>
  <c r="D1163" i="4"/>
  <c r="D1168" i="4"/>
  <c r="D1157" i="4"/>
  <c r="L153" i="6"/>
  <c r="D1206" i="4"/>
  <c r="G137" i="6"/>
  <c r="C758" i="4"/>
  <c r="D319" i="4"/>
  <c r="D321" i="4" s="1"/>
  <c r="N1074" i="4"/>
  <c r="P172" i="6"/>
  <c r="P180" i="6" s="1"/>
  <c r="M545" i="4"/>
  <c r="M1609" i="4" s="1"/>
  <c r="F1011" i="4"/>
  <c r="F1016" i="4"/>
  <c r="I159" i="6"/>
  <c r="F998" i="4"/>
  <c r="F999" i="4" s="1"/>
  <c r="F1005" i="4"/>
  <c r="H133" i="6"/>
  <c r="E922" i="4"/>
  <c r="E929" i="4"/>
  <c r="E940" i="4"/>
  <c r="K769" i="4"/>
  <c r="K758" i="4"/>
  <c r="K751" i="4"/>
  <c r="M165" i="6"/>
  <c r="J960" i="4"/>
  <c r="J978" i="4"/>
  <c r="J967" i="4"/>
  <c r="O172" i="6"/>
  <c r="O180" i="6" s="1"/>
  <c r="L545" i="4"/>
  <c r="L1609" i="4" s="1"/>
  <c r="I137" i="6"/>
  <c r="F1201" i="4"/>
  <c r="F1188" i="4"/>
  <c r="F1206" i="4"/>
  <c r="F1195" i="4"/>
  <c r="J341" i="4"/>
  <c r="J1600" i="4" s="1"/>
  <c r="M219" i="6" s="1"/>
  <c r="J319" i="4"/>
  <c r="J321" i="4" s="1"/>
  <c r="J381" i="4"/>
  <c r="J400" i="4"/>
  <c r="J399" i="4"/>
  <c r="N91" i="6"/>
  <c r="N90" i="6"/>
  <c r="Q90" i="6"/>
  <c r="Q91" i="6"/>
  <c r="M897" i="4"/>
  <c r="M902" i="4"/>
  <c r="M884" i="4"/>
  <c r="M891" i="4"/>
  <c r="P155" i="6"/>
  <c r="F1226" i="4"/>
  <c r="F1244" i="4"/>
  <c r="I157" i="6"/>
  <c r="F1233" i="4"/>
  <c r="F1239" i="4"/>
  <c r="Q79" i="6"/>
  <c r="S12" i="7"/>
  <c r="H21" i="7"/>
  <c r="O77" i="7"/>
  <c r="O359" i="4"/>
  <c r="M62" i="7"/>
  <c r="G77" i="7"/>
  <c r="J16" i="7"/>
  <c r="J73" i="7" s="1"/>
  <c r="J77" i="7"/>
  <c r="H62" i="7"/>
  <c r="E77" i="7"/>
  <c r="S86" i="6"/>
  <c r="G59" i="7"/>
  <c r="S9" i="7"/>
  <c r="K103" i="6"/>
  <c r="S4" i="7"/>
  <c r="S126" i="6"/>
  <c r="S128" i="6" s="1"/>
  <c r="I77" i="7"/>
  <c r="R126" i="6"/>
  <c r="R128" i="6" s="1"/>
  <c r="I79" i="6"/>
  <c r="P64" i="7"/>
  <c r="S64" i="7" s="1"/>
  <c r="H77" i="7"/>
  <c r="O66" i="6"/>
  <c r="O67" i="6" s="1"/>
  <c r="S13" i="7"/>
  <c r="R218" i="6"/>
  <c r="S89" i="6"/>
  <c r="N67" i="6"/>
  <c r="O315" i="4"/>
  <c r="H59" i="7"/>
  <c r="O367" i="4"/>
  <c r="S85" i="6"/>
  <c r="S218" i="6"/>
  <c r="R139" i="6"/>
  <c r="O135" i="6"/>
  <c r="L802" i="4"/>
  <c r="L807" i="4"/>
  <c r="L796" i="4"/>
  <c r="L789" i="4"/>
  <c r="H153" i="6"/>
  <c r="E1036" i="4"/>
  <c r="E1037" i="4" s="1"/>
  <c r="E1054" i="4"/>
  <c r="O1053" i="4"/>
  <c r="O1049" i="4" s="1"/>
  <c r="E1049" i="4"/>
  <c r="E1043" i="4"/>
  <c r="N135" i="6"/>
  <c r="K789" i="4"/>
  <c r="K802" i="4"/>
  <c r="K807" i="4"/>
  <c r="K796" i="4"/>
  <c r="M133" i="6"/>
  <c r="J940" i="4"/>
  <c r="J935" i="4"/>
  <c r="J929" i="4"/>
  <c r="J922" i="4"/>
  <c r="O1329" i="4"/>
  <c r="O1315" i="4"/>
  <c r="O1330" i="4"/>
  <c r="K147" i="6"/>
  <c r="H1074" i="4"/>
  <c r="H1087" i="4"/>
  <c r="H1081" i="4"/>
  <c r="H1092" i="4"/>
  <c r="C613" i="4"/>
  <c r="O91" i="6"/>
  <c r="O90" i="6"/>
  <c r="O686" i="4"/>
  <c r="O696" i="4"/>
  <c r="E702" i="4"/>
  <c r="O684" i="4"/>
  <c r="E685" i="4"/>
  <c r="O453" i="4"/>
  <c r="O477" i="4"/>
  <c r="O485" i="4"/>
  <c r="O461" i="4"/>
  <c r="O493" i="4"/>
  <c r="L149" i="6"/>
  <c r="I1130" i="4"/>
  <c r="I1125" i="4"/>
  <c r="I1119" i="4"/>
  <c r="I1112" i="4"/>
  <c r="L91" i="6"/>
  <c r="L90" i="6"/>
  <c r="K1253" i="4"/>
  <c r="P68" i="7"/>
  <c r="S68" i="7" s="1"/>
  <c r="O59" i="7"/>
  <c r="O634" i="4"/>
  <c r="O636" i="4" s="1"/>
  <c r="L79" i="6"/>
  <c r="I1253" i="4"/>
  <c r="I1257" i="4" s="1"/>
  <c r="J1253" i="4"/>
  <c r="J1256" i="4" s="1"/>
  <c r="O633" i="4"/>
  <c r="O347" i="4"/>
  <c r="O316" i="4"/>
  <c r="O358" i="4" s="1"/>
  <c r="O338" i="4"/>
  <c r="O378" i="4"/>
  <c r="M341" i="4"/>
  <c r="M1600" i="4" s="1"/>
  <c r="P219" i="6" s="1"/>
  <c r="M381" i="4"/>
  <c r="M319" i="4"/>
  <c r="M321" i="4" s="1"/>
  <c r="O337" i="4"/>
  <c r="M135" i="6"/>
  <c r="J807" i="4"/>
  <c r="J789" i="4"/>
  <c r="J796" i="4"/>
  <c r="K90" i="6"/>
  <c r="K91" i="6"/>
  <c r="G91" i="6"/>
  <c r="G90" i="6"/>
  <c r="O95" i="4"/>
  <c r="P135" i="6"/>
  <c r="M807" i="4"/>
  <c r="M802" i="4"/>
  <c r="M789" i="4"/>
  <c r="M796" i="4"/>
  <c r="N1163" i="4"/>
  <c r="N1157" i="4"/>
  <c r="N1168" i="4"/>
  <c r="N1169" i="4"/>
  <c r="N1150" i="4"/>
  <c r="F1169" i="4"/>
  <c r="F1168" i="4"/>
  <c r="F1163" i="4"/>
  <c r="F1150" i="4"/>
  <c r="F1157" i="4"/>
  <c r="O1167" i="4"/>
  <c r="O1558" i="4"/>
  <c r="F1119" i="4"/>
  <c r="I149" i="6"/>
  <c r="F1112" i="4"/>
  <c r="F1125" i="4"/>
  <c r="F1130" i="4"/>
  <c r="L165" i="6"/>
  <c r="I973" i="4"/>
  <c r="I960" i="4"/>
  <c r="I967" i="4"/>
  <c r="I978" i="4"/>
  <c r="O137" i="6"/>
  <c r="L1201" i="4"/>
  <c r="L1195" i="4"/>
  <c r="L1188" i="4"/>
  <c r="L1206" i="4"/>
  <c r="K137" i="6"/>
  <c r="H1201" i="4"/>
  <c r="H1206" i="4"/>
  <c r="H1188" i="4"/>
  <c r="H1195" i="4"/>
  <c r="G609" i="4"/>
  <c r="G612" i="4"/>
  <c r="L1168" i="4"/>
  <c r="L1163" i="4"/>
  <c r="L1150" i="4"/>
  <c r="L1157" i="4"/>
  <c r="L1169" i="4"/>
  <c r="Q103" i="6"/>
  <c r="H1253" i="4"/>
  <c r="H1255" i="4" s="1"/>
  <c r="F135" i="6"/>
  <c r="C807" i="4"/>
  <c r="C789" i="4"/>
  <c r="C796" i="4"/>
  <c r="C802" i="4"/>
  <c r="C662" i="4"/>
  <c r="O661" i="4"/>
  <c r="O1205" i="4"/>
  <c r="P165" i="6"/>
  <c r="M973" i="4"/>
  <c r="M960" i="4"/>
  <c r="M967" i="4"/>
  <c r="M978" i="4"/>
  <c r="H165" i="6"/>
  <c r="E973" i="4"/>
  <c r="E978" i="4"/>
  <c r="E960" i="4"/>
  <c r="E967" i="4"/>
  <c r="C365" i="4"/>
  <c r="G1253" i="4"/>
  <c r="G1256" i="4" s="1"/>
  <c r="O351" i="4"/>
  <c r="G341" i="4"/>
  <c r="G1600" i="4" s="1"/>
  <c r="J219" i="6" s="1"/>
  <c r="G381" i="4"/>
  <c r="G400" i="4"/>
  <c r="G399" i="4"/>
  <c r="G319" i="4"/>
  <c r="G321" i="4" s="1"/>
  <c r="E400" i="4"/>
  <c r="E319" i="4"/>
  <c r="E321" i="4" s="1"/>
  <c r="E399" i="4"/>
  <c r="E341" i="4"/>
  <c r="E1600" i="4" s="1"/>
  <c r="H219" i="6" s="1"/>
  <c r="E381" i="4"/>
  <c r="O977" i="4"/>
  <c r="O961" i="4"/>
  <c r="J135" i="6"/>
  <c r="G789" i="4"/>
  <c r="G802" i="4"/>
  <c r="G807" i="4"/>
  <c r="G796" i="4"/>
  <c r="F217" i="6"/>
  <c r="O469" i="4"/>
  <c r="I133" i="6"/>
  <c r="F940" i="4"/>
  <c r="F922" i="4"/>
  <c r="F935" i="4"/>
  <c r="F929" i="4"/>
  <c r="J1168" i="4"/>
  <c r="J1169" i="4"/>
  <c r="J1157" i="4"/>
  <c r="J1163" i="4"/>
  <c r="J1150" i="4"/>
  <c r="G147" i="6"/>
  <c r="O1091" i="4"/>
  <c r="D1092" i="4"/>
  <c r="D1087" i="4"/>
  <c r="D1081" i="4"/>
  <c r="D1074" i="4"/>
  <c r="P159" i="6"/>
  <c r="M1005" i="4"/>
  <c r="M1011" i="4"/>
  <c r="M1016" i="4"/>
  <c r="M998" i="4"/>
  <c r="M999" i="4" s="1"/>
  <c r="O1015" i="4"/>
  <c r="K902" i="4"/>
  <c r="K897" i="4"/>
  <c r="K903" i="4"/>
  <c r="N155" i="6"/>
  <c r="K884" i="4"/>
  <c r="K891" i="4"/>
  <c r="O608" i="4"/>
  <c r="O609" i="4" s="1"/>
  <c r="O360" i="4"/>
  <c r="P90" i="7"/>
  <c r="S90" i="7" s="1"/>
  <c r="S53" i="6"/>
  <c r="M66" i="6"/>
  <c r="M67" i="6" s="1"/>
  <c r="R122" i="6"/>
  <c r="D77" i="7"/>
  <c r="K79" i="6"/>
  <c r="I66" i="6"/>
  <c r="I104" i="6" s="1"/>
  <c r="E16" i="7"/>
  <c r="S139" i="6"/>
  <c r="M21" i="7"/>
  <c r="M78" i="7" s="1"/>
  <c r="N16" i="7"/>
  <c r="N73" i="7" s="1"/>
  <c r="P20" i="7"/>
  <c r="S20" i="7" s="1"/>
  <c r="I16" i="7"/>
  <c r="I21" i="7" s="1"/>
  <c r="I78" i="7" s="1"/>
  <c r="L103" i="6"/>
  <c r="S17" i="7"/>
  <c r="S15" i="7"/>
  <c r="P72" i="7"/>
  <c r="S72" i="7" s="1"/>
  <c r="R27" i="6"/>
  <c r="D728" i="4"/>
  <c r="O728" i="4" s="1"/>
  <c r="D729" i="4"/>
  <c r="K145" i="6"/>
  <c r="H613" i="4"/>
  <c r="H614" i="4"/>
  <c r="I135" i="6"/>
  <c r="F802" i="4"/>
  <c r="F796" i="4"/>
  <c r="F1253" i="4"/>
  <c r="F1093" i="4" s="1"/>
  <c r="F789" i="4"/>
  <c r="F807" i="4"/>
  <c r="M145" i="6"/>
  <c r="J614" i="4"/>
  <c r="J613" i="4"/>
  <c r="O151" i="6"/>
  <c r="L853" i="4"/>
  <c r="L864" i="4"/>
  <c r="L846" i="4"/>
  <c r="L859" i="4"/>
  <c r="L1253" i="4"/>
  <c r="L1131" i="4" s="1"/>
  <c r="I145" i="6"/>
  <c r="F613" i="4"/>
  <c r="F297" i="4"/>
  <c r="F311" i="4"/>
  <c r="F1598" i="4" s="1"/>
  <c r="M1253" i="4"/>
  <c r="M941" i="4" s="1"/>
  <c r="M1125" i="4"/>
  <c r="O1129" i="4"/>
  <c r="M1130" i="4"/>
  <c r="P149" i="6"/>
  <c r="M1112" i="4"/>
  <c r="M1119" i="4"/>
  <c r="G145" i="6"/>
  <c r="D613" i="4"/>
  <c r="D802" i="4"/>
  <c r="G135" i="6"/>
  <c r="D789" i="4"/>
  <c r="D807" i="4"/>
  <c r="O806" i="4"/>
  <c r="D796" i="4"/>
  <c r="O1050" i="4"/>
  <c r="S111" i="6"/>
  <c r="C394" i="4"/>
  <c r="C353" i="4"/>
  <c r="C333" i="4"/>
  <c r="D394" i="4"/>
  <c r="D333" i="4"/>
  <c r="D353" i="4"/>
  <c r="F394" i="4"/>
  <c r="F333" i="4"/>
  <c r="I101" i="6" s="1"/>
  <c r="F353" i="4"/>
  <c r="H394" i="4"/>
  <c r="H333" i="4"/>
  <c r="K101" i="6" s="1"/>
  <c r="H353" i="4"/>
  <c r="J394" i="4"/>
  <c r="J353" i="4"/>
  <c r="J333" i="4"/>
  <c r="M101" i="6" s="1"/>
  <c r="L394" i="4"/>
  <c r="L333" i="4"/>
  <c r="O101" i="6" s="1"/>
  <c r="L353" i="4"/>
  <c r="N394" i="4"/>
  <c r="N353" i="4"/>
  <c r="N333" i="4"/>
  <c r="Q101" i="6" s="1"/>
  <c r="K77" i="7"/>
  <c r="G62" i="7"/>
  <c r="G16" i="7"/>
  <c r="O62" i="7"/>
  <c r="O16" i="7"/>
  <c r="F77" i="7"/>
  <c r="F21" i="7"/>
  <c r="P76" i="7"/>
  <c r="S76" i="7" s="1"/>
  <c r="S19" i="7"/>
  <c r="S35" i="7"/>
  <c r="P40" i="7"/>
  <c r="R111" i="6"/>
  <c r="P66" i="6"/>
  <c r="G65" i="6"/>
  <c r="S63" i="6"/>
  <c r="R63" i="6"/>
  <c r="R65" i="6" s="1"/>
  <c r="R66" i="6" s="1"/>
  <c r="R67" i="6" s="1"/>
  <c r="F37" i="6"/>
  <c r="F79" i="6"/>
  <c r="F67" i="6"/>
  <c r="P99" i="7"/>
  <c r="S99" i="7" s="1"/>
  <c r="P79" i="6"/>
  <c r="P37" i="6"/>
  <c r="P39" i="6" s="1"/>
  <c r="P40" i="6" s="1"/>
  <c r="P41" i="6" s="1"/>
  <c r="M37" i="6"/>
  <c r="M39" i="6" s="1"/>
  <c r="M40" i="6" s="1"/>
  <c r="M41" i="6" s="1"/>
  <c r="M79" i="6"/>
  <c r="S99" i="6"/>
  <c r="P75" i="7"/>
  <c r="S75" i="7" s="1"/>
  <c r="L341" i="4"/>
  <c r="L1600" i="4" s="1"/>
  <c r="L319" i="4"/>
  <c r="L321" i="4" s="1"/>
  <c r="L381" i="4"/>
  <c r="O276" i="4"/>
  <c r="O341" i="4" s="1"/>
  <c r="K104" i="6"/>
  <c r="K67" i="6"/>
  <c r="O325" i="4"/>
  <c r="O365" i="4" s="1"/>
  <c r="O345" i="4"/>
  <c r="E394" i="4"/>
  <c r="O289" i="4"/>
  <c r="E333" i="4"/>
  <c r="H101" i="6" s="1"/>
  <c r="E353" i="4"/>
  <c r="G394" i="4"/>
  <c r="G333" i="4"/>
  <c r="J101" i="6" s="1"/>
  <c r="G353" i="4"/>
  <c r="I394" i="4"/>
  <c r="I353" i="4"/>
  <c r="I333" i="4"/>
  <c r="L101" i="6" s="1"/>
  <c r="K394" i="4"/>
  <c r="K333" i="4"/>
  <c r="N101" i="6" s="1"/>
  <c r="K353" i="4"/>
  <c r="M394" i="4"/>
  <c r="M353" i="4"/>
  <c r="P101" i="6"/>
  <c r="J311" i="4"/>
  <c r="J1598" i="4" s="1"/>
  <c r="J297" i="4"/>
  <c r="O83" i="4"/>
  <c r="S213" i="6"/>
  <c r="K62" i="7"/>
  <c r="K16" i="7"/>
  <c r="P84" i="7"/>
  <c r="D86" i="7"/>
  <c r="S8" i="7"/>
  <c r="P65" i="7"/>
  <c r="S65" i="7" s="1"/>
  <c r="D62" i="7"/>
  <c r="D16" i="7"/>
  <c r="P5" i="7"/>
  <c r="S6" i="7"/>
  <c r="P63" i="7"/>
  <c r="S63" i="7" s="1"/>
  <c r="L62" i="7"/>
  <c r="L16" i="7"/>
  <c r="R73" i="7"/>
  <c r="R40" i="7"/>
  <c r="R78" i="7" s="1"/>
  <c r="M77" i="7"/>
  <c r="S122" i="6"/>
  <c r="G117" i="6"/>
  <c r="S115" i="6"/>
  <c r="S117" i="6" s="1"/>
  <c r="J66" i="6"/>
  <c r="R53" i="6"/>
  <c r="G37" i="6"/>
  <c r="G39" i="6" s="1"/>
  <c r="G40" i="6" s="1"/>
  <c r="G41" i="6" s="1"/>
  <c r="G79" i="6"/>
  <c r="N37" i="6"/>
  <c r="N39" i="6" s="1"/>
  <c r="N40" i="6" s="1"/>
  <c r="N41" i="6" s="1"/>
  <c r="N79" i="6"/>
  <c r="S27" i="6"/>
  <c r="S69" i="6"/>
  <c r="H66" i="6"/>
  <c r="P58" i="7"/>
  <c r="S58" i="7" s="1"/>
  <c r="F40" i="7"/>
  <c r="F73" i="7"/>
  <c r="H79" i="6"/>
  <c r="H37" i="6"/>
  <c r="H39" i="6" s="1"/>
  <c r="H40" i="6" s="1"/>
  <c r="H41" i="6" s="1"/>
  <c r="J37" i="6"/>
  <c r="J39" i="6" s="1"/>
  <c r="J40" i="6" s="1"/>
  <c r="J41" i="6" s="1"/>
  <c r="J79" i="6"/>
  <c r="R115" i="6"/>
  <c r="R117" i="6" s="1"/>
  <c r="O79" i="6"/>
  <c r="F309" i="4"/>
  <c r="F373" i="4" s="1"/>
  <c r="O54" i="4"/>
  <c r="O309" i="4" s="1"/>
  <c r="G311" i="4"/>
  <c r="G1598" i="4" s="1"/>
  <c r="G297" i="4"/>
  <c r="G361" i="4" s="1"/>
  <c r="D297" i="4"/>
  <c r="D361" i="4" s="1"/>
  <c r="D311" i="4"/>
  <c r="D1598" i="4" s="1"/>
  <c r="O42" i="4"/>
  <c r="L297" i="4"/>
  <c r="L311" i="4"/>
  <c r="L1598" i="4" s="1"/>
  <c r="H297" i="4"/>
  <c r="H361" i="4" s="1"/>
  <c r="H311" i="4"/>
  <c r="H1598" i="4" s="1"/>
  <c r="L104" i="6"/>
  <c r="L67" i="6"/>
  <c r="Q104" i="6"/>
  <c r="Q67" i="6"/>
  <c r="O388" i="4"/>
  <c r="O348" i="4"/>
  <c r="O328" i="4"/>
  <c r="O368" i="4" s="1"/>
  <c r="O1599" i="4"/>
  <c r="O357" i="4" l="1"/>
  <c r="F361" i="4"/>
  <c r="O1613" i="4"/>
  <c r="G808" i="4"/>
  <c r="P103" i="6"/>
  <c r="F614" i="4"/>
  <c r="N373" i="4"/>
  <c r="N361" i="4"/>
  <c r="N941" i="4"/>
  <c r="N1131" i="4"/>
  <c r="N1245" i="4"/>
  <c r="N1207" i="4"/>
  <c r="N1093" i="4"/>
  <c r="N1055" i="4"/>
  <c r="N1017" i="4"/>
  <c r="N979" i="4"/>
  <c r="N1610" i="4"/>
  <c r="N903" i="4"/>
  <c r="N865" i="4"/>
  <c r="N808" i="4"/>
  <c r="N770" i="4"/>
  <c r="M1131" i="4"/>
  <c r="M903" i="4"/>
  <c r="M865" i="4"/>
  <c r="M808" i="4"/>
  <c r="M770" i="4"/>
  <c r="M373" i="4"/>
  <c r="M361" i="4"/>
  <c r="M1055" i="4"/>
  <c r="M1017" i="4"/>
  <c r="M979" i="4"/>
  <c r="M1093" i="4"/>
  <c r="M1245" i="4"/>
  <c r="M1207" i="4"/>
  <c r="L373" i="4"/>
  <c r="L361" i="4"/>
  <c r="L614" i="4"/>
  <c r="L770" i="4"/>
  <c r="L979" i="4"/>
  <c r="L903" i="4"/>
  <c r="L865" i="4"/>
  <c r="L808" i="4"/>
  <c r="L1093" i="4"/>
  <c r="L1055" i="4"/>
  <c r="L1017" i="4"/>
  <c r="L1245" i="4"/>
  <c r="L1207" i="4"/>
  <c r="L941" i="4"/>
  <c r="K1055" i="4"/>
  <c r="K1245" i="4"/>
  <c r="N104" i="6"/>
  <c r="N103" i="6"/>
  <c r="M103" i="6"/>
  <c r="K373" i="4"/>
  <c r="K361" i="4"/>
  <c r="K1093" i="4"/>
  <c r="K1207" i="4"/>
  <c r="K1017" i="4"/>
  <c r="K770" i="4"/>
  <c r="K979" i="4"/>
  <c r="K1131" i="4"/>
  <c r="K865" i="4"/>
  <c r="K808" i="4"/>
  <c r="K941" i="4"/>
  <c r="K614" i="4"/>
  <c r="J1245" i="4"/>
  <c r="J1207" i="4"/>
  <c r="J1131" i="4"/>
  <c r="J1093" i="4"/>
  <c r="J1055" i="4"/>
  <c r="J1017" i="4"/>
  <c r="J979" i="4"/>
  <c r="J941" i="4"/>
  <c r="J903" i="4"/>
  <c r="J865" i="4"/>
  <c r="J808" i="4"/>
  <c r="J770" i="4"/>
  <c r="J361" i="4"/>
  <c r="J373" i="4"/>
  <c r="I941" i="4"/>
  <c r="I903" i="4"/>
  <c r="I865" i="4"/>
  <c r="I808" i="4"/>
  <c r="I770" i="4"/>
  <c r="I1245" i="4"/>
  <c r="I1207" i="4"/>
  <c r="I1131" i="4"/>
  <c r="I1093" i="4"/>
  <c r="I1055" i="4"/>
  <c r="I1017" i="4"/>
  <c r="I979" i="4"/>
  <c r="I614" i="4"/>
  <c r="I373" i="4"/>
  <c r="I361" i="4"/>
  <c r="F808" i="4"/>
  <c r="J103" i="6"/>
  <c r="H1207" i="4"/>
  <c r="H373" i="4"/>
  <c r="H1131" i="4"/>
  <c r="H1245" i="4"/>
  <c r="H1093" i="4"/>
  <c r="H1055" i="4"/>
  <c r="H1017" i="4"/>
  <c r="H979" i="4"/>
  <c r="H941" i="4"/>
  <c r="H903" i="4"/>
  <c r="H808" i="4"/>
  <c r="H770" i="4"/>
  <c r="G770" i="4"/>
  <c r="G1131" i="4"/>
  <c r="G903" i="4"/>
  <c r="G1245" i="4"/>
  <c r="G1207" i="4"/>
  <c r="G1093" i="4"/>
  <c r="G1055" i="4"/>
  <c r="G1017" i="4"/>
  <c r="G979" i="4"/>
  <c r="G373" i="4"/>
  <c r="F1245" i="4"/>
  <c r="F1207" i="4"/>
  <c r="F1131" i="4"/>
  <c r="F1017" i="4"/>
  <c r="F1055" i="4"/>
  <c r="F770" i="4"/>
  <c r="F979" i="4"/>
  <c r="F941" i="4"/>
  <c r="F903" i="4"/>
  <c r="D1253" i="4"/>
  <c r="H103" i="6"/>
  <c r="O1332" i="4"/>
  <c r="S214" i="6"/>
  <c r="R214" i="6"/>
  <c r="G1258" i="4"/>
  <c r="S215" i="6"/>
  <c r="O431" i="4"/>
  <c r="O1602" i="4"/>
  <c r="O1239" i="4"/>
  <c r="C1131" i="4"/>
  <c r="O423" i="4"/>
  <c r="O891" i="4"/>
  <c r="O902" i="4"/>
  <c r="N1255" i="4"/>
  <c r="M614" i="4"/>
  <c r="P145" i="6"/>
  <c r="P169" i="6" s="1"/>
  <c r="M613" i="4"/>
  <c r="G1610" i="4"/>
  <c r="O940" i="4"/>
  <c r="C1055" i="4"/>
  <c r="G1255" i="4"/>
  <c r="O1233" i="4"/>
  <c r="I1258" i="4"/>
  <c r="G1257" i="4"/>
  <c r="O1244" i="4"/>
  <c r="E373" i="4"/>
  <c r="E361" i="4"/>
  <c r="O97" i="7"/>
  <c r="O100" i="7" s="1"/>
  <c r="N100" i="7"/>
  <c r="C1258" i="4"/>
  <c r="C808" i="4"/>
  <c r="F169" i="6"/>
  <c r="C1093" i="4"/>
  <c r="C1017" i="4"/>
  <c r="C1257" i="4"/>
  <c r="O929" i="4"/>
  <c r="C1256" i="4"/>
  <c r="C1610" i="4"/>
  <c r="O922" i="4"/>
  <c r="C941" i="4"/>
  <c r="J1610" i="4"/>
  <c r="R159" i="6"/>
  <c r="C903" i="4"/>
  <c r="C979" i="4"/>
  <c r="C614" i="4"/>
  <c r="C770" i="4"/>
  <c r="C1207" i="4"/>
  <c r="J1257" i="4"/>
  <c r="N1257" i="4"/>
  <c r="O897" i="4"/>
  <c r="O967" i="4"/>
  <c r="G151" i="6"/>
  <c r="S151" i="6" s="1"/>
  <c r="D853" i="4"/>
  <c r="D864" i="4"/>
  <c r="D846" i="4"/>
  <c r="D865" i="4"/>
  <c r="D859" i="4"/>
  <c r="N1256" i="4"/>
  <c r="O884" i="4"/>
  <c r="N1258" i="4"/>
  <c r="R157" i="6"/>
  <c r="Q169" i="6"/>
  <c r="H155" i="6"/>
  <c r="R155" i="6" s="1"/>
  <c r="E891" i="4"/>
  <c r="E897" i="4"/>
  <c r="E902" i="4"/>
  <c r="E884" i="4"/>
  <c r="S157" i="6"/>
  <c r="R131" i="6"/>
  <c r="H172" i="6"/>
  <c r="H180" i="6" s="1"/>
  <c r="E545" i="4"/>
  <c r="E1609" i="4" s="1"/>
  <c r="O1609" i="4" s="1"/>
  <c r="H1258" i="4"/>
  <c r="J1255" i="4"/>
  <c r="J1258" i="4"/>
  <c r="O764" i="4"/>
  <c r="O769" i="4"/>
  <c r="O758" i="4"/>
  <c r="O751" i="4"/>
  <c r="H1610" i="4"/>
  <c r="S131" i="6"/>
  <c r="C361" i="4"/>
  <c r="H78" i="7"/>
  <c r="J21" i="7"/>
  <c r="J78" i="7" s="1"/>
  <c r="S133" i="6"/>
  <c r="I73" i="7"/>
  <c r="O104" i="6"/>
  <c r="R137" i="6"/>
  <c r="S147" i="6"/>
  <c r="R133" i="6"/>
  <c r="O169" i="6"/>
  <c r="M169" i="6"/>
  <c r="S137" i="6"/>
  <c r="L169" i="6"/>
  <c r="S159" i="6"/>
  <c r="O1016" i="4"/>
  <c r="O998" i="4"/>
  <c r="O999" i="4" s="1"/>
  <c r="O1011" i="4"/>
  <c r="O1005" i="4"/>
  <c r="O1188" i="4"/>
  <c r="O1201" i="4"/>
  <c r="O1206" i="4"/>
  <c r="O1195" i="4"/>
  <c r="N169" i="6"/>
  <c r="I1255" i="4"/>
  <c r="R165" i="6"/>
  <c r="S165" i="6"/>
  <c r="J145" i="6"/>
  <c r="J169" i="6" s="1"/>
  <c r="G614" i="4"/>
  <c r="G613" i="4"/>
  <c r="E687" i="4"/>
  <c r="O685" i="4"/>
  <c r="O687" i="4" s="1"/>
  <c r="I1256" i="4"/>
  <c r="I67" i="6"/>
  <c r="H1257" i="4"/>
  <c r="H1256" i="4"/>
  <c r="O1087" i="4"/>
  <c r="O1074" i="4"/>
  <c r="O1092" i="4"/>
  <c r="O1081" i="4"/>
  <c r="S90" i="6"/>
  <c r="K1610" i="4"/>
  <c r="K1256" i="4"/>
  <c r="K1255" i="4"/>
  <c r="K1258" i="4"/>
  <c r="K1257" i="4"/>
  <c r="E703" i="4"/>
  <c r="E1253" i="4"/>
  <c r="O702" i="4"/>
  <c r="R147" i="6"/>
  <c r="S153" i="6"/>
  <c r="R153" i="6"/>
  <c r="I1610" i="4"/>
  <c r="O1163" i="4"/>
  <c r="O1168" i="4"/>
  <c r="O1157" i="4"/>
  <c r="O1150" i="4"/>
  <c r="O1043" i="4"/>
  <c r="O1054" i="4"/>
  <c r="O1036" i="4"/>
  <c r="O1037" i="4" s="1"/>
  <c r="K169" i="6"/>
  <c r="S217" i="6"/>
  <c r="R217" i="6"/>
  <c r="O973" i="4"/>
  <c r="O960" i="4"/>
  <c r="C663" i="4"/>
  <c r="O662" i="4"/>
  <c r="C654" i="4"/>
  <c r="C635" i="4"/>
  <c r="O612" i="4"/>
  <c r="O613" i="4" s="1"/>
  <c r="M104" i="6"/>
  <c r="E73" i="7"/>
  <c r="E21" i="7"/>
  <c r="E78" i="7" s="1"/>
  <c r="N21" i="7"/>
  <c r="N78" i="7" s="1"/>
  <c r="I169" i="6"/>
  <c r="O796" i="4"/>
  <c r="O802" i="4"/>
  <c r="O789" i="4"/>
  <c r="O807" i="4"/>
  <c r="L1610" i="4"/>
  <c r="L1257" i="4"/>
  <c r="L1255" i="4"/>
  <c r="L1256" i="4"/>
  <c r="L1258" i="4"/>
  <c r="R135" i="6"/>
  <c r="S135" i="6"/>
  <c r="R149" i="6"/>
  <c r="S149" i="6"/>
  <c r="M1610" i="4"/>
  <c r="M1256" i="4"/>
  <c r="M1255" i="4"/>
  <c r="M1258" i="4"/>
  <c r="M1257" i="4"/>
  <c r="F1610" i="4"/>
  <c r="F1258" i="4"/>
  <c r="F1256" i="4"/>
  <c r="F1255" i="4"/>
  <c r="F1257" i="4"/>
  <c r="O1119" i="4"/>
  <c r="O1125" i="4"/>
  <c r="O1130" i="4"/>
  <c r="O1112" i="4"/>
  <c r="O864" i="4"/>
  <c r="O846" i="4"/>
  <c r="O859" i="4"/>
  <c r="O853" i="4"/>
  <c r="G101" i="6"/>
  <c r="D373" i="4"/>
  <c r="O1598" i="4"/>
  <c r="C373" i="4"/>
  <c r="F101" i="6"/>
  <c r="O297" i="4"/>
  <c r="O311" i="4"/>
  <c r="P77" i="7"/>
  <c r="S77" i="7" s="1"/>
  <c r="D21" i="7"/>
  <c r="D78" i="7" s="1"/>
  <c r="D73" i="7"/>
  <c r="K21" i="7"/>
  <c r="K78" i="7" s="1"/>
  <c r="K73" i="7"/>
  <c r="O219" i="6"/>
  <c r="O1600" i="4"/>
  <c r="S37" i="6"/>
  <c r="S39" i="6" s="1"/>
  <c r="S40" i="6" s="1"/>
  <c r="S41" i="6" s="1"/>
  <c r="R37" i="6"/>
  <c r="R39" i="6" s="1"/>
  <c r="R40" i="6" s="1"/>
  <c r="R41" i="6" s="1"/>
  <c r="F39" i="6"/>
  <c r="S65" i="6"/>
  <c r="P104" i="6"/>
  <c r="P67" i="6"/>
  <c r="F78" i="7"/>
  <c r="O73" i="7"/>
  <c r="O21" i="7"/>
  <c r="O78" i="7" s="1"/>
  <c r="G73" i="7"/>
  <c r="G21" i="7"/>
  <c r="G78" i="7" s="1"/>
  <c r="H104" i="6"/>
  <c r="H67" i="6"/>
  <c r="S91" i="6"/>
  <c r="S79" i="6"/>
  <c r="J104" i="6"/>
  <c r="J67" i="6"/>
  <c r="L73" i="7"/>
  <c r="L21" i="7"/>
  <c r="L78" i="7" s="1"/>
  <c r="S5" i="7"/>
  <c r="P62" i="7"/>
  <c r="S62" i="7" s="1"/>
  <c r="P16" i="7"/>
  <c r="P86" i="7"/>
  <c r="S86" i="7" s="1"/>
  <c r="S84" i="7"/>
  <c r="O394" i="4"/>
  <c r="O333" i="4"/>
  <c r="O373" i="4" s="1"/>
  <c r="O324" i="4"/>
  <c r="O364" i="4" s="1"/>
  <c r="O353" i="4"/>
  <c r="O381" i="4"/>
  <c r="O319" i="4"/>
  <c r="O321" i="4" s="1"/>
  <c r="G66" i="6"/>
  <c r="G103" i="6"/>
  <c r="S40" i="7"/>
  <c r="P59" i="7"/>
  <c r="S59" i="7" s="1"/>
  <c r="E1207" i="4" l="1"/>
  <c r="E614" i="4"/>
  <c r="E1017" i="4"/>
  <c r="E979" i="4"/>
  <c r="E1131" i="4"/>
  <c r="E1055" i="4"/>
  <c r="E1093" i="4"/>
  <c r="E1245" i="4"/>
  <c r="E903" i="4"/>
  <c r="E941" i="4"/>
  <c r="E770" i="4"/>
  <c r="E808" i="4"/>
  <c r="O978" i="4"/>
  <c r="P97" i="7"/>
  <c r="S97" i="7" s="1"/>
  <c r="D941" i="4"/>
  <c r="D614" i="4"/>
  <c r="D1258" i="4"/>
  <c r="D1610" i="4"/>
  <c r="D808" i="4"/>
  <c r="D903" i="4"/>
  <c r="D1207" i="4"/>
  <c r="D770" i="4"/>
  <c r="D1055" i="4"/>
  <c r="D1131" i="4"/>
  <c r="D1169" i="4"/>
  <c r="D1017" i="4"/>
  <c r="D1245" i="4"/>
  <c r="D1093" i="4"/>
  <c r="D1257" i="4"/>
  <c r="D979" i="4"/>
  <c r="D1256" i="4"/>
  <c r="D1255" i="4"/>
  <c r="H169" i="6"/>
  <c r="R145" i="6"/>
  <c r="S145" i="6"/>
  <c r="S155" i="6"/>
  <c r="R151" i="6"/>
  <c r="G169" i="6"/>
  <c r="R172" i="6"/>
  <c r="R180" i="6" s="1"/>
  <c r="S172" i="6"/>
  <c r="S180" i="6" s="1"/>
  <c r="E1610" i="4"/>
  <c r="E1257" i="4"/>
  <c r="E1255" i="4"/>
  <c r="E1258" i="4"/>
  <c r="E1256" i="4"/>
  <c r="E695" i="4"/>
  <c r="O703" i="4"/>
  <c r="E708" i="4"/>
  <c r="E704" i="4"/>
  <c r="O1253" i="4"/>
  <c r="O865" i="4" s="1"/>
  <c r="O654" i="4"/>
  <c r="O663" i="4"/>
  <c r="O635" i="4"/>
  <c r="S101" i="6"/>
  <c r="G104" i="6"/>
  <c r="G67" i="6"/>
  <c r="S16" i="7"/>
  <c r="P73" i="7"/>
  <c r="S73" i="7" s="1"/>
  <c r="P21" i="7"/>
  <c r="F103" i="6"/>
  <c r="F40" i="6"/>
  <c r="R219" i="6"/>
  <c r="S219" i="6"/>
  <c r="S103" i="6"/>
  <c r="S66" i="6"/>
  <c r="O361" i="4"/>
  <c r="P100" i="7" l="1"/>
  <c r="S100" i="7" s="1"/>
  <c r="O903" i="4"/>
  <c r="O1169" i="4"/>
  <c r="O1258" i="4"/>
  <c r="S169" i="6"/>
  <c r="R169" i="6"/>
  <c r="O1256" i="4"/>
  <c r="O979" i="4"/>
  <c r="O941" i="4"/>
  <c r="O1055" i="4"/>
  <c r="O708" i="4"/>
  <c r="O1610" i="4"/>
  <c r="O644" i="4" s="1"/>
  <c r="O1255" i="4"/>
  <c r="O1131" i="4"/>
  <c r="O614" i="4"/>
  <c r="O1207" i="4"/>
  <c r="O1017" i="4"/>
  <c r="O1245" i="4"/>
  <c r="O770" i="4"/>
  <c r="O808" i="4"/>
  <c r="O1093" i="4"/>
  <c r="O1257" i="4"/>
  <c r="O695" i="4"/>
  <c r="O704" i="4"/>
  <c r="S67" i="6"/>
  <c r="S104" i="6"/>
  <c r="F41" i="6"/>
  <c r="F104" i="6"/>
  <c r="S21" i="7"/>
  <c r="P78" i="7"/>
  <c r="S78" i="7" s="1"/>
</calcChain>
</file>

<file path=xl/sharedStrings.xml><?xml version="1.0" encoding="utf-8"?>
<sst xmlns="http://schemas.openxmlformats.org/spreadsheetml/2006/main" count="1799" uniqueCount="1427">
  <si>
    <t xml:space="preserve">PLANO ESTATÍSTICO </t>
  </si>
  <si>
    <t>1- Estatística de Pacientes Internados</t>
  </si>
  <si>
    <t>1.1. Nº de Leitos por Especialidade</t>
  </si>
  <si>
    <t>Clínica Obstétrica</t>
  </si>
  <si>
    <t>Clínica Pediátrica</t>
  </si>
  <si>
    <t>Total</t>
  </si>
  <si>
    <t>1.2. Nº de Leitos por Unidade</t>
  </si>
  <si>
    <t>UTI Adulto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</si>
  <si>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</si>
  <si>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</si>
  <si>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</si>
  <si>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</si>
  <si>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</si>
  <si>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</si>
  <si>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</si>
  <si>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Porcentagem Geral de Ocupação</t>
  </si>
  <si>
    <t>Média Geral de Permanência</t>
  </si>
  <si>
    <t>2. Serviços Assistenciais</t>
  </si>
  <si>
    <t>2.1.1. Cirurgias por Porte</t>
  </si>
  <si>
    <t>Sub-Total</t>
  </si>
  <si>
    <t>Média Diária de Cirurgias</t>
  </si>
  <si>
    <t>Média Diária de Curetagens</t>
  </si>
  <si>
    <t>Total Geral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</si>
  <si>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</si>
  <si>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</si>
  <si>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</si>
  <si>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</si>
  <si>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</si>
  <si>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</si>
  <si>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% sobre Total de nascidos</t>
  </si>
  <si>
    <t>2.3. Anestesia</t>
  </si>
  <si>
    <t>2.3.1. Número de Anestesias por Tipo</t>
  </si>
  <si>
    <t>2.3.2. Anestesias por Unidade</t>
  </si>
  <si>
    <t>2.4. Central de Material Esterilizado</t>
  </si>
  <si>
    <t>2.4.1. Produção</t>
  </si>
  <si>
    <t>Outros</t>
  </si>
  <si>
    <t>2.6. Atividades Sociais</t>
  </si>
  <si>
    <t>3. Serv. Auxiliares de Diagnóstico e Tratamento</t>
  </si>
  <si>
    <t>% sobre o Total de Exames</t>
  </si>
  <si>
    <t>% Sobre Total de Exames</t>
  </si>
  <si>
    <t>% Sobre os Filmes Gastos</t>
  </si>
  <si>
    <t xml:space="preserve"> 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</si>
  <si>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</si>
  <si>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</si>
  <si>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</si>
  <si>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</si>
  <si>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</si>
  <si>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</si>
  <si>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</si>
  <si>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</si>
  <si>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</si>
  <si>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</si>
  <si>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</si>
  <si>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</si>
  <si>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</si>
  <si>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Médicos</t>
  </si>
  <si>
    <t>4.2. Processamento da Roupa</t>
  </si>
  <si>
    <t>4.2.2. Litros de Produtos Utilizados</t>
  </si>
  <si>
    <t>Média Diária Kg Roupas Lavadas</t>
  </si>
  <si>
    <t>4.3. Manutenção</t>
  </si>
  <si>
    <t>4.3.1. Reparos por Área</t>
  </si>
  <si>
    <t>4.3.2. Reparos por Setor</t>
  </si>
  <si>
    <t>4.5. Telefonia</t>
  </si>
  <si>
    <t xml:space="preserve">Total </t>
  </si>
  <si>
    <t>5. Serviços Administrativos</t>
  </si>
  <si>
    <t>5.1. Departamento de Pessoal</t>
  </si>
  <si>
    <t>5.1.1. Funcionários Existentes</t>
  </si>
  <si>
    <t>Sub-Total 1</t>
  </si>
  <si>
    <t>Sub-Total 2</t>
  </si>
  <si>
    <t>5.1.2. Grau de Instrução</t>
  </si>
  <si>
    <t>Nº de Dias do Mês</t>
  </si>
  <si>
    <t>Kg. de  Roupas lavadas</t>
  </si>
  <si>
    <t>Litros de Produtos Utilizados</t>
  </si>
  <si>
    <t>Mililitros de Produtos por Kg Roupa</t>
  </si>
  <si>
    <t>Centro Cirurgico</t>
  </si>
  <si>
    <t>4.5.1. Ligações Realizadas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</si>
  <si>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</si>
  <si>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</si>
  <si>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</si>
  <si>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</si>
  <si>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4.6. Encadernação</t>
  </si>
  <si>
    <t>4.7. Plastificação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</si>
  <si>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</si>
  <si>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</si>
  <si>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</si>
  <si>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</si>
  <si>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</si>
  <si>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</si>
  <si>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</si>
  <si>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</si>
  <si>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</si>
  <si>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</si>
  <si>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</si>
  <si>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</si>
  <si>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</si>
  <si>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</si>
  <si>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</si>
  <si>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</si>
  <si>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% sobre o Total Geral de Exames Realizados</t>
  </si>
  <si>
    <t>Sessões</t>
  </si>
  <si>
    <t>Bolsas</t>
  </si>
  <si>
    <t>Total p/  Pac. Atentidos - Int. / Ext.</t>
  </si>
  <si>
    <t>3.13.5. Total  Exames p/ - Pac. Int/Amb/ Ext.</t>
  </si>
  <si>
    <t>3.15.1. Exames por Unidade - Pac.  Internos</t>
  </si>
  <si>
    <t>3.1. Hemoterapia</t>
  </si>
  <si>
    <t>3.1.2. Nº Transfusões Realizadas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</si>
  <si>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</si>
  <si>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</si>
  <si>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</si>
  <si>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</si>
  <si>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</si>
  <si>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</si>
  <si>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</si>
  <si>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</si>
  <si>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</si>
  <si>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</si>
  <si>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</si>
  <si>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</si>
  <si>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</si>
  <si>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</si>
  <si>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JUL</t>
  </si>
  <si>
    <t>AGO</t>
  </si>
  <si>
    <t>SET</t>
  </si>
  <si>
    <t>OUT</t>
  </si>
  <si>
    <t>NOV</t>
  </si>
  <si>
    <t>DEZ</t>
  </si>
  <si>
    <t xml:space="preserve">1.36. Taxa de Mortalidade por Tipo </t>
  </si>
  <si>
    <t>2.6.1. S.A.U</t>
  </si>
  <si>
    <t>2.6.2. Serviço Social</t>
  </si>
  <si>
    <t>2.6.3. Serviço Psicologia</t>
  </si>
  <si>
    <t>Taxa de Mortalidade Global</t>
  </si>
  <si>
    <t>5.1.3. Corpo Clínico</t>
  </si>
  <si>
    <t>4.8. Cópias</t>
  </si>
  <si>
    <t>1.15. Óbitos por Especialidade</t>
  </si>
  <si>
    <t>1.16. Óbitos por Unidade</t>
  </si>
  <si>
    <t>1.19. Óbitos por Faixa Etária</t>
  </si>
  <si>
    <t>1.21. Transferência Interna por Unidade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</si>
  <si>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</si>
  <si>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</si>
  <si>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</si>
  <si>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</si>
  <si>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</si>
  <si>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2.6.4. Educação</t>
  </si>
  <si>
    <t>3.12.5. Total  Exames p/ - Pac. Int/Amb/ Ext.</t>
  </si>
  <si>
    <t>3.14.1. Exames por Unidade - Pac.  Internos</t>
  </si>
  <si>
    <t>4.2.3. Resumo</t>
  </si>
  <si>
    <t>Nota:  No item 3. Serv. Auxiliares de Diagnóstico e Tratamento  o serviço de Fisioterapia não está relacionado a somatória de exames realizados.</t>
  </si>
  <si>
    <t>1.35. Índice de Mortalidade por Unidade</t>
  </si>
  <si>
    <t>Procedimentos</t>
  </si>
  <si>
    <t>DIRETORIA EXECUTIVA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</si>
  <si>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</si>
  <si>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3.3. Fonoaudiologia</t>
  </si>
  <si>
    <t>3.4. Laboratório de Análises Clínicas</t>
  </si>
  <si>
    <t>3.4.1. Exames por Unidade Pac. Internos</t>
  </si>
  <si>
    <t>3.5. Radiologia</t>
  </si>
  <si>
    <t>3.5.1. Exames por Unidade - Pac. Internos</t>
  </si>
  <si>
    <t>3.5.2. Exames Pac. Internos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</si>
  <si>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</si>
  <si>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</si>
  <si>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</si>
  <si>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</si>
  <si>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</si>
  <si>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3.7. Mamografia</t>
  </si>
  <si>
    <t>3.8. Anatomia Patológica</t>
  </si>
  <si>
    <t>3.8.5.Total Exames p/. Pac. Int./Amb./Ext.</t>
  </si>
  <si>
    <t>3.9. Ergometria</t>
  </si>
  <si>
    <t>3.10. Holter</t>
  </si>
  <si>
    <t>3.11. Mapa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</si>
  <si>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</si>
  <si>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</si>
  <si>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</si>
  <si>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</si>
  <si>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3.14. Eletroencefalograma</t>
  </si>
  <si>
    <t>3.15. Eletrocardiograma</t>
  </si>
  <si>
    <t>3.16. Ecocardiograma</t>
  </si>
  <si>
    <t>3.16.1. Exames por Unidade - Pac.  Internos</t>
  </si>
  <si>
    <t>3.16.3. Exames p/ - Pac. Ambulatório/PA</t>
  </si>
  <si>
    <t>3.16.4. Exames p/ - Pac. Externos</t>
  </si>
  <si>
    <t>3.16.5. Total  Exames p/ - Pac. Int/Amb/ Ext.</t>
  </si>
  <si>
    <t xml:space="preserve">                  PLANO ESTATÍSTICO - 2016 - HOSPITAL REGIONAL DO MARAJÓ</t>
  </si>
  <si>
    <t xml:space="preserve">1.1.1  Clínica Médica 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</si>
  <si>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</si>
  <si>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</si>
  <si>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</si>
  <si>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</si>
  <si>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</si>
  <si>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</si>
  <si>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1.1.8. Berçário</t>
  </si>
  <si>
    <t>1.1.9. Clínica Ortopédica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</si>
  <si>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</si>
  <si>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</si>
  <si>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</si>
  <si>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</si>
  <si>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</si>
  <si>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</si>
  <si>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</si>
  <si>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1.1.1.8. Berçário</t>
  </si>
  <si>
    <t>1.1.1.9. Clínica Ortopédica</t>
  </si>
  <si>
    <t xml:space="preserve">1.2.3. Clínica Cirúrgica </t>
  </si>
  <si>
    <t xml:space="preserve">1.2.5. UTI de Adultos </t>
  </si>
  <si>
    <t xml:space="preserve">1.2.7. UTI Neonatal </t>
  </si>
  <si>
    <t>1.2.8. Berçário</t>
  </si>
  <si>
    <t>ACUMULADO</t>
  </si>
  <si>
    <t>1.2.6. UTI Infantil (Pediátrica)</t>
  </si>
  <si>
    <t xml:space="preserve">1.3.2. Clínica Pediátrica </t>
  </si>
  <si>
    <t xml:space="preserve">1.3.3. Clínica Cirúrgica </t>
  </si>
  <si>
    <t xml:space="preserve">1.3.4.  Clínica Ginecologica/Obstétrica </t>
  </si>
  <si>
    <t>1.3.9. Clínica Ortopédica</t>
  </si>
  <si>
    <t xml:space="preserve">1.4.2. Clínica Pediátrica </t>
  </si>
  <si>
    <t xml:space="preserve">1.4.3. Clínica Cirúrgica </t>
  </si>
  <si>
    <t xml:space="preserve">1.4.5. UTI de Adultos </t>
  </si>
  <si>
    <t>1.4.6. UTI Infantil (Pediátrica)</t>
  </si>
  <si>
    <t xml:space="preserve">1.4.7. UTI Neonatal </t>
  </si>
  <si>
    <t>1.4.8. Berçário</t>
  </si>
  <si>
    <t>1.4.9. Clínica Ortopédica</t>
  </si>
  <si>
    <t xml:space="preserve">1.4.2. Pediátrica </t>
  </si>
  <si>
    <t xml:space="preserve">1.2.2. Pediátrica </t>
  </si>
  <si>
    <t xml:space="preserve">1.2.4. Ginecologica/Obstétrica </t>
  </si>
  <si>
    <t>1.2.9. Ortopédica</t>
  </si>
  <si>
    <t xml:space="preserve">1.4.4. Ginecologica/Obstétrica </t>
  </si>
  <si>
    <t>1.4.9. Ortopédica</t>
  </si>
  <si>
    <t xml:space="preserve">1.5.1. Clínica Médica </t>
  </si>
  <si>
    <t>1.5.2. Clínica Pediátrica</t>
  </si>
  <si>
    <t>1.5.3. Clínica Cirúrgica</t>
  </si>
  <si>
    <t>1.5.4. Clínica Obstétrica</t>
  </si>
  <si>
    <t>1.5.5. Clínica Ortopédica</t>
  </si>
  <si>
    <t xml:space="preserve">1.6.2. Pediátrica </t>
  </si>
  <si>
    <t xml:space="preserve">1.6.3. Clínica Cirúrgica </t>
  </si>
  <si>
    <t xml:space="preserve">1.6.4. Ginecologica/Obstétrica </t>
  </si>
  <si>
    <t xml:space="preserve">1.6.5. UTI de Adultos </t>
  </si>
  <si>
    <t>1.6.6. UTI Infantil (Pediátrica)</t>
  </si>
  <si>
    <t xml:space="preserve">1.6.7. UTI Neonatal </t>
  </si>
  <si>
    <t>1.6.8. Berçário</t>
  </si>
  <si>
    <t>1.6.9. Ortopédica</t>
  </si>
  <si>
    <t>1.6.10. Pronto Atendimento</t>
  </si>
  <si>
    <t xml:space="preserve">1.7.1. Clínica Médica </t>
  </si>
  <si>
    <t>1.7.2. Clínica Pediátrica</t>
  </si>
  <si>
    <t>1.7.3. Clínica Cirúrgica</t>
  </si>
  <si>
    <t>1.7.5. Clínica Ortopédica</t>
  </si>
  <si>
    <t xml:space="preserve">1.8.1.  Clínica Médica </t>
  </si>
  <si>
    <t xml:space="preserve">1.8.2. Pediátrica </t>
  </si>
  <si>
    <t xml:space="preserve">1.8.3. Clínica Cirúrgica </t>
  </si>
  <si>
    <t xml:space="preserve">1.8.4. Ginecologica/Obstétrica </t>
  </si>
  <si>
    <t xml:space="preserve">1.8.5. UTI de Adultos </t>
  </si>
  <si>
    <t>1.8.6. UTI Infantil (Pediátrica)</t>
  </si>
  <si>
    <t xml:space="preserve">1.8.7. UTI Neonatal </t>
  </si>
  <si>
    <t>1.8.8. Berçário</t>
  </si>
  <si>
    <t>1.5.4. Clínica Ginecologica/Obstétrica</t>
  </si>
  <si>
    <t>1.7.4. Clínica Ginecologica/Obstétrica</t>
  </si>
  <si>
    <t xml:space="preserve">1.9.1. Clínica Médica </t>
  </si>
  <si>
    <t>1.9.2. Clínica Pediátrica</t>
  </si>
  <si>
    <t>1.9.3. Clínica Cirúrgica</t>
  </si>
  <si>
    <t>1.9.4. Clínica Ginecologica/Obstétrica</t>
  </si>
  <si>
    <t>1.9.5. Clínica Ortopédica</t>
  </si>
  <si>
    <t xml:space="preserve">1.10.2. Pediátrica </t>
  </si>
  <si>
    <t xml:space="preserve">1.10.3. Clínica Cirúrgica </t>
  </si>
  <si>
    <t xml:space="preserve">1.10.4. Ginecologica/Obstétrica </t>
  </si>
  <si>
    <t xml:space="preserve">1.10.5. UTI de Adultos </t>
  </si>
  <si>
    <t>1.10.6. UTI Infantil (Pediátrica)</t>
  </si>
  <si>
    <t xml:space="preserve">1.10.7. UTI Neonatal </t>
  </si>
  <si>
    <t>1.10.8. Berçário</t>
  </si>
  <si>
    <t>1.10.9. Ortopédica</t>
  </si>
  <si>
    <t>1.10.10. Pronto Atendimento</t>
  </si>
  <si>
    <t>1.11.1. Breves</t>
  </si>
  <si>
    <t>1.11.2. Afuá</t>
  </si>
  <si>
    <t>1.11.3. Anajás</t>
  </si>
  <si>
    <t>1.11.4. Bagre</t>
  </si>
  <si>
    <t>1.11.5. Belém</t>
  </si>
  <si>
    <t>1.11.6. Cachoeira do Ararí</t>
  </si>
  <si>
    <t>1.11.7. Chaves</t>
  </si>
  <si>
    <t>1.11.8. Curralinho</t>
  </si>
  <si>
    <t>1.11.9. Gurupá</t>
  </si>
  <si>
    <t>1.11.10. Melgaço</t>
  </si>
  <si>
    <t>1.11.11. Muaná</t>
  </si>
  <si>
    <t>1.11.13. Portel</t>
  </si>
  <si>
    <t>1.11.14. Salvaterra</t>
  </si>
  <si>
    <t>1.11.15. Santa Cruz do Ararí</t>
  </si>
  <si>
    <t>1.11.16. São Sebastião da Boa Vista</t>
  </si>
  <si>
    <t>1.11.17. Soure</t>
  </si>
  <si>
    <t>1.11.18. Outros</t>
  </si>
  <si>
    <t>1.12.1. Menos de 1 mês</t>
  </si>
  <si>
    <t>1.12.2. De 1 a 11 meses</t>
  </si>
  <si>
    <t>1.12.3. De 1 a 4 anos</t>
  </si>
  <si>
    <t>1.12.4. De 5 a 9 anos</t>
  </si>
  <si>
    <t>1.12.5. De 10 a 14 anos</t>
  </si>
  <si>
    <t>1.12.6. De 15 a 19 anos</t>
  </si>
  <si>
    <t>1.12.7. De 20 a 29 anos</t>
  </si>
  <si>
    <t>1.12.8. De 30 a 39 anos</t>
  </si>
  <si>
    <t>1.12.9. De 40 a 49 anos</t>
  </si>
  <si>
    <t>1.12.10. De 50 a 64 anos</t>
  </si>
  <si>
    <t>1.12.11. De 65 a 79 anos</t>
  </si>
  <si>
    <t>1.12.12. Mais de 80 anos</t>
  </si>
  <si>
    <t>1.12. Internações por Faixa Etária</t>
  </si>
  <si>
    <t>1.11.12. Oeiras do Pará</t>
  </si>
  <si>
    <t xml:space="preserve">1.13.1. Clínica Médica </t>
  </si>
  <si>
    <t>1.13.2. Clínica Pediátrica</t>
  </si>
  <si>
    <t>1.13.3. Clínica Cirúrgica</t>
  </si>
  <si>
    <t>1.13.4. Clínica Ginecologica/Obstétrica</t>
  </si>
  <si>
    <t>1.13.5. Clínica Ortopédica</t>
  </si>
  <si>
    <t>1.14.11. Isolamento</t>
  </si>
  <si>
    <t xml:space="preserve">1.14.2. Pediátrica </t>
  </si>
  <si>
    <t xml:space="preserve">1.14.3. Clínica Cirúrgica </t>
  </si>
  <si>
    <t xml:space="preserve">1.14.4. Ginecologica/Obstétrica </t>
  </si>
  <si>
    <t xml:space="preserve">1.14.5. UTI de Adultos </t>
  </si>
  <si>
    <t>1.14.6. UTI Infantil (Pediátrica)</t>
  </si>
  <si>
    <t xml:space="preserve">1.14.7. UTI Neonatal </t>
  </si>
  <si>
    <t>1.14.8. Berçário</t>
  </si>
  <si>
    <t>1.14.9. Ortopédica</t>
  </si>
  <si>
    <t>1.14.10. Pronto Atendimento</t>
  </si>
  <si>
    <t xml:space="preserve">1.15.1. Clínica Médica </t>
  </si>
  <si>
    <t>1.15.2. Clínica Pediátrica</t>
  </si>
  <si>
    <t>1.15.3. Clínica Cirúrgica</t>
  </si>
  <si>
    <t>1.15.4. Clínica Ginecologica/Obstétrica</t>
  </si>
  <si>
    <t>1.15.5. Clínica Ortopédica</t>
  </si>
  <si>
    <t xml:space="preserve">1.16.2. Pediátrica </t>
  </si>
  <si>
    <t xml:space="preserve">1.16.3. Clínica Cirúrgica </t>
  </si>
  <si>
    <t xml:space="preserve">1.16.4. Ginecologica/Obstétrica </t>
  </si>
  <si>
    <t xml:space="preserve">1.16.5. UTI de Adultos </t>
  </si>
  <si>
    <t>1.16.6. UTI Infantil (Pediátrica)</t>
  </si>
  <si>
    <t xml:space="preserve">1.16.7. UTI Neonatal </t>
  </si>
  <si>
    <t>1.16.8. Berçário</t>
  </si>
  <si>
    <t>1.16.9. Ortopédica</t>
  </si>
  <si>
    <t>1.16.10. Pronto Atendimento</t>
  </si>
  <si>
    <t>1.17.6. Pronto Atendimento</t>
  </si>
  <si>
    <t>1.17.5. Clínica Ortopédica</t>
  </si>
  <si>
    <t>1.17.4. Clínica Ginecologica/Obstétrica</t>
  </si>
  <si>
    <t>1.17.3. Clínica Cirúrgica</t>
  </si>
  <si>
    <t>1.17.2. Clínica Pediátrica</t>
  </si>
  <si>
    <t xml:space="preserve">1.17.1. Clínica Médica </t>
  </si>
  <si>
    <t xml:space="preserve">1.18.1. Clínica Médica </t>
  </si>
  <si>
    <t>1.18.2. Clínica Pediátrica</t>
  </si>
  <si>
    <t>1.18.3. Clínica Cirúrgica</t>
  </si>
  <si>
    <t>1.18.4. Clínica Ginecologica/Obstétrica</t>
  </si>
  <si>
    <t>1.18.5. Clínica Ortopédica</t>
  </si>
  <si>
    <t>1.19.1. Menos de 1 mês</t>
  </si>
  <si>
    <t>1.19.2. De 1 a 11 meses</t>
  </si>
  <si>
    <t>1.19.3. De 1 a 4 anos</t>
  </si>
  <si>
    <t>1.19.4. De 5 a 9 anos</t>
  </si>
  <si>
    <t>1.19.5. De 10 a 14 anos</t>
  </si>
  <si>
    <t>1.19.6. De 15 a 19 anos</t>
  </si>
  <si>
    <t>1.19.7. De 20 a 29 anos</t>
  </si>
  <si>
    <t>1.19.8. De 30 a 39 anos</t>
  </si>
  <si>
    <t>1.19.9. De 40 a 49 anos</t>
  </si>
  <si>
    <t>1.19.10. De 50 a 64 anos</t>
  </si>
  <si>
    <t>1.19.11. De 65 a 79 anos</t>
  </si>
  <si>
    <t>1.19.12. Mais de 80 anos</t>
  </si>
  <si>
    <t xml:space="preserve">1.20.1. Clínica Médica </t>
  </si>
  <si>
    <t>1.20.2. Clínica Pediátrica</t>
  </si>
  <si>
    <t>1.20.3. Clínica Cirúrgica</t>
  </si>
  <si>
    <t>1.20.4. Clínica Ginecologica/Obstétrica</t>
  </si>
  <si>
    <t>1.20.5. Clínica Ortopédica</t>
  </si>
  <si>
    <t xml:space="preserve">1.21.2. Pediátrica </t>
  </si>
  <si>
    <t xml:space="preserve">1.21.3. Clínica Cirúrgica </t>
  </si>
  <si>
    <t xml:space="preserve">1.21.4. Ginecologica/Obstétrica </t>
  </si>
  <si>
    <t xml:space="preserve">1.21.5. UTI de Adultos </t>
  </si>
  <si>
    <t>1.21.6. UTI Infantil (Pediátrica)</t>
  </si>
  <si>
    <t xml:space="preserve">1.21.7. UTI Neonatal </t>
  </si>
  <si>
    <t>1.21.8. Berçário</t>
  </si>
  <si>
    <t>1.21.9. Ortopédica</t>
  </si>
  <si>
    <t xml:space="preserve">1.22.1. Clínica Médica </t>
  </si>
  <si>
    <t>1.22.2. Clínica Pediátrica</t>
  </si>
  <si>
    <t>1.22.3. Clínica Cirúrgica</t>
  </si>
  <si>
    <t>1.22.4. Clínica Ginecologica/Obstétrica</t>
  </si>
  <si>
    <t>1.22.5. Clínica Ortopédica</t>
  </si>
  <si>
    <t xml:space="preserve">1.23.2. Pediátrica </t>
  </si>
  <si>
    <t xml:space="preserve">1.23.3. Clínica Cirúrgica </t>
  </si>
  <si>
    <t xml:space="preserve">1.23.4. Ginecologica/Obstétrica </t>
  </si>
  <si>
    <t xml:space="preserve">1.23.5. UTI de Adultos </t>
  </si>
  <si>
    <t>1.23.6. UTI Infantil (Pediátrica)</t>
  </si>
  <si>
    <t xml:space="preserve">1.23.7. UTI Neonatal </t>
  </si>
  <si>
    <t>1.23.8. Berçário</t>
  </si>
  <si>
    <t>1.23.9. Ortopédica</t>
  </si>
  <si>
    <t>1.23.10. Pronto Atendimento</t>
  </si>
  <si>
    <t xml:space="preserve">1.23.1. Clínica Médica </t>
  </si>
  <si>
    <t xml:space="preserve">1.21.1. Clínica Médica </t>
  </si>
  <si>
    <t xml:space="preserve">1.16.1. Clínica Médica </t>
  </si>
  <si>
    <t xml:space="preserve">1.14.1. Clínica Médica </t>
  </si>
  <si>
    <t xml:space="preserve">1.10.1. Clínica Médica </t>
  </si>
  <si>
    <t xml:space="preserve">1.6.1. Clínica Médica </t>
  </si>
  <si>
    <t xml:space="preserve">1.4.1. Clínica Médica </t>
  </si>
  <si>
    <t xml:space="preserve">1.3.1. Clínica Médica </t>
  </si>
  <si>
    <t xml:space="preserve">1.2.1. Clínica Médica </t>
  </si>
  <si>
    <t xml:space="preserve">1.1.1. Clínica Médica </t>
  </si>
  <si>
    <t xml:space="preserve">1.24.1. Clínica Médica </t>
  </si>
  <si>
    <t>1.24.2. Clínica Pediátrica</t>
  </si>
  <si>
    <t>1.24.3. Clínica Cirúrgica</t>
  </si>
  <si>
    <t>1.24.4. Clínica Ginecologica/Obstétrica</t>
  </si>
  <si>
    <t>1.24.5. Clínica Ortopédica</t>
  </si>
  <si>
    <t xml:space="preserve">1.25.1. Clínica Médica </t>
  </si>
  <si>
    <t xml:space="preserve">1.25.2. Pediátrica </t>
  </si>
  <si>
    <t xml:space="preserve">1.25.3. Clínica Cirúrgica </t>
  </si>
  <si>
    <t xml:space="preserve">1.25.4. Ginecologica/Obstétrica </t>
  </si>
  <si>
    <t xml:space="preserve">1.25.5. UTI de Adultos </t>
  </si>
  <si>
    <t>1.25.6. UTI Infantil (Pediátrica)</t>
  </si>
  <si>
    <t xml:space="preserve">1.25.7. UTI Neonatal </t>
  </si>
  <si>
    <t>1.25.8. Berçário</t>
  </si>
  <si>
    <t>1.25.9. Ortopédica</t>
  </si>
  <si>
    <t>1.25.10. Pronto Atendimento</t>
  </si>
  <si>
    <t xml:space="preserve">1.26.1. Clínica Médica </t>
  </si>
  <si>
    <t>1.26.2. Clínica Pediátrica</t>
  </si>
  <si>
    <t>1.26.3. Clínica Cirúrgica</t>
  </si>
  <si>
    <t>1.26.4. Clínica Ginecologica/Obstétrica</t>
  </si>
  <si>
    <t>1.26.5. Clínica Ortopédica</t>
  </si>
  <si>
    <t xml:space="preserve">1.27.1. Clínica Médica </t>
  </si>
  <si>
    <t xml:space="preserve">1.27.2. Pediátrica </t>
  </si>
  <si>
    <t xml:space="preserve">1.27.3. Clínica Cirúrgica </t>
  </si>
  <si>
    <t xml:space="preserve">1.27.4. Ginecologica/Obstétrica </t>
  </si>
  <si>
    <t xml:space="preserve">1.27.5. UTI de Adultos </t>
  </si>
  <si>
    <t>1.27.6. UTI Infantil (Pediátrica)</t>
  </si>
  <si>
    <t xml:space="preserve">1.27.7. UTI Neonatal </t>
  </si>
  <si>
    <t>1.27.8. Berçário</t>
  </si>
  <si>
    <t>1.27.9. Ortopédica</t>
  </si>
  <si>
    <t xml:space="preserve">1.28.1. Clínica Médica </t>
  </si>
  <si>
    <t>1.28.2. Clínica Pediátrica</t>
  </si>
  <si>
    <t>1.28.3. Clínica Cirúrgica</t>
  </si>
  <si>
    <t>1.28.4. Clínica Ginecologica/Obstétrica</t>
  </si>
  <si>
    <t>1.28.5. Clínica Ortopédica</t>
  </si>
  <si>
    <t xml:space="preserve">1.29.1. Clínica Médica </t>
  </si>
  <si>
    <t xml:space="preserve">1.29.2. Pediátrica </t>
  </si>
  <si>
    <t xml:space="preserve">1.29.3. Clínica Cirúrgica </t>
  </si>
  <si>
    <t xml:space="preserve">1.29.4. Ginecologica/Obstétrica </t>
  </si>
  <si>
    <t xml:space="preserve">1.29.5. UTI de Adultos </t>
  </si>
  <si>
    <t>1.29.6. UTI Infantil (Pediátrica)</t>
  </si>
  <si>
    <t xml:space="preserve">1.29.7. UTI Neonatal </t>
  </si>
  <si>
    <t>1.29.8. Berçário</t>
  </si>
  <si>
    <t>1.29.9. Ortopédica</t>
  </si>
  <si>
    <t xml:space="preserve">1.30.1. Clínica Médica </t>
  </si>
  <si>
    <t>1.30.2. Clínica Pediátrica</t>
  </si>
  <si>
    <t>1.30.3. Clínica Cirúrgica</t>
  </si>
  <si>
    <t>1.30.4. Clínica Ginecologica/Obstétrica</t>
  </si>
  <si>
    <t>1.30.5. Clínica Ortopédica</t>
  </si>
  <si>
    <t xml:space="preserve">1.31.1. Clínica Médica </t>
  </si>
  <si>
    <t xml:space="preserve">1.31.2. Pediátrica </t>
  </si>
  <si>
    <t xml:space="preserve">1.31.3. Clínica Cirúrgica </t>
  </si>
  <si>
    <t xml:space="preserve">1.31.4. Ginecologica/Obstétrica </t>
  </si>
  <si>
    <t xml:space="preserve">1.31.5. UTI de Adultos </t>
  </si>
  <si>
    <t>1.31.6. UTI Infantil (Pediátrica)</t>
  </si>
  <si>
    <t xml:space="preserve">1.31.7. UTI Neonatal </t>
  </si>
  <si>
    <t>1.31.8. Berçário</t>
  </si>
  <si>
    <t>1.31.9. Ortopédica</t>
  </si>
  <si>
    <t xml:space="preserve">1.32.1. Clínica Médica </t>
  </si>
  <si>
    <t>1.32.2. Clínica Pediátrica</t>
  </si>
  <si>
    <t>1.32.3. Clínica Cirúrgica</t>
  </si>
  <si>
    <t>1.32.4. Clínica Ginecologica/Obstétrica</t>
  </si>
  <si>
    <t>1.32.5. Clínica Ortopédica</t>
  </si>
  <si>
    <t xml:space="preserve">1.33.1. Clínica Médica </t>
  </si>
  <si>
    <t xml:space="preserve">1.33.2. Pediátrica </t>
  </si>
  <si>
    <t xml:space="preserve">1.33.3. Clínica Cirúrgica </t>
  </si>
  <si>
    <t xml:space="preserve">1.33.4. Ginecologica/Obstétrica </t>
  </si>
  <si>
    <t xml:space="preserve">1.33.5. UTI de Adultos </t>
  </si>
  <si>
    <t>1.33.6. UTI Infantil (Pediátrica)</t>
  </si>
  <si>
    <t xml:space="preserve">1.33.7. UTI Neonatal </t>
  </si>
  <si>
    <t>1.33.8. Berçário</t>
  </si>
  <si>
    <t>1.33.9. Ortopédica</t>
  </si>
  <si>
    <t>1.34. Índice de Mortalidade por Especialidade</t>
  </si>
  <si>
    <t>1.31. Índice de Giro de Leitos por Unidade</t>
  </si>
  <si>
    <t>1.28. Média de Permanência por Especialidade</t>
  </si>
  <si>
    <t>1.26. Percentual de Ocupação por Especialidade</t>
  </si>
  <si>
    <t>1.24. Pacientes Saídos por Especialidade</t>
  </si>
  <si>
    <t>1.22. Transferência Externa por Especialidade</t>
  </si>
  <si>
    <t>1.20. Transferência Interna por Especialidade</t>
  </si>
  <si>
    <t>1.18. Óbitos Institucionais por Especialidade  ( mais de 24h.)</t>
  </si>
  <si>
    <t xml:space="preserve">1.34.1. Clínica Médica </t>
  </si>
  <si>
    <t>1.34.2. Clínica Pediátrica</t>
  </si>
  <si>
    <t>1.34.3. Clínica Cirúrgica</t>
  </si>
  <si>
    <t>1.34.4. Clínica Ginecologica/Obstétrica</t>
  </si>
  <si>
    <t>1.34.5. Clínica Ortopédica</t>
  </si>
  <si>
    <t>1.36.2. Não Institucional</t>
  </si>
  <si>
    <t>1.36.1. Institucional</t>
  </si>
  <si>
    <t>1.36.3. Neonatal</t>
  </si>
  <si>
    <t>1.36.4. Pós-Operatória</t>
  </si>
  <si>
    <t>1.36.5. Materna</t>
  </si>
  <si>
    <t>2.1.1.1. Cirurgias Pequenas</t>
  </si>
  <si>
    <t>2.1.1.2. Cirurgias Médias</t>
  </si>
  <si>
    <t>2.1.1.3. Cirurgias Grandes</t>
  </si>
  <si>
    <t>2.1.2.1. Cirurgias Pequenas</t>
  </si>
  <si>
    <t>2.1.2.2. Cirurgias Médias</t>
  </si>
  <si>
    <t>2.1.2.3. Cirurgias Grandes</t>
  </si>
  <si>
    <t>2.1.3.1. Cirurgias Pequenas</t>
  </si>
  <si>
    <t>2.2.1.1. Partos Normais</t>
  </si>
  <si>
    <t>2.2.1.2. Partos Cesárias</t>
  </si>
  <si>
    <t>2.2.1.3 Partos Instrumentais</t>
  </si>
  <si>
    <t>2.2.2.1. Masculinos</t>
  </si>
  <si>
    <t>2.2.2.2. Femininos</t>
  </si>
  <si>
    <t>2.2.2.3. Não Identificados</t>
  </si>
  <si>
    <t>2.2.3.1. Masculinos</t>
  </si>
  <si>
    <t>2.2.3.2. Femininos</t>
  </si>
  <si>
    <t>2.2.3.3. Não Identificados</t>
  </si>
  <si>
    <t>2.2.4.1. Masculinos</t>
  </si>
  <si>
    <t>2.2.4.2. Femininos</t>
  </si>
  <si>
    <t>2.2.4.3. Não Identificados</t>
  </si>
  <si>
    <t>2.2.5.1. Masculinos</t>
  </si>
  <si>
    <t>2.2.5.2. Femininos</t>
  </si>
  <si>
    <t>2.2.5.3. Não Identificados</t>
  </si>
  <si>
    <t>2.2.6.1. Masculinos</t>
  </si>
  <si>
    <t>2.2.6.3. Não Identificados</t>
  </si>
  <si>
    <t>2.2.6.2. Femininos</t>
  </si>
  <si>
    <t>2.2.7.1. Masculinos</t>
  </si>
  <si>
    <t>2.2.7.2. Femininos</t>
  </si>
  <si>
    <t>2.2.7.3. Não Identificados</t>
  </si>
  <si>
    <t>2.3.1.1. Tópica</t>
  </si>
  <si>
    <t>2.3.1.2. Local</t>
  </si>
  <si>
    <t>2.3.1.3. Geral</t>
  </si>
  <si>
    <t>2.3.1.4. Peridural</t>
  </si>
  <si>
    <t>2.3.1.5. Raquidiana</t>
  </si>
  <si>
    <t>2.3.1.6. Bloqueio</t>
  </si>
  <si>
    <t>2.3.1.7. Sedação</t>
  </si>
  <si>
    <t>2.3.1.8. Outras</t>
  </si>
  <si>
    <t>2.3.2.1. Centro Cirúrgico</t>
  </si>
  <si>
    <t>2.3.2.2. Centro Obstétrico</t>
  </si>
  <si>
    <t>2.3.2.3. Ambulatório</t>
  </si>
  <si>
    <t>2.4.1.1. Pacotes Grandes</t>
  </si>
  <si>
    <t>2.4.1.2. Pacotes Médios</t>
  </si>
  <si>
    <t>2.4.1.3. Pacotes Pequenos</t>
  </si>
  <si>
    <t>2.6.1.1. Visitas  à pacientes internados S.A.U</t>
  </si>
  <si>
    <t>2.6.1.2. Nº de Pesquisa de Usuários Internados S.A.U</t>
  </si>
  <si>
    <t>2.6.1.3. Nº de Pesquisas Aplicadas Externo S.A.U</t>
  </si>
  <si>
    <t>2.6.2.1. Atendimento Externo</t>
  </si>
  <si>
    <t>2.6.2.2. Atendimento nas Unidades</t>
  </si>
  <si>
    <t>2.6.2.3. Orientação TFD Unidades</t>
  </si>
  <si>
    <t>2.6.2.4. Contatos Instituicionais</t>
  </si>
  <si>
    <t>2.6.2.5. Acompanhamento em Processo de Transferência</t>
  </si>
  <si>
    <t>2.6.2.6. Orientação Social</t>
  </si>
  <si>
    <t>2.6.2.7. Acompanhamento de Alta Hospitalar</t>
  </si>
  <si>
    <t>2.6.2.8. Orientação para Registro de Nascimento</t>
  </si>
  <si>
    <t>2.6.2.9. Atendimento Hemodialise</t>
  </si>
  <si>
    <t>2.6.2.10. Orientação TFD Hemodialise</t>
  </si>
  <si>
    <t>2.6.2.11. Orientação Transplante</t>
  </si>
  <si>
    <t>2.6.2.12. Visita Domiciliar</t>
  </si>
  <si>
    <t>2.6.2.13. Acompanhamento de óbitos</t>
  </si>
  <si>
    <t>2.6.3.1. Atendimento Externo</t>
  </si>
  <si>
    <t>2.6.3.2. Atendimento nas Unidades</t>
  </si>
  <si>
    <t>2.6.3.3. Atendimento Hemodialise</t>
  </si>
  <si>
    <t>2.6.3.4. Acompanhamento de óbitos</t>
  </si>
  <si>
    <t>2.6.3.5. Atendimento a família de usuário</t>
  </si>
  <si>
    <t>2.6.4.1. Cursos Ministrados</t>
  </si>
  <si>
    <t>2.6.4.2. Nº de Participantes</t>
  </si>
  <si>
    <t>2.6.4.3. Participação em Cursos Externos</t>
  </si>
  <si>
    <t>2.6.4.4. Visitas a Pastoral da Saúde</t>
  </si>
  <si>
    <t>3.1.1. Nº de Bolsas Utilizadas por Unidade</t>
  </si>
  <si>
    <t>3.1.1.1. Clínica Médica</t>
  </si>
  <si>
    <t xml:space="preserve">3.1.1.2. Clínica Cirúrgica </t>
  </si>
  <si>
    <t>3.1.1.3. Clínica Obstétrica</t>
  </si>
  <si>
    <t>3.1.1.4. Clínica Pediátrica</t>
  </si>
  <si>
    <t>3.1.1.5. Clínica Ortopédica</t>
  </si>
  <si>
    <t>3.1.1.6. Centro Cirurgico</t>
  </si>
  <si>
    <t>3.1.1.7. Hemodiálise</t>
  </si>
  <si>
    <t>3.1.1.8. UTI Adulto</t>
  </si>
  <si>
    <t>3.1.1.9. UTI  Infantil (Pediátrica)</t>
  </si>
  <si>
    <t>3.1.1.10. UTI Neonatal</t>
  </si>
  <si>
    <t>3.1.1.11. Externo</t>
  </si>
  <si>
    <t>3.1.1.12. Pronto Atendimento</t>
  </si>
  <si>
    <t>3.1.1.13. Ambulatório</t>
  </si>
  <si>
    <t>3.1.3. Nº de Bolsas Utilizadas</t>
  </si>
  <si>
    <t>3.2.1. Nº de Proced. por Unidade -  Pac. Internos</t>
  </si>
  <si>
    <t>3.2.1.1. Clínica Médica</t>
  </si>
  <si>
    <t xml:space="preserve">3.2.1.2. Clínica Cirúrgica </t>
  </si>
  <si>
    <t>3.2.1.3. Clínica Obstétrica</t>
  </si>
  <si>
    <t>3.2.1.4. Clínica Pediátrica</t>
  </si>
  <si>
    <t>3.2.1.5. Clínica Ortopédica</t>
  </si>
  <si>
    <t>3.2.1.6. Berçário de Alto Risco</t>
  </si>
  <si>
    <t>3.2.1.7. Centro Cirúrgico</t>
  </si>
  <si>
    <t>3.2.1.8. Hemodiálise</t>
  </si>
  <si>
    <t>3.2.1.9. UTI Adulto</t>
  </si>
  <si>
    <t>3.2.1.11. UTI Infantil (Pediatrica)</t>
  </si>
  <si>
    <t>3.2.1.10. UTI Neonatal</t>
  </si>
  <si>
    <t>3.3.1 Nº de Proced. por Unidade -  Pac. Internos</t>
  </si>
  <si>
    <t>3.3.1.1. Clínica Médica</t>
  </si>
  <si>
    <t xml:space="preserve">3.3.1.2. Clínica Cirúrgica </t>
  </si>
  <si>
    <t>3.3.1.3. Clínica Obstétrica</t>
  </si>
  <si>
    <t>3.3.1.4. Clínica Pediátrica</t>
  </si>
  <si>
    <t xml:space="preserve">3.3.1.5. Clínica Ortopédica </t>
  </si>
  <si>
    <t>3.3.1.6. Berçário de Alto Risco</t>
  </si>
  <si>
    <t>3.3.1.7. Centro Cirúrgico</t>
  </si>
  <si>
    <t>3.3.1.8. Hemodiálise</t>
  </si>
  <si>
    <t>3.3.1.9. UTI Adulto</t>
  </si>
  <si>
    <t>3.3.1.10. UTI Neonatal</t>
  </si>
  <si>
    <t>3.3.1.11. UTI Infantil (Pediatrica)</t>
  </si>
  <si>
    <t>3.3.2 Nº de Procedimentos por - Pac. Internos</t>
  </si>
  <si>
    <t>3.4.1.1. Clínica Médica</t>
  </si>
  <si>
    <t xml:space="preserve">3.4.1.2. Clínica Cirúrgica </t>
  </si>
  <si>
    <t>3.4.1.3. Clínica Obstétrica</t>
  </si>
  <si>
    <t>3.4.1.4. Clínica Pediátrica</t>
  </si>
  <si>
    <t>3.4.1.5. Clínica Ortopédica</t>
  </si>
  <si>
    <t>3.4.1.6. Centro Cirúrgico</t>
  </si>
  <si>
    <t>3.4.1.7. Hemodiálise</t>
  </si>
  <si>
    <t>3.4.1.8. UTI Adulto</t>
  </si>
  <si>
    <t>3.4.1.9. UTI Infantil (Pediatrica)</t>
  </si>
  <si>
    <t>3.4.1.10. UTI Neonatal</t>
  </si>
  <si>
    <t>3.4.3.2. Emergência</t>
  </si>
  <si>
    <t>3.4.4. Exames - Pac. Externo</t>
  </si>
  <si>
    <t>3.4.3. Exames - Pac. Ambulatório/ PA</t>
  </si>
  <si>
    <t>3.4.2.Total de Exames - Pac. Internos</t>
  </si>
  <si>
    <t>% Sobre o Total de Exames</t>
  </si>
  <si>
    <t>3.4.5. Total Exames Pac. Int/ Amb/ Ext.</t>
  </si>
  <si>
    <t>% Sobre o Total Geral de Exames Realizados</t>
  </si>
  <si>
    <t>3.5.1.1. Clínica Médica</t>
  </si>
  <si>
    <t xml:space="preserve">3.5.1.2. Clínica Cirúrgica </t>
  </si>
  <si>
    <t>3.5.1.3. Clínica Obstétrica</t>
  </si>
  <si>
    <t>3.5.1.4. Clínica Pediátrica</t>
  </si>
  <si>
    <t>3.5.1.5. Clínica Ortopédica</t>
  </si>
  <si>
    <t>3.5.1.7. Hemodiálise</t>
  </si>
  <si>
    <t>3.5.1.8. UTI Adulto</t>
  </si>
  <si>
    <t>3.5.1.9. UTI Infantil (Pediatrica)</t>
  </si>
  <si>
    <t>3.5.1.10. UTI Neonatal</t>
  </si>
  <si>
    <t>3.5.3. Exames por Espec. - Pac. Ambulatório/PA</t>
  </si>
  <si>
    <t>3.5.3.1. Ambulatório</t>
  </si>
  <si>
    <t>3.5.3.2. Emergência</t>
  </si>
  <si>
    <t>3.5.4.1. Externo</t>
  </si>
  <si>
    <t>3.5.6.1. Filme 18 x 24</t>
  </si>
  <si>
    <t>3.5.6.2. Filme 24 X 30</t>
  </si>
  <si>
    <t>3.5.6.3. Filme 30 X 40</t>
  </si>
  <si>
    <t>3.5.6.4. Filme 35 X 35</t>
  </si>
  <si>
    <t>3.5.6.5. Filme 35 X 43</t>
  </si>
  <si>
    <t>3.5.7.1. Filme 18 X 24</t>
  </si>
  <si>
    <t>3.5.7.2. Filme 24 X 30</t>
  </si>
  <si>
    <t>3.5.7.3. Filme 30 X 40</t>
  </si>
  <si>
    <t>3.5.7.4. Filme 35 X 35</t>
  </si>
  <si>
    <t>3.5.7.5. Filme 35 X 43</t>
  </si>
  <si>
    <t>3.6.1. Exames por Especialidade - Pac. Interno</t>
  </si>
  <si>
    <t>3.6.1.1. Clínica Médica</t>
  </si>
  <si>
    <t xml:space="preserve">3.6.1.2. Clínica Cirúrgica </t>
  </si>
  <si>
    <t>3.6.1.3. Clínica Obstétrica</t>
  </si>
  <si>
    <t>3.6.1.4. Clínica Infantil (Pediátrica)</t>
  </si>
  <si>
    <t>3.6.1.6. Centro Cirúrgico</t>
  </si>
  <si>
    <t>3.6.1.5. Clínica Ortopédica</t>
  </si>
  <si>
    <t>3.6.1.7. Hemodiálise</t>
  </si>
  <si>
    <t>3.6.1.8. UTI Adulto</t>
  </si>
  <si>
    <t>3.6.1.9. UTI Infantil (Pediatrica)</t>
  </si>
  <si>
    <t>3.6.1.10. UTI Neonatal</t>
  </si>
  <si>
    <t xml:space="preserve">3.6.2. Exames por - Pac. Interno </t>
  </si>
  <si>
    <t>% Sobre Exames Totais</t>
  </si>
  <si>
    <t>3.6.3. Exames - Pac. Ambulatório/PA</t>
  </si>
  <si>
    <t>3.6.3.1. Ambulatório</t>
  </si>
  <si>
    <t>3.6.3.2. Emergência</t>
  </si>
  <si>
    <t>3.6.4. Exames por - Pacientes Externos</t>
  </si>
  <si>
    <t>3.6.4.1. Externos</t>
  </si>
  <si>
    <t>3.6.5. Total Exames por - Pac. Int./Amb./Ext.</t>
  </si>
  <si>
    <t>3.7.1. Exames por Especialidade - Pac. Interno</t>
  </si>
  <si>
    <t>3.7.1.1. Clínica Médica</t>
  </si>
  <si>
    <t xml:space="preserve">3.7.1.2. Clínica Cirúrgica </t>
  </si>
  <si>
    <t>3.7.1.3. Clínica Obstétrica</t>
  </si>
  <si>
    <t>3.7.1.4. Clínica Pediátrica</t>
  </si>
  <si>
    <t>3.7.1.5. Clínica Ortopédica</t>
  </si>
  <si>
    <t>3.7.1.6. Centro Cirúrgico</t>
  </si>
  <si>
    <t>3.7.1.7. Hemodiálise</t>
  </si>
  <si>
    <t>3.7.1.8. UTI Adulto</t>
  </si>
  <si>
    <t>3.7.1.9. UTI Infantil (Pediatrica)</t>
  </si>
  <si>
    <t>3.7.1.10. UTI Neonatal</t>
  </si>
  <si>
    <t xml:space="preserve">3.7.2. Exames por - Pac. Interno </t>
  </si>
  <si>
    <t>3.7.3. Exames por - Pac. Ambulatório/ PA</t>
  </si>
  <si>
    <t>3.7.3.1. Ambulatorio</t>
  </si>
  <si>
    <t>3.7.3.2. Emergência</t>
  </si>
  <si>
    <t>3.7.4. Exames por - Pacientes Externos</t>
  </si>
  <si>
    <t>3.7.4.1. Externos</t>
  </si>
  <si>
    <t>3.7.5. Total Exames por - Pac. Int./Amb./Ext.</t>
  </si>
  <si>
    <t>3.8.1. Exames por Unidade - Pac. Internos</t>
  </si>
  <si>
    <t>3.8.1.1. Clínica Médica</t>
  </si>
  <si>
    <t xml:space="preserve">3.8.1.2. Clínica Cirúrgica </t>
  </si>
  <si>
    <t>3.8.1.3. Clínica Obstétrica</t>
  </si>
  <si>
    <t>3.8.1.4. Clínica Pediátrica</t>
  </si>
  <si>
    <t>3.8.1.5. Clínica Ortopédica</t>
  </si>
  <si>
    <t>3.8.1.6. Centro Cirúrgico</t>
  </si>
  <si>
    <t>3.8.1.7. Hemodiálise</t>
  </si>
  <si>
    <t>3.8.1.8. UTI Adulto</t>
  </si>
  <si>
    <t>3.8.1.9. UTI Infantil (Pediatrica)</t>
  </si>
  <si>
    <t>3.8.1.10. UTI Neonatal</t>
  </si>
  <si>
    <t>3.8.2. Exames por - Pacientes Internos</t>
  </si>
  <si>
    <t>3.8.3. Exames por - Pac. Ambulatório/ PA</t>
  </si>
  <si>
    <t>3.8.3.1. Ambulatório</t>
  </si>
  <si>
    <t>3.8.3.2. Emergência</t>
  </si>
  <si>
    <t>3.8.4.1. Externo</t>
  </si>
  <si>
    <t>3.8.4. Exames por - Pacientes Externos</t>
  </si>
  <si>
    <t>3.9.1 Exames por Unidades - Pac. Internos</t>
  </si>
  <si>
    <t>3.9.1.1. Clínica Médica</t>
  </si>
  <si>
    <t xml:space="preserve">3.9.1.2. Clínica Cirúrgica </t>
  </si>
  <si>
    <t>3.9.1.3. Clínica Obstétrica</t>
  </si>
  <si>
    <t>3.9.1.4. Clínica Pediátrica</t>
  </si>
  <si>
    <t>3.9.1.5. Clínica Otropédica</t>
  </si>
  <si>
    <t>3.9.1.6. Centro Cirúrgico</t>
  </si>
  <si>
    <t>3.9.1.7. Hemodiálise</t>
  </si>
  <si>
    <t>3.9.1.8. UTI Adulto</t>
  </si>
  <si>
    <t>3.9.1.9. UTI Infantil (Pediatrica)</t>
  </si>
  <si>
    <t>3.9.1.10. UTI Neonatal</t>
  </si>
  <si>
    <t>3.9.2. Exames por - Pac. Internos</t>
  </si>
  <si>
    <t>3.9.3. Exames por - Pac. Ambulatório/ PA</t>
  </si>
  <si>
    <t>3.9.3.1. Ambulatório</t>
  </si>
  <si>
    <t>3.9.3.2. Emergência</t>
  </si>
  <si>
    <t>3.9.4.1. Externo</t>
  </si>
  <si>
    <t>3.9.4. Exames por - Pac. Externos</t>
  </si>
  <si>
    <t>3.9.5.Total  Exames por Pac. Int/Amb/ Ext.</t>
  </si>
  <si>
    <t>3.10.2. Exames por - Pac. Internos</t>
  </si>
  <si>
    <t>3.10.1 Exames por Unidades - Pac. Internos</t>
  </si>
  <si>
    <t>3.10.1.1. Clínica Médica</t>
  </si>
  <si>
    <t xml:space="preserve">3.10.1.2. Clínica Cirúrgica </t>
  </si>
  <si>
    <t>3.10.1.3. Clínica Obstétrica</t>
  </si>
  <si>
    <t>3.10.1.4. Clínica Pediátrica</t>
  </si>
  <si>
    <t>3.10.1.5. Clínica Ortopédica</t>
  </si>
  <si>
    <t>3.10.1.6. Centro Cirúrgico</t>
  </si>
  <si>
    <t>3.10.1.7. Hemodiálise</t>
  </si>
  <si>
    <t>3.10.1.8. UTI Adulto</t>
  </si>
  <si>
    <t>3.10.1.9. UTI Infantil (Pediátrica)</t>
  </si>
  <si>
    <t>3.10.1.10. UTI Neonatal</t>
  </si>
  <si>
    <t>3.10.3. Exames por - Pac. Ambulatório/PA</t>
  </si>
  <si>
    <t>3.10.3.1. Ambulatório</t>
  </si>
  <si>
    <t>3.10.3.2. Emergência</t>
  </si>
  <si>
    <t>3.10.4. Exames por - Pac. Externos</t>
  </si>
  <si>
    <t>3.10.4.1. Externos</t>
  </si>
  <si>
    <t>3.10.5. Total  Exames p/. Pac. Int/Amb/ Ext.</t>
  </si>
  <si>
    <t>3.11.1 Exames por Unidade - Pac. Internos</t>
  </si>
  <si>
    <t>3.11.1.1. Clínica Médica</t>
  </si>
  <si>
    <t xml:space="preserve">3.11.1.2. Clínica Cirúrgica </t>
  </si>
  <si>
    <t>3.11.1.3. Clínica Obstétrica</t>
  </si>
  <si>
    <t>3.11.1.4. Clínica Pediátrica</t>
  </si>
  <si>
    <t>3.11.1.5. Clínica Ortopédica</t>
  </si>
  <si>
    <t>3.11.1.6. Centro Cirúrgico</t>
  </si>
  <si>
    <t>3.11.1.7. Hemodiálise</t>
  </si>
  <si>
    <t>3.11.1.8. UTI Adulto</t>
  </si>
  <si>
    <t>3.11.1.9. UTI Infantil Pediátrica</t>
  </si>
  <si>
    <t>3.11.1.10. UTI Neonatal</t>
  </si>
  <si>
    <t>3.11.2. Exames por - Pac. Internos</t>
  </si>
  <si>
    <t>3.11.3. Exames por - Pac. Ambulatório/PA</t>
  </si>
  <si>
    <t>3.11.3.1. Ambulatório</t>
  </si>
  <si>
    <t>3.11.3.2. Emergência</t>
  </si>
  <si>
    <t>3.11.4.1. Externos</t>
  </si>
  <si>
    <t>3.11.4. Exames por - Pac. Externos</t>
  </si>
  <si>
    <t>3.12.1.1. Clínica Médica</t>
  </si>
  <si>
    <t xml:space="preserve">3.12.1.2. Clínica Cirúrgica </t>
  </si>
  <si>
    <t>3.12.1.3. Clínica Obstétrica</t>
  </si>
  <si>
    <t>3.12.1.4. Clínica Pediátrica</t>
  </si>
  <si>
    <t>3.12.1.5. Clínica Ortopédica</t>
  </si>
  <si>
    <t>3.12.1.6. Centro Cirúrgico</t>
  </si>
  <si>
    <t>3.12.1.7. Hemodiálise</t>
  </si>
  <si>
    <t>3.12.1.8. UTI Adulto</t>
  </si>
  <si>
    <t>3.12.1.9. UTI Infantil (Pediátrica)</t>
  </si>
  <si>
    <t>3.12.1.10. UTI Neonatal</t>
  </si>
  <si>
    <t>3.12.2. Exames por - Pac. Internos</t>
  </si>
  <si>
    <t>3.12.3. Exames por - Pac. Ambulatório/PA</t>
  </si>
  <si>
    <t>3.12.4. Exames por - Pac. Externos</t>
  </si>
  <si>
    <t>3.13.1 Exames por Especialidade - Pac. Internos</t>
  </si>
  <si>
    <t>3.13.1.1. Clínica Médica</t>
  </si>
  <si>
    <t xml:space="preserve">3.13.1.2. Clínica Cirúrgica </t>
  </si>
  <si>
    <t>3.13.1.3. Clínica Obstétrica</t>
  </si>
  <si>
    <t>3.13.1.4. Clínica Pediátrica</t>
  </si>
  <si>
    <t>3.13.1.5. Clínica Ortopédica</t>
  </si>
  <si>
    <t>3.13.1.6. Centro Cirúrgico</t>
  </si>
  <si>
    <t>3.13.1.7. Hemodiálise</t>
  </si>
  <si>
    <t>3.13.1.8. UTI Adulto</t>
  </si>
  <si>
    <t>3.13.1.9. UTI Infantil (Pediátrica)</t>
  </si>
  <si>
    <t>3.13.1.10. UTI Neonatal</t>
  </si>
  <si>
    <t>3.13.2. Exames por - Pac. Internos</t>
  </si>
  <si>
    <t>3.13.3. Exames por - Pac. Ambulatório/ PA</t>
  </si>
  <si>
    <t>3.13.3.1. Ambulatório</t>
  </si>
  <si>
    <t>3.13.3.2. Emergência</t>
  </si>
  <si>
    <t>3.13.4. Exames por - Pac. Externos</t>
  </si>
  <si>
    <t>3.13.4.1. Externos</t>
  </si>
  <si>
    <t>3.14.1.1. Clínica Médica</t>
  </si>
  <si>
    <t xml:space="preserve">3.14.1.2. Clínica Cirúrgica </t>
  </si>
  <si>
    <t>3.14.1.3. Clínica Obstétrica</t>
  </si>
  <si>
    <t>3.14.1.4. Clínica Pediátrica</t>
  </si>
  <si>
    <t>3.14.1.5. Clínica Ortopédica</t>
  </si>
  <si>
    <t>3.14.1.6. Centro Cirúrgico</t>
  </si>
  <si>
    <t>3.14.1.7. Hemodiálise</t>
  </si>
  <si>
    <t>3.14.1.8. UTI Adulto</t>
  </si>
  <si>
    <t>3.14.1.9. UTI Infantil (Pediátrica)</t>
  </si>
  <si>
    <t>3.14.1.10. UTI Neonatal</t>
  </si>
  <si>
    <t>3.14.2. Exames por - Pac . Internos</t>
  </si>
  <si>
    <t>3.5.1.6. Centro Cirúrgico</t>
  </si>
  <si>
    <t>3.14.3.1. Ambulatório</t>
  </si>
  <si>
    <t>3.14.3.2. Emergência</t>
  </si>
  <si>
    <t>3.14.3. Exames por - Pac. Ambulatório/PA</t>
  </si>
  <si>
    <t>3.14.4. Exames por - Pac. Externos</t>
  </si>
  <si>
    <t>3.14.4.1. Externos</t>
  </si>
  <si>
    <t>3.14.5. Total  Exames por - Pac. Int/Amb/ Ext.</t>
  </si>
  <si>
    <t>3.15.1.1. Clínica Médica</t>
  </si>
  <si>
    <t xml:space="preserve">3.15.1.2. Clínica Cirúrgica </t>
  </si>
  <si>
    <t>3.15.1.3. Clínica Obstétrica</t>
  </si>
  <si>
    <t>3.15.1.4. Clínica Pediátrica</t>
  </si>
  <si>
    <t>3.15.1.5. Clínica Ortopédica</t>
  </si>
  <si>
    <t>3.15.1.6. Centro Cirúrgico</t>
  </si>
  <si>
    <t>3.15.1.7. Hemodiálise</t>
  </si>
  <si>
    <t>3.15.1.8. UTI Adulto</t>
  </si>
  <si>
    <t>3.15.1.9. UTI Infantil (Pediátrica)</t>
  </si>
  <si>
    <t>3.15.1.10. UTI Neonatal</t>
  </si>
  <si>
    <t>3.15.2. Exames por - Pac . Internos</t>
  </si>
  <si>
    <t>3.15.3. Exames por - Pac. Ambulatório/PA</t>
  </si>
  <si>
    <t>3.15.3.1. Ambulatório</t>
  </si>
  <si>
    <t>3.15.4. Exames por - Pac. Externos</t>
  </si>
  <si>
    <t>3.15.5. Total  Exames por - Pac. Int/Amb/ Ext.</t>
  </si>
  <si>
    <t>3.16.1.1. Clínica Médica</t>
  </si>
  <si>
    <t xml:space="preserve">3.16.1.2. Clínica Cirúrgica </t>
  </si>
  <si>
    <t>3.16.1.3. Clínica Obstétrica</t>
  </si>
  <si>
    <t>3.16.1.4. Clínica Pediátrica</t>
  </si>
  <si>
    <t>3.16.1.5. Clínica Ortopédica</t>
  </si>
  <si>
    <t>3.16.1.6. Centro Cirúrgico</t>
  </si>
  <si>
    <t>3.16.1.7. Hemodiálise</t>
  </si>
  <si>
    <t>3.16.1.8. UTI Adulto</t>
  </si>
  <si>
    <t>3.16.1.9. UTI Infantil (Pediátrica)</t>
  </si>
  <si>
    <t>3.16.1.10. UTI Neonatal</t>
  </si>
  <si>
    <t>3.16.2. Exames por - Pac . Internos</t>
  </si>
  <si>
    <t>3.16.3.2. Emergência</t>
  </si>
  <si>
    <t>3.16.3.1. Ambulatório</t>
  </si>
  <si>
    <t>3.16.4.1. Externos</t>
  </si>
  <si>
    <t>4.1.2.1. Desjejum</t>
  </si>
  <si>
    <t>4.1.2.2. Colação</t>
  </si>
  <si>
    <t>4.1.2.3. Almoço</t>
  </si>
  <si>
    <t>4.1.2.4. Lanche</t>
  </si>
  <si>
    <t>4.1.2.5. Jantar</t>
  </si>
  <si>
    <t>4.1.2.6. Ceia</t>
  </si>
  <si>
    <t>4.1.2.7. Dieta Enteral</t>
  </si>
  <si>
    <t>4.1.2.8. Lactário - Mamadeiras</t>
  </si>
  <si>
    <t>4.1.3. Refeições Servidas p/ Consumo Mensal</t>
  </si>
  <si>
    <t>4.1.3.1. Funcionários</t>
  </si>
  <si>
    <t>4.1.3.2. Acompanhantes</t>
  </si>
  <si>
    <t>4.1.3.3. Médicos</t>
  </si>
  <si>
    <t>4.2.1. Kg Roupas Lavada por Unidade</t>
  </si>
  <si>
    <t xml:space="preserve">4.2.1.1. Clínica Médica </t>
  </si>
  <si>
    <t xml:space="preserve">4.2.1.2. Clínica Cirúrgica </t>
  </si>
  <si>
    <t>4.2.1.3. Clínica Gineco/Obstetrica</t>
  </si>
  <si>
    <t>4.2.1.4. Clínica Ortopédica</t>
  </si>
  <si>
    <t>4.2.1.5. Pediatria</t>
  </si>
  <si>
    <t>4.2.1.6. Centro Cirúrgico</t>
  </si>
  <si>
    <t>4.2.1.8. Ambulatório</t>
  </si>
  <si>
    <t>4.2.1.9. Urgência/Emergência</t>
  </si>
  <si>
    <t>4.2.1.10. CME</t>
  </si>
  <si>
    <t>4.2.1.11. SADT</t>
  </si>
  <si>
    <t>4.2.1.12. Outros</t>
  </si>
  <si>
    <t>4.2.2.1. Umectante</t>
  </si>
  <si>
    <t>4.2.2.2. Sabão</t>
  </si>
  <si>
    <t>4.2.2.3. Alvejante</t>
  </si>
  <si>
    <t>4.2.2.4. Acidulante</t>
  </si>
  <si>
    <t>4.2.2.5. Amaciante</t>
  </si>
  <si>
    <t xml:space="preserve">4.2.2.6. Desengraxante </t>
  </si>
  <si>
    <t>4.2.2.7. Cloro</t>
  </si>
  <si>
    <t>4.3.1.1. Elétrica</t>
  </si>
  <si>
    <t>4.3.1.2. Mecânica</t>
  </si>
  <si>
    <t>4.3.1.3. Hidráulica</t>
  </si>
  <si>
    <t>4.3.1.4. Marcenaria</t>
  </si>
  <si>
    <t>4.3.1.5. Carpintaria</t>
  </si>
  <si>
    <t>4.3.1.6. Pintura</t>
  </si>
  <si>
    <t>4.3.1.7. Alvenaria</t>
  </si>
  <si>
    <t>4.3.1.8. Mobiliário</t>
  </si>
  <si>
    <t>4.3.1.9. Rede de Cabeamento</t>
  </si>
  <si>
    <t>4.3.1.10. Secadora de Roupa</t>
  </si>
  <si>
    <t>4.3.1.11. Autoclave</t>
  </si>
  <si>
    <t>4.3.1.12. Termodesinfectora</t>
  </si>
  <si>
    <t>4.3.1.13. Estativa de Parede</t>
  </si>
  <si>
    <t>4.3.1.14. Serralheria</t>
  </si>
  <si>
    <t xml:space="preserve">4.3.2.1. Clínica Médica </t>
  </si>
  <si>
    <t>4.3.2.2. Clínica Cirúrgica</t>
  </si>
  <si>
    <t xml:space="preserve">4.3.2.3. Clínica Obstétrica </t>
  </si>
  <si>
    <t>4.3.2.4. Clínica Pediátrica</t>
  </si>
  <si>
    <t>4.3.2.5. Clínica Ortopédica</t>
  </si>
  <si>
    <t>4.3.2.6. Centro Cirúrgico</t>
  </si>
  <si>
    <t>4.3.2.7. UTI Adulto</t>
  </si>
  <si>
    <t>4.3.2.8. UTI Infantil (Pediátrica)</t>
  </si>
  <si>
    <t>4.3.2.9. UTI Neonatal</t>
  </si>
  <si>
    <t>4.3.2.10. Atendimento</t>
  </si>
  <si>
    <t>4.3.2.11. Ambulatório</t>
  </si>
  <si>
    <t>4.3.2.12. Urgência / Emergência</t>
  </si>
  <si>
    <t>4.3.2.13. T.I.</t>
  </si>
  <si>
    <t>4.3.2.14. S.P.P.</t>
  </si>
  <si>
    <t>4.3.2.15. Materiais(Almox / Farmácia)</t>
  </si>
  <si>
    <t>4.3.2.16. Telefonia</t>
  </si>
  <si>
    <t>4.3.2.17. SPR</t>
  </si>
  <si>
    <t>4.3.2.18. SND</t>
  </si>
  <si>
    <t>4.3.2.19. SHL</t>
  </si>
  <si>
    <t>4.3.2.20. SESMET</t>
  </si>
  <si>
    <t>4.3.2.21. Manutenção</t>
  </si>
  <si>
    <t>4.3.2.22. Diretoria de Enfermagem</t>
  </si>
  <si>
    <t>4.3.2.23. Administração</t>
  </si>
  <si>
    <t>4.3.2.24. CME</t>
  </si>
  <si>
    <t>4.3.2.25. Laboratório</t>
  </si>
  <si>
    <t>4.3.2.26. Departamento Pessoal</t>
  </si>
  <si>
    <t>4.3.2.27. S.A.U</t>
  </si>
  <si>
    <t>4.3.2.28. Psicologia</t>
  </si>
  <si>
    <t>4.3.2.29. Ultrassonografia</t>
  </si>
  <si>
    <t>4.3.2.30. NEP</t>
  </si>
  <si>
    <t>4.3.2.31. SADT</t>
  </si>
  <si>
    <t>4.3.2.32. Outros</t>
  </si>
  <si>
    <t>4.4.1. Clínica Médica</t>
  </si>
  <si>
    <t xml:space="preserve">4.4.2. Clínica Cirurgica </t>
  </si>
  <si>
    <t xml:space="preserve">4.4.3. Clínica Obstétrica </t>
  </si>
  <si>
    <t>4.4.4. Berçário</t>
  </si>
  <si>
    <t>4.4.5. Clínica Pediátrica</t>
  </si>
  <si>
    <t>4.4.6. Clínica Ortopédica</t>
  </si>
  <si>
    <t>4.4.7. Centro Cirúrgico</t>
  </si>
  <si>
    <t>4.4.8. UTI Adulto</t>
  </si>
  <si>
    <t>4.4.9. UTI Infantil (Pediátrica)</t>
  </si>
  <si>
    <t>4.4.10. UTI Neonatal</t>
  </si>
  <si>
    <t>4.4.11. Hemodialise</t>
  </si>
  <si>
    <t>4.4.12. Ambulatório</t>
  </si>
  <si>
    <t>4.4.13. Urgência / Emergência</t>
  </si>
  <si>
    <t>4.4.14. Manutenção</t>
  </si>
  <si>
    <t>4.4.15. S.P.P.</t>
  </si>
  <si>
    <t>4.4.16. Suprimentos</t>
  </si>
  <si>
    <t>4.4.17. Lavanderia</t>
  </si>
  <si>
    <t>4.4.18. Atendimento</t>
  </si>
  <si>
    <t>4.4.19. Departamento Pessoal</t>
  </si>
  <si>
    <t>4.4.20. Laboratório</t>
  </si>
  <si>
    <t>4.4.21. Materiais (Almox / Farmácia)</t>
  </si>
  <si>
    <t>4.4.22. Psicologia</t>
  </si>
  <si>
    <t>4.4.23. Ultrassonografia</t>
  </si>
  <si>
    <t>4.4.24. T.I</t>
  </si>
  <si>
    <t>4.4.25. SND</t>
  </si>
  <si>
    <t>4.4.26. SHL</t>
  </si>
  <si>
    <t>4.4.27. Necrotério</t>
  </si>
  <si>
    <t>4.4.28. Administração</t>
  </si>
  <si>
    <t>4.4.29. SADT</t>
  </si>
  <si>
    <t>4.4.30. CME</t>
  </si>
  <si>
    <t>4.4.31. Outros</t>
  </si>
  <si>
    <t>4.5.1.1. Das 7 às 13h.</t>
  </si>
  <si>
    <t>4.5.1.2. Das 13 às 19h.</t>
  </si>
  <si>
    <t>4.5.1.3. Das 19 às 7h.</t>
  </si>
  <si>
    <t>4.6.1. Administração</t>
  </si>
  <si>
    <t>4.6.2. Contabilidade</t>
  </si>
  <si>
    <t>4.6.3.Recursos Humanos</t>
  </si>
  <si>
    <t>4.6.4. Assessoria</t>
  </si>
  <si>
    <t>4.6.5.Diretoria de Apoio</t>
  </si>
  <si>
    <t>4.6.6. Enfermagem</t>
  </si>
  <si>
    <t>4.6.7. NEP</t>
  </si>
  <si>
    <t>4.6.8. Estatistica</t>
  </si>
  <si>
    <t>4.6.9. Manutenção</t>
  </si>
  <si>
    <t>4.6.10. Tesouraria</t>
  </si>
  <si>
    <t>4.6.11. S.A.U</t>
  </si>
  <si>
    <t>4.6.12. Qualidade (NGQ)</t>
  </si>
  <si>
    <t>4.6.13. Faturamento</t>
  </si>
  <si>
    <t>4.6.14. SHL</t>
  </si>
  <si>
    <t>4.6.15. SND</t>
  </si>
  <si>
    <t>4.6.16. Segurança do Trabalho</t>
  </si>
  <si>
    <t>4.6.17. Metodos Gráficos</t>
  </si>
  <si>
    <t>4.6.18. Patrimônio</t>
  </si>
  <si>
    <t>4.6.19. CME</t>
  </si>
  <si>
    <t>4.6.20. Outros</t>
  </si>
  <si>
    <t>4.7.1. Administração</t>
  </si>
  <si>
    <t>4.7.2. Enfermagem</t>
  </si>
  <si>
    <t>4.7.4. SPP</t>
  </si>
  <si>
    <t>4.7.6. S.A.U</t>
  </si>
  <si>
    <t>4.7.7. Fisioterapia</t>
  </si>
  <si>
    <t>4.7.3. NEP</t>
  </si>
  <si>
    <t>4.7.8. Faturamento</t>
  </si>
  <si>
    <t>4.7.9. SHL</t>
  </si>
  <si>
    <t>4.7.10. SND</t>
  </si>
  <si>
    <t xml:space="preserve">4.7.11. Segurança </t>
  </si>
  <si>
    <t>4.8.12. Recepção Central</t>
  </si>
  <si>
    <t>4.9.13. Patrimônio</t>
  </si>
  <si>
    <t>4.9.14. Outros</t>
  </si>
  <si>
    <t>4.7.5. Tesouraria</t>
  </si>
  <si>
    <t>4.8.1. Administração</t>
  </si>
  <si>
    <t>4.8.2. Contabilidade</t>
  </si>
  <si>
    <t>4.8.3. Recursos Humanos</t>
  </si>
  <si>
    <t>4.8.4. Assessoria</t>
  </si>
  <si>
    <t>4.8.5. Enfermagem</t>
  </si>
  <si>
    <t>4.8.6. NEP</t>
  </si>
  <si>
    <t>4.8.7. SPP/Estatistica</t>
  </si>
  <si>
    <t>4.8.9. Manutenção</t>
  </si>
  <si>
    <t>4.8.11. Atendimento</t>
  </si>
  <si>
    <t>4.8.12. Almoxarifado</t>
  </si>
  <si>
    <t>4.8.13. S.A.U.</t>
  </si>
  <si>
    <t>4.9.14. Serviço Social</t>
  </si>
  <si>
    <t>4.9.15. SHL</t>
  </si>
  <si>
    <t>4.9.16. SND</t>
  </si>
  <si>
    <t>4.9.17. Ambulatório</t>
  </si>
  <si>
    <t>4.9.18. SADT</t>
  </si>
  <si>
    <t>4.9.19. Patrimônio</t>
  </si>
  <si>
    <t>4.9.20. CME</t>
  </si>
  <si>
    <t>4.9.21. Outros</t>
  </si>
  <si>
    <t>5.1.1.1. Administração</t>
  </si>
  <si>
    <t>5.1.1.2. Enfermeiros</t>
  </si>
  <si>
    <t>5.1.1.3. Téc. Enfermagem</t>
  </si>
  <si>
    <t>5.1.1.4. Aux. Enfermagem</t>
  </si>
  <si>
    <t>5.1.1.5. SADT's</t>
  </si>
  <si>
    <t>5.1.1.6. Farmácia</t>
  </si>
  <si>
    <t>5.1.1.7. Téc. Em Imobilização</t>
  </si>
  <si>
    <t>5.1.1.8. Atendimento</t>
  </si>
  <si>
    <t>5.1.1.9. Almoxarifado</t>
  </si>
  <si>
    <t>5.1.1.10. SND</t>
  </si>
  <si>
    <t>5.1.1.11. SHL</t>
  </si>
  <si>
    <t>5.1.1.12. SPR</t>
  </si>
  <si>
    <t>5.1.1.13. Manutenção</t>
  </si>
  <si>
    <t>5.1.1.14. Segurança do Trabalho</t>
  </si>
  <si>
    <t>5.1.1.15. Maqueiro</t>
  </si>
  <si>
    <t>5.1.1.16. Clínicas (Aux.Administrativo)</t>
  </si>
  <si>
    <t>5.1.1.17. Compras</t>
  </si>
  <si>
    <t>5.1.1.18. Agência Transfusional</t>
  </si>
  <si>
    <t>5.1.1.19. Portaria</t>
  </si>
  <si>
    <t>5.1.1.20. Outros</t>
  </si>
  <si>
    <t>5.1.1.21. Obras</t>
  </si>
  <si>
    <t>5.1.1.22. Médicos Empregados</t>
  </si>
  <si>
    <t>5.1.1.23. Outros</t>
  </si>
  <si>
    <t>5.1.2.1. Pos-Graduação</t>
  </si>
  <si>
    <t>5.1.2.2. Superior</t>
  </si>
  <si>
    <t>5.1.2.3. Superior Incompleto</t>
  </si>
  <si>
    <t>5.1.2.4. 2º Grau</t>
  </si>
  <si>
    <t>5.1.2.5. 2º Grau Incompleto</t>
  </si>
  <si>
    <t>5.1.2.6. 1º Grau</t>
  </si>
  <si>
    <t>5.1.2.7. 1º Grau Incompleto</t>
  </si>
  <si>
    <t>5.1.2.8. Sem Instrução</t>
  </si>
  <si>
    <t>5.1.4. Indices do Depto. Pessoal</t>
  </si>
  <si>
    <t>5.1.4.1. Funcionários em Férias</t>
  </si>
  <si>
    <t>5.1.4.2. Funcionários de Licenças/Afastamentos</t>
  </si>
  <si>
    <t>5.1.4.3. Admissões</t>
  </si>
  <si>
    <t>5.1.4.4. Demissões</t>
  </si>
  <si>
    <t>5.1.4.6. Faltas em dias</t>
  </si>
  <si>
    <t>5.1.4.7. Taxa de Absenteísmo</t>
  </si>
  <si>
    <t>5.1.4.8. Horas Extras</t>
  </si>
  <si>
    <t>5.1.4.9. Atrasos em Horas</t>
  </si>
  <si>
    <t xml:space="preserve">5.1.4.10. Índice de Funcionários por Leito </t>
  </si>
  <si>
    <t>5.1.4.11. Índice de Funcionários por Leito Ocupado</t>
  </si>
  <si>
    <t>5.1.4.12. Taxa de Rotatividade</t>
  </si>
  <si>
    <t>5.1.4.13. % do Pessoal - Serv .Adm.</t>
  </si>
  <si>
    <t>5.1.4.14. % do Pessoal de Enfermagem</t>
  </si>
  <si>
    <t>5.1.4.15. % do Pessoal S.A.D.T</t>
  </si>
  <si>
    <t>5.1.4.16. % do Pessoal Serv. Apoio</t>
  </si>
  <si>
    <t>5.1.4.18. Outros não Empregados</t>
  </si>
  <si>
    <t>HRPM 2016 - RELATÓRIO DE ATIVIDADES - SEDE</t>
  </si>
  <si>
    <t>1. ATIVIDADES ASSISTENCIAIS</t>
  </si>
  <si>
    <t>TOTAL</t>
  </si>
  <si>
    <t>1.1. NÚMERO DE LEITOS - ESPECIALIDADE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</si>
  <si>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</si>
  <si>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</si>
  <si>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</si>
  <si>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</si>
  <si>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</si>
  <si>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</si>
  <si>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</si>
  <si>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</si>
  <si>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</si>
  <si>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</si>
  <si>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</si>
  <si>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</si>
  <si>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 MENSAL</t>
  </si>
  <si>
    <t>1.2.0. Outros</t>
  </si>
  <si>
    <t>Total de Leitos</t>
  </si>
  <si>
    <t>1.1.1 PACIENTES DIA POR  ESPECIALIDADE</t>
  </si>
  <si>
    <t>1.1.2.0. Outros</t>
  </si>
  <si>
    <t>Total de Pacientes Dia por Especialidade</t>
  </si>
  <si>
    <t xml:space="preserve">1.2. NÚMERO DE PACIENTES-DIA </t>
  </si>
  <si>
    <t>1.2.1. PACIENTES PAGANTES</t>
  </si>
  <si>
    <t>1.2.1.1. Particulares</t>
  </si>
  <si>
    <t>1.2.1.2. Convênio A</t>
  </si>
  <si>
    <t>1.2.1.3. Convênio B</t>
  </si>
  <si>
    <t>1.2.1.4. Convênio C</t>
  </si>
  <si>
    <t xml:space="preserve">1.2.1.5. Outros Convênios </t>
  </si>
  <si>
    <t>Sub total ( 1 )</t>
  </si>
  <si>
    <t>1.2.2. SOCIAIS</t>
  </si>
  <si>
    <t>1.2.2.1. SUS</t>
  </si>
  <si>
    <t>1.2.2.2. Gratuito</t>
  </si>
  <si>
    <t>Sub Total ( 2 )</t>
  </si>
  <si>
    <t>T o t a l  d e  Pacientes/dia</t>
  </si>
  <si>
    <t xml:space="preserve">Média  Diária  de  Pacientes </t>
  </si>
  <si>
    <t>1.2.1 NÚMERO DE INTERNAÇÕES POR 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</si>
  <si>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</si>
  <si>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</si>
  <si>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</si>
  <si>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</si>
  <si>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</si>
  <si>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</si>
  <si>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</si>
  <si>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1.2.1.8. Berçário</t>
  </si>
  <si>
    <t>1.2.1.9. Clínica Ortopédica</t>
  </si>
  <si>
    <t>1.2.2.0. Outros</t>
  </si>
  <si>
    <t>Total de Internações por Especialidade</t>
  </si>
  <si>
    <t>1.3. NÚMERO DE INTERNAÇÕES</t>
  </si>
  <si>
    <t>1.3.1. PACIENTES PAGANTES</t>
  </si>
  <si>
    <t>1.3.1.1. Particulares</t>
  </si>
  <si>
    <t>1.3.1.2. Convênio A</t>
  </si>
  <si>
    <t>1.3.1.3. Convênio B</t>
  </si>
  <si>
    <t>1.3.1.4. Convênio C</t>
  </si>
  <si>
    <t xml:space="preserve">1.3.1.5. Outros Convênios </t>
  </si>
  <si>
    <t>1.3.2. SOCIAIS</t>
  </si>
  <si>
    <t>1.3.2.1. SUS</t>
  </si>
  <si>
    <t>1.3.2.2. Gratuito</t>
  </si>
  <si>
    <t>T o t a l  d e  I n t e r n a ç õ e s</t>
  </si>
  <si>
    <t>Média  Diária  de  Internações</t>
  </si>
  <si>
    <t>1.4. PORCENTAGEM DE OCUPAÇÃO</t>
  </si>
  <si>
    <t xml:space="preserve">1.4.4. Clínica Obstétrica </t>
  </si>
  <si>
    <t xml:space="preserve">1.4.6. UTI Infantil </t>
  </si>
  <si>
    <t>1.4.10. Outros</t>
  </si>
  <si>
    <t>1.5. MÉDIA DE PERMANÊNCIA - ESPECIALIDADES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</si>
  <si>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</si>
  <si>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</si>
  <si>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</si>
  <si>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</si>
  <si>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 xml:space="preserve">1.5.7. UTI Neonatal </t>
  </si>
  <si>
    <t>1.5.8. Berçário</t>
  </si>
  <si>
    <t>1.5.9. Clínica Ortopédica</t>
  </si>
  <si>
    <t>1.5.10. Outros</t>
  </si>
  <si>
    <t>1.6.MÉDIA GERAL PERMANÊNCIA - CONVÊNIOS</t>
  </si>
  <si>
    <t>1.6.1. PACIENTES PAGANTES</t>
  </si>
  <si>
    <t>1.6.1.1. Particulares</t>
  </si>
  <si>
    <t>1.6.1.2. Convênio A</t>
  </si>
  <si>
    <t>1.6.1.3. Convênio B</t>
  </si>
  <si>
    <t>1.6.1.4. Convênio C</t>
  </si>
  <si>
    <t>1.6.1.5. Outros Convênios</t>
  </si>
  <si>
    <t>Média de Permanência</t>
  </si>
  <si>
    <t>1.6.2. SOCIAIS</t>
  </si>
  <si>
    <t>1.6.2.1. Sus</t>
  </si>
  <si>
    <t>1.6.2.2. Gratuito</t>
  </si>
  <si>
    <t>Média Geral de Permanência p/ Convênio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</si>
  <si>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</si>
  <si>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</si>
  <si>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</si>
  <si>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</si>
  <si>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</si>
  <si>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</si>
  <si>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T o t a l  d e  C i r u r g i a 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</si>
  <si>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</si>
  <si>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</si>
  <si>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</si>
  <si>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</si>
  <si>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</si>
  <si>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>T o t a l  d e  C i r u r g i a s  p o r  C o n v ê n i o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</si>
  <si>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</si>
  <si>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</si>
  <si>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</si>
  <si>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</si>
  <si>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T o t a l  d e  P a r t o 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</si>
  <si>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</si>
  <si>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</si>
  <si>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</si>
  <si>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</si>
  <si>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</si>
  <si>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T o t a l  d e  P a r t o s  p o r  C o n v ê n i o</t>
  </si>
  <si>
    <t>1.11. SERVIÇOS AUX. DIAGN.  E TRATAMENTO - SADT</t>
  </si>
  <si>
    <t>1.11.1. Laboratório Clínico - Total</t>
  </si>
  <si>
    <t>Laboratório Clínico - SUS</t>
  </si>
  <si>
    <t>1.11.2. Anatomia Patológica -Total</t>
  </si>
  <si>
    <t>Anatomia Patológica - SUS</t>
  </si>
  <si>
    <t>1.11.3. Radiologia - Total</t>
  </si>
  <si>
    <t>Radiologia - SUS</t>
  </si>
  <si>
    <t>1.11.4. Eletrocardiografia  - Total</t>
  </si>
  <si>
    <t>Eletrocardiografia - SUS</t>
  </si>
  <si>
    <t>1.11.5. Fisioterapia (sessões) - Total</t>
  </si>
  <si>
    <t>Fisioterapia (sessões) - SUS</t>
  </si>
  <si>
    <t>1.11.6. Hemodialise (sessões) - Total</t>
  </si>
  <si>
    <t>Hemodiálise(Sessões)  - SUS</t>
  </si>
  <si>
    <t>1.11.7. Hemodinâmica- Total</t>
  </si>
  <si>
    <t>Hemodinâmica - SUS</t>
  </si>
  <si>
    <t>1.11.8. Hemoterapia - Total</t>
  </si>
  <si>
    <t>Hemoterapia - SUS</t>
  </si>
  <si>
    <t>1.11.9. Endoscopia - Total</t>
  </si>
  <si>
    <t>Endoscopia - SUS</t>
  </si>
  <si>
    <t>1.11.10. Ultrassonografia - Total</t>
  </si>
  <si>
    <t>Ultrassonografia - SUS</t>
  </si>
  <si>
    <t>1.11.11. Tomografia Computadorizada - Total</t>
  </si>
  <si>
    <t>Tomografia Computadorizada - SUS</t>
  </si>
  <si>
    <t>1.11.12. Ressonância Magnética - Total</t>
  </si>
  <si>
    <t>1.11.13. Mamografia - Total</t>
  </si>
  <si>
    <t>Mamografia - SUS</t>
  </si>
  <si>
    <t>1.11.14. Citopatologia - Total</t>
  </si>
  <si>
    <r>
      <t xml:space="preserve">Citopatologia - SUS </t>
    </r>
    <r>
      <rPr>
        <sz val="8"/>
        <color rgb="FFFF0000"/>
        <rFont val="Arial"/>
        <family val="2"/>
      </rPr>
      <t xml:space="preserve"> (Ecocardiografia)</t>
    </r>
  </si>
  <si>
    <t>1.11.15. Eletroencefalografia - Total</t>
  </si>
  <si>
    <r>
      <t>Eletroencefalografia - SUS</t>
    </r>
    <r>
      <rPr>
        <sz val="8"/>
        <color rgb="FFFF0000"/>
        <rFont val="Arial"/>
        <family val="2"/>
      </rPr>
      <t xml:space="preserve"> (Holter)</t>
    </r>
  </si>
  <si>
    <t>1.11.16. Teste do Pézinho - Total</t>
  </si>
  <si>
    <t>1.11.17. Diversos - Total</t>
  </si>
  <si>
    <t>Diversos  - SUS</t>
  </si>
  <si>
    <t>1.11.18. Teste Ergométrico - Total</t>
  </si>
  <si>
    <t>Teste Ergométrico  - SUS</t>
  </si>
  <si>
    <t>1.11.19. Outros - Total</t>
  </si>
  <si>
    <t>Outros - SUS</t>
  </si>
  <si>
    <t>T o t a l  (1.11.1 + ... + 1.11.19) Total</t>
  </si>
  <si>
    <t>T o t a l  (1.11.1 + ... + 1.11.19) SUS</t>
  </si>
  <si>
    <t>1.12. AMBULATÓRIO E URGÊNCIA</t>
  </si>
  <si>
    <t>1.12.1. Consultas - Total</t>
  </si>
  <si>
    <t>Consultas - SUS</t>
  </si>
  <si>
    <t>1.12.2. Consultas com Procedimentos - Total</t>
  </si>
  <si>
    <t>Consultas com Procedimentos - SUS</t>
  </si>
  <si>
    <t>1.12.3. Procedimentos - Total</t>
  </si>
  <si>
    <t>Procedimentos - SUS</t>
  </si>
  <si>
    <t>1.12.4. Procedimentos Cirúrgicos - Total</t>
  </si>
  <si>
    <t>Procedimentos Cirúrgicos - SUS</t>
  </si>
  <si>
    <t>T o t a l  (1.12.1 + ... + 1.12.4) Total</t>
  </si>
  <si>
    <t>T o t a l  (1.12.1 + ... + 1.12.4) SUS</t>
  </si>
  <si>
    <t>1.13. ATENDIMENTO DOMICILIAR</t>
  </si>
  <si>
    <t>1.13.1. Número de Pacientes Atendidos a Domicílio</t>
  </si>
  <si>
    <t>1.13.2. Número de Visitas a Pacientes em Domicílio</t>
  </si>
  <si>
    <t>1.13.3. Número de Internados a Domicílio</t>
  </si>
  <si>
    <t>1.13.4. Média de Permanência de Pacientes a Domicílio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</si>
  <si>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</si>
  <si>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</si>
  <si>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</si>
  <si>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</si>
  <si>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</si>
  <si>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</si>
  <si>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</si>
  <si>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</si>
  <si>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</si>
  <si>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</si>
  <si>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</si>
  <si>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</si>
  <si>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</si>
  <si>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</si>
  <si>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</si>
  <si>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</si>
  <si>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1.14.2.10. linha livre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</si>
  <si>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</si>
  <si>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</si>
  <si>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</si>
  <si>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</si>
  <si>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</si>
  <si>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</si>
  <si>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</si>
  <si>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>2. INDICADORES HOSPITALARES</t>
  </si>
  <si>
    <t>2.1. ASSISTENCIAIS</t>
  </si>
  <si>
    <t>2.1.1 Percentual de Cesarianas (Min. Saúde)</t>
  </si>
  <si>
    <t>2.1.2. Taxa de Mortalidade Global</t>
  </si>
  <si>
    <t>2.1.3. Taxa de Mortalidade Neo-Natal</t>
  </si>
  <si>
    <t>2.1.4. Taxa de Mortalidade Operatória</t>
  </si>
  <si>
    <t>2.1.5. Taxa de Infecção Hospitalar</t>
  </si>
  <si>
    <t>2.1.6. Porcentagem de Nati-Mortos</t>
  </si>
  <si>
    <t>2.1.7. Porcentagem de Prematuros</t>
  </si>
  <si>
    <t>2.1.8. Índice de Giro dos Leitos</t>
  </si>
  <si>
    <t>3.2.2. Nº de Procedimentos por - Pac. Internos</t>
  </si>
  <si>
    <t>5.1.4.5. Nº de Funcionários/Mês</t>
  </si>
  <si>
    <t>5.1.4.17. Total Pessoal de Serviços Terceirizados</t>
  </si>
  <si>
    <t xml:space="preserve">2.  RECURSOS HUMANOS </t>
  </si>
  <si>
    <t>MÉDIA DOS MESES DE JUNHO, JULHO E AGOSTO</t>
  </si>
  <si>
    <t>VARIAÇÃO EM % ENTRE AS MÉDIAS DO ANOS</t>
  </si>
  <si>
    <t>2.1. RECURSOS HUMANOS - PRÓPRIO</t>
  </si>
  <si>
    <t>2015 x 2016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</si>
  <si>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</si>
  <si>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</si>
  <si>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</si>
  <si>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</si>
  <si>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</si>
  <si>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2.1.2.4. Maqueiro</t>
  </si>
  <si>
    <t>2.1.3. Serviços de Apoio Assistencial (Fisio, Fono, Nutricionista e etc)</t>
  </si>
  <si>
    <t>2.1.4. S.A.D.T.</t>
  </si>
  <si>
    <t>2.1.5. Nutrição</t>
  </si>
  <si>
    <t>2.1.6. Limpeza e Higienização</t>
  </si>
  <si>
    <t xml:space="preserve">2.1.7. Processamento da Roupa </t>
  </si>
  <si>
    <t>2.1.8. Manutenção / Segurança</t>
  </si>
  <si>
    <t>S u b   t o t a l ( 1 )</t>
  </si>
  <si>
    <t xml:space="preserve">2.1.9. Obras </t>
  </si>
  <si>
    <t>2.1.10. Médicos empregados</t>
  </si>
  <si>
    <t xml:space="preserve">2.1.11. Outros </t>
  </si>
  <si>
    <t>S u b   t o t a l ( 2 )</t>
  </si>
  <si>
    <t xml:space="preserve"> T o t a l   ( 1 + 2 )</t>
  </si>
  <si>
    <t>2.2. RECURSOS HUMANOS - CEDIDO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</si>
  <si>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</si>
  <si>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</si>
  <si>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</si>
  <si>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</si>
  <si>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</si>
  <si>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2.2.2.4. Maqueiro</t>
  </si>
  <si>
    <t>2.2.3.  Serviços de Apoio Assistencial (Fisio, Fono, Nutricionista e etc)</t>
  </si>
  <si>
    <t>2.2.4. S.A.D.T.</t>
  </si>
  <si>
    <t>2.2.5. Nutrição</t>
  </si>
  <si>
    <t>2.2.6. Limpeza e Higienização</t>
  </si>
  <si>
    <t xml:space="preserve">2.2.7. Processamento da Roupa </t>
  </si>
  <si>
    <t>2.2.8. Manutenção / Segurança</t>
  </si>
  <si>
    <t>S u b   t o t a l ( 3 )</t>
  </si>
  <si>
    <t xml:space="preserve">2.2.9. Obras </t>
  </si>
  <si>
    <t>2.2.10. Médicos</t>
  </si>
  <si>
    <t xml:space="preserve">2.2.11. Outros </t>
  </si>
  <si>
    <t>S u b   t o t a l ( 4 )</t>
  </si>
  <si>
    <t>T o t a l   ( 3 + 4 )</t>
  </si>
  <si>
    <t>2.2.1 RECURSOS HUMANOS - COOPERATIVAS / TERCEIROS</t>
  </si>
  <si>
    <t>2.3. RECURSOS HUMANOS - TOTAL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</si>
  <si>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</si>
  <si>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</si>
  <si>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</si>
  <si>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</si>
  <si>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</si>
  <si>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2.3.2.4. Pessoal de Apoio</t>
  </si>
  <si>
    <t>2.3.3.  Serviços de Apoio Assistencial (Fisio, Fono, Nutricionista e etc)</t>
  </si>
  <si>
    <t>2.3.4. S.A.D.T.</t>
  </si>
  <si>
    <t>2.3.5. Nutrição</t>
  </si>
  <si>
    <t>2.3.6. Limpeza e Higienização</t>
  </si>
  <si>
    <t xml:space="preserve">2.3.7. Processamento da Roupa </t>
  </si>
  <si>
    <t>2.3.8. Manutenção / Segurança</t>
  </si>
  <si>
    <t>S u b   t o t a l ( 5 )</t>
  </si>
  <si>
    <t xml:space="preserve">2.3.9. Obras </t>
  </si>
  <si>
    <t>2.3.10. Médicos</t>
  </si>
  <si>
    <t xml:space="preserve">2.3.11. Outros </t>
  </si>
  <si>
    <t>S u b   t o t a l ( 6 )</t>
  </si>
  <si>
    <t xml:space="preserve">TOTAL GERAL (5+6) </t>
  </si>
  <si>
    <t>2.4.  ROTATIVIDADE</t>
  </si>
  <si>
    <t xml:space="preserve">2.4.1 Admissões </t>
  </si>
  <si>
    <t xml:space="preserve">2.4.2 Demissões </t>
  </si>
  <si>
    <t>2.4.3 Funcionários Afastados</t>
  </si>
  <si>
    <t>2.5. CORPO CLÍNICO</t>
  </si>
  <si>
    <t>2.5.1. Médicos</t>
  </si>
  <si>
    <t>2.5.2. Outros</t>
  </si>
  <si>
    <t xml:space="preserve">T o t a l   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</si>
  <si>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</si>
  <si>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</si>
  <si>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</si>
  <si>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</si>
  <si>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</si>
  <si>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</si>
  <si>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</si>
  <si>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</si>
  <si>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</si>
  <si>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</si>
  <si>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(Enfermagem)</t>
  </si>
  <si>
    <t>2.8.2 Total de Salários Nominais (Médicos)</t>
  </si>
  <si>
    <t>2.8.3. Total de Salários Nominais (Demais Colaboradores)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</si>
  <si>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</si>
  <si>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</si>
  <si>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</si>
  <si>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</si>
  <si>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</si>
  <si>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</si>
  <si>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</si>
  <si>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</si>
  <si>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</si>
  <si>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</si>
  <si>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</si>
  <si>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 xml:space="preserve">3.2.4. Outras 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</si>
  <si>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</si>
  <si>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</si>
  <si>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</si>
  <si>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</si>
  <si>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</si>
  <si>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 xml:space="preserve">Teste do Pézinho - SUS  </t>
  </si>
  <si>
    <r>
      <t xml:space="preserve">Ressonância Magnética - SUS </t>
    </r>
    <r>
      <rPr>
        <sz val="8"/>
        <color rgb="FFFF0000"/>
        <rFont val="Arial"/>
        <family val="2"/>
      </rPr>
      <t>(MAPA)</t>
    </r>
  </si>
  <si>
    <t>3.17. Teste do Pezinho</t>
  </si>
  <si>
    <t>3.18. Total Geral de Exames Realizados</t>
  </si>
  <si>
    <t>3.18.1 Média Diária</t>
  </si>
  <si>
    <t>3.18.2. % de Exames por - Pac . Internos</t>
  </si>
  <si>
    <t>3.18.3. % de Exames por - Pac. Ambulatório/PA</t>
  </si>
  <si>
    <t>3.18.4. % de Exames por - Pac.Externos</t>
  </si>
  <si>
    <t>3.15.3.2. Emergência</t>
  </si>
  <si>
    <t>3.15.4.1. Externos</t>
  </si>
  <si>
    <t>3.12.4.1. 'Externos</t>
  </si>
  <si>
    <t>3.12.3.1. Ambulatório</t>
  </si>
  <si>
    <t>3.12.3.2. Emergência</t>
  </si>
  <si>
    <t>3.4.4.1. Externos</t>
  </si>
  <si>
    <t>3.4.3.1. Ambulatório</t>
  </si>
  <si>
    <t>3.3.2.1. Procedimentos</t>
  </si>
  <si>
    <t>3.3.2.2. Nº de Pacientes Atendidos - Internos</t>
  </si>
  <si>
    <t>3.2.5.1. Procedimentos</t>
  </si>
  <si>
    <t>3.2.3.1. Sessões</t>
  </si>
  <si>
    <t>3.2.2.1. Nº de Pacientes Atendidos - Internos</t>
  </si>
  <si>
    <t>2.1.1.4. Número Total de Curetagens</t>
  </si>
  <si>
    <t>2.1.1.5. Nº de Salas Cirúrgicas</t>
  </si>
  <si>
    <t>3.17.1. Masculinos</t>
  </si>
  <si>
    <t>3.17.2. Femininos</t>
  </si>
  <si>
    <t>4.2.1.7. UTI Adulto</t>
  </si>
  <si>
    <t>4.2.1.7. UTI Infantil (Pediatrica)</t>
  </si>
  <si>
    <t>4.2.1.7. UTI Neonatal</t>
  </si>
  <si>
    <t>3.2.3. Nº de Sessões por - Pac. Internos</t>
  </si>
  <si>
    <t>3.2.4. Nº de Sessões por - Pac. Externos</t>
  </si>
  <si>
    <t>3.2.5.Nº de Procedimentos p/ - Pac. Externos</t>
  </si>
  <si>
    <t>3.2.4.1. Sessões</t>
  </si>
  <si>
    <t>3.2.5.2. Nº de Pacientes Atendidos - Externos</t>
  </si>
  <si>
    <t>3.2.6.Total Procedimentos p/ - Pac. Int. / Ext.</t>
  </si>
  <si>
    <t>3.2.6.1. Procedimentos</t>
  </si>
  <si>
    <t>2.5.1.1. Ambulatório Sem Procedimento</t>
  </si>
  <si>
    <t>2.5.1. Consultas Ambulatoriais</t>
  </si>
  <si>
    <t>2.5.1.3. Procedimentos Cirúrgicos</t>
  </si>
  <si>
    <t>2.5.2. Consultas Urgência e Emergência</t>
  </si>
  <si>
    <t xml:space="preserve">2.5.1.3. Consulta com Procedimento </t>
  </si>
  <si>
    <t>2.5.3. Classificação de Risco</t>
  </si>
  <si>
    <t>2.5.3.1. Azul - Laranja</t>
  </si>
  <si>
    <t>2.5.3.2. Verde</t>
  </si>
  <si>
    <t>2.5.3.3. Amarelo</t>
  </si>
  <si>
    <t>2.5.3.4. Vermelho</t>
  </si>
  <si>
    <t>2.5.1.2. Com Procedimentos Ambulatoriais</t>
  </si>
  <si>
    <t xml:space="preserve">2.5.2.1. Consultas Sem Procedimento </t>
  </si>
  <si>
    <t>6. Espaço da Gestante</t>
  </si>
  <si>
    <t xml:space="preserve">7. Resumo Geral de Informações </t>
  </si>
  <si>
    <t>7.1.Total de Pacientes-Dia</t>
  </si>
  <si>
    <t>7.2. Porcentagem Geral de Ocupação</t>
  </si>
  <si>
    <t>7.3. Média Geral de Pacientes-Dia</t>
  </si>
  <si>
    <t>7.4. Índice Geral de Giro de Leitos</t>
  </si>
  <si>
    <t>7.5. Taxa de Mortalidade Global</t>
  </si>
  <si>
    <t>7.6. Taxa de Mortalidade Operatória</t>
  </si>
  <si>
    <t>7.7. Taxa de Infecção Hospitalar</t>
  </si>
  <si>
    <t>7.8. Percentual de Cesarianas (Min. Saúde)</t>
  </si>
  <si>
    <t>7.9. Taxa de Mortalidade Neo-Natal</t>
  </si>
  <si>
    <t>7.10. Média Diária Geral Cirurg. Internas</t>
  </si>
  <si>
    <t>7.11. Média Diária de Partos</t>
  </si>
  <si>
    <t>7.12. Média Diária de Curetagem</t>
  </si>
  <si>
    <t>7.13. Média Diária de Atendim. Amb. de Emergência</t>
  </si>
  <si>
    <t>7.14. Média Diária de Exames Realizados</t>
  </si>
  <si>
    <t>7.15. Média Diária Refeições Servidas</t>
  </si>
  <si>
    <t>7.16. Média Diária de Kg. Roupa Lavada</t>
  </si>
  <si>
    <t>7.17. Prod. Litros Roupa Lavada</t>
  </si>
  <si>
    <t>6.1. Consulta com Obstetra</t>
  </si>
  <si>
    <t>TOTAL DE CONSULTAS REALIZADAS</t>
  </si>
  <si>
    <t>6.1.1. 1º Consulta</t>
  </si>
  <si>
    <t>6.1.2. 2º Consulta</t>
  </si>
  <si>
    <t>6.1.3. 3º Consulta</t>
  </si>
  <si>
    <t>6.1.4. 4° Consulta</t>
  </si>
  <si>
    <t>6.1.5. 5º Consulta</t>
  </si>
  <si>
    <t>6.1.6. 6° Consulta</t>
  </si>
  <si>
    <t>6.1.7. Acima de 6 Consultas</t>
  </si>
  <si>
    <t xml:space="preserve">TOTAL </t>
  </si>
  <si>
    <t>6.2. ACOMPANHANTES</t>
  </si>
  <si>
    <t>6.3. EXAMES</t>
  </si>
  <si>
    <r>
      <t xml:space="preserve">6.3.1. Realizou Exames </t>
    </r>
    <r>
      <rPr>
        <b/>
        <sz val="11"/>
        <rFont val="Arial"/>
        <family val="2"/>
      </rPr>
      <t>(SIM)</t>
    </r>
  </si>
  <si>
    <r>
      <t xml:space="preserve">6.3.2. Realizou Exames </t>
    </r>
    <r>
      <rPr>
        <b/>
        <sz val="11"/>
        <rFont val="Arial"/>
        <family val="2"/>
      </rPr>
      <t>(NÃO)</t>
    </r>
  </si>
  <si>
    <r>
      <t xml:space="preserve">6.2.1. Acompanhante na Consulta </t>
    </r>
    <r>
      <rPr>
        <b/>
        <sz val="11"/>
        <color indexed="8"/>
        <rFont val="Arial"/>
        <family val="2"/>
      </rPr>
      <t>(SIM)</t>
    </r>
  </si>
  <si>
    <r>
      <t xml:space="preserve">6.2.2. Acompanhante na Consulta </t>
    </r>
    <r>
      <rPr>
        <b/>
        <sz val="11"/>
        <color indexed="8"/>
        <rFont val="Arial"/>
        <family val="2"/>
      </rPr>
      <t>(NÃO)</t>
    </r>
  </si>
  <si>
    <t>6.4. GAAME</t>
  </si>
  <si>
    <t>6.4.1. Participação de Gestante/Puerpéra do HRPM</t>
  </si>
  <si>
    <t>6.4.2. Participação de Gestante/Puerpéra Convidada</t>
  </si>
  <si>
    <t>6.4.3. Participação de Acompanhante Externo no GAAME</t>
  </si>
  <si>
    <t>1.1.6. UTI Infantil (Pediátrica)</t>
  </si>
  <si>
    <t xml:space="preserve">1.3.5. UTI de Adultos </t>
  </si>
  <si>
    <t>1.3.6. UTI Infantil (Pediátrica)</t>
  </si>
  <si>
    <t xml:space="preserve">1.3.7. UTI Neonatal </t>
  </si>
  <si>
    <t>1.3.8. Berçário</t>
  </si>
  <si>
    <t>SubTotal (Especialidades)</t>
  </si>
  <si>
    <t>Total com UTI</t>
  </si>
  <si>
    <t>1.17. Óbitos Institucionais por Especialidade ( menos de 24h.)</t>
  </si>
  <si>
    <t>4.1.3.4. Clínica Médica</t>
  </si>
  <si>
    <t>4.1.3.5. Clínica Cirúrgica</t>
  </si>
  <si>
    <t>4.1.3.6. Gineco/Obstetrico</t>
  </si>
  <si>
    <t>4.1.3.7. Ortopédica</t>
  </si>
  <si>
    <t>4.1.3.8. Hemodiálise</t>
  </si>
  <si>
    <t>4.1.3.9. Infantil (Pediatria)</t>
  </si>
  <si>
    <t>4.1.3.10. UTI Adulto</t>
  </si>
  <si>
    <t>4.1.3.11. UTI Infantil (Pediatria)</t>
  </si>
  <si>
    <t>4.1.3.12. UTI Neonatal</t>
  </si>
  <si>
    <t>4.1.3.13. Urgência/Emergência</t>
  </si>
  <si>
    <t>2.6.1.4. Outros (missas, unções, treinamentos, reuniões...)</t>
  </si>
  <si>
    <t>4.1.3.17. Outros</t>
  </si>
  <si>
    <t>4.1.3.14. Imagem (SADT)</t>
  </si>
  <si>
    <t>4.1.3.15. Ambulatório</t>
  </si>
  <si>
    <t>4.1.3.16. Diretoria</t>
  </si>
  <si>
    <t>4.8.10. Logistica</t>
  </si>
  <si>
    <r>
      <t xml:space="preserve">  </t>
    </r>
    <r>
      <rPr>
        <b/>
        <sz val="11"/>
        <rFont val="Arial"/>
        <family val="2"/>
      </rPr>
      <t xml:space="preserve">  Joaquim Welington Fonseca Júnior</t>
    </r>
  </si>
  <si>
    <t>4.3.1.15. Outros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</si>
</sst>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0_)"/>
    <numFmt numFmtId="168" formatCode="0.0_)"/>
    <numFmt numFmtId="169" formatCode="0.00_)"/>
    <numFmt numFmtId="170" formatCode="_(* #,##0_);_(* \(#,##0\);_(* &quot;-&quot;??_);_(@_)"/>
    <numFmt numFmtId="171" formatCode="0.0%"/>
    <numFmt numFmtId="172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C000"/>
      <name val="Arial"/>
      <family val="2"/>
    </font>
    <font>
      <b/>
      <sz val="8"/>
      <color indexed="8"/>
      <name val="Arial"/>
      <family val="2"/>
    </font>
    <font>
      <b/>
      <sz val="8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b/>
      <sz val="11"/>
      <color rgb="FF000000"/>
      <name val="Calibri"/>
      <family val="2"/>
      <charset val="1"/>
    </font>
    <font>
      <sz val="8"/>
      <color indexed="18"/>
      <name val="Arial"/>
      <family val="2"/>
    </font>
    <font>
      <b/>
      <sz val="11"/>
      <color indexed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5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2" fillId="0" borderId="0"/>
  </cellStyleXfs>
  <cellXfs count="38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8" fillId="0" borderId="2" xfId="0" quotePrefix="1" applyNumberFormat="1" applyFont="1" applyFill="1" applyBorder="1" applyAlignment="1" applyProtection="1">
      <alignment horizontal="left" vertical="center"/>
    </xf>
    <xf numFmtId="167" fontId="8" fillId="0" borderId="6" xfId="0" quotePrefix="1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left" vertical="center"/>
    </xf>
    <xf numFmtId="167" fontId="9" fillId="0" borderId="6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center" vertical="center"/>
    </xf>
    <xf numFmtId="167" fontId="9" fillId="0" borderId="2" xfId="0" applyNumberFormat="1" applyFont="1" applyFill="1" applyBorder="1" applyAlignment="1" applyProtection="1">
      <alignment horizontal="center" vertical="center"/>
    </xf>
    <xf numFmtId="167" fontId="8" fillId="5" borderId="6" xfId="0" quotePrefix="1" applyNumberFormat="1" applyFont="1" applyFill="1" applyBorder="1" applyAlignment="1" applyProtection="1">
      <alignment horizontal="left" vertical="center"/>
    </xf>
    <xf numFmtId="164" fontId="3" fillId="5" borderId="1" xfId="0" applyNumberFormat="1" applyFont="1" applyFill="1" applyBorder="1" applyAlignment="1" applyProtection="1">
      <alignment horizontal="center" vertical="center"/>
    </xf>
    <xf numFmtId="164" fontId="4" fillId="5" borderId="1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Border="1" applyAlignment="1" applyProtection="1">
      <alignment horizontal="center" vertical="center"/>
    </xf>
    <xf numFmtId="166" fontId="4" fillId="5" borderId="1" xfId="0" applyNumberFormat="1" applyFont="1" applyFill="1" applyBorder="1" applyAlignment="1" applyProtection="1">
      <alignment horizontal="center" vertical="center"/>
    </xf>
    <xf numFmtId="2" fontId="4" fillId="5" borderId="1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center" vertical="center"/>
    </xf>
    <xf numFmtId="39" fontId="4" fillId="5" borderId="3" xfId="0" applyNumberFormat="1" applyFont="1" applyFill="1" applyBorder="1" applyAlignment="1" applyProtection="1">
      <alignment horizontal="center" vertical="center"/>
    </xf>
    <xf numFmtId="39" fontId="4" fillId="5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164" fontId="4" fillId="2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right" vertical="center"/>
    </xf>
    <xf numFmtId="2" fontId="4" fillId="0" borderId="0" xfId="0" applyNumberFormat="1" applyFont="1" applyFill="1" applyAlignment="1" applyProtection="1">
      <alignment horizontal="right" vertical="center"/>
    </xf>
    <xf numFmtId="2" fontId="3" fillId="2" borderId="2" xfId="0" applyNumberFormat="1" applyFont="1" applyFill="1" applyBorder="1" applyAlignment="1" applyProtection="1">
      <alignment vertical="center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right" vertical="center"/>
    </xf>
    <xf numFmtId="2" fontId="3" fillId="0" borderId="0" xfId="0" applyNumberFormat="1" applyFont="1" applyFill="1" applyAlignment="1" applyProtection="1">
      <alignment horizontal="right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Alignment="1" applyProtection="1">
      <alignment horizontal="right" vertical="center"/>
    </xf>
    <xf numFmtId="2" fontId="3" fillId="5" borderId="0" xfId="0" applyNumberFormat="1" applyFont="1" applyFill="1" applyAlignment="1" applyProtection="1">
      <alignment horizontal="right" vertical="center"/>
    </xf>
    <xf numFmtId="2" fontId="3" fillId="5" borderId="1" xfId="0" applyNumberFormat="1" applyFont="1" applyFill="1" applyBorder="1" applyAlignment="1" applyProtection="1">
      <alignment horizontal="left" vertical="center"/>
    </xf>
    <xf numFmtId="2" fontId="4" fillId="5" borderId="0" xfId="0" applyNumberFormat="1" applyFont="1" applyFill="1" applyBorder="1" applyAlignment="1" applyProtection="1">
      <alignment horizontal="left" vertical="center"/>
    </xf>
    <xf numFmtId="2" fontId="3" fillId="2" borderId="2" xfId="0" quotePrefix="1" applyNumberFormat="1" applyFont="1" applyFill="1" applyBorder="1" applyAlignment="1" applyProtection="1">
      <alignment vertical="center"/>
    </xf>
    <xf numFmtId="2" fontId="3" fillId="2" borderId="3" xfId="0" quotePrefix="1" applyNumberFormat="1" applyFont="1" applyFill="1" applyBorder="1" applyAlignment="1" applyProtection="1">
      <alignment horizontal="center" vertical="center"/>
    </xf>
    <xf numFmtId="2" fontId="4" fillId="2" borderId="4" xfId="0" quotePrefix="1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vertical="center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2" fontId="4" fillId="0" borderId="2" xfId="0" applyNumberFormat="1" applyFont="1" applyFill="1" applyBorder="1" applyAlignment="1" applyProtection="1">
      <alignment vertical="center"/>
    </xf>
    <xf numFmtId="2" fontId="4" fillId="2" borderId="2" xfId="0" quotePrefix="1" applyNumberFormat="1" applyFont="1" applyFill="1" applyBorder="1" applyAlignment="1" applyProtection="1">
      <alignment vertical="center"/>
    </xf>
    <xf numFmtId="2" fontId="4" fillId="2" borderId="3" xfId="0" quotePrefix="1" applyNumberFormat="1" applyFont="1" applyFill="1" applyBorder="1" applyAlignment="1" applyProtection="1">
      <alignment horizontal="center" vertical="center"/>
    </xf>
    <xf numFmtId="2" fontId="4" fillId="5" borderId="1" xfId="0" applyNumberFormat="1" applyFont="1" applyFill="1" applyBorder="1" applyAlignment="1" applyProtection="1">
      <alignment horizontal="left" vertical="center"/>
    </xf>
    <xf numFmtId="2" fontId="6" fillId="0" borderId="0" xfId="0" applyNumberFormat="1" applyFont="1" applyAlignment="1" applyProtection="1">
      <alignment horizontal="right" vertical="center"/>
    </xf>
    <xf numFmtId="2" fontId="4" fillId="5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vertical="center"/>
    </xf>
    <xf numFmtId="2" fontId="4" fillId="5" borderId="4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4" fillId="5" borderId="2" xfId="0" quotePrefix="1" applyNumberFormat="1" applyFont="1" applyFill="1" applyBorder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 vertical="center"/>
    </xf>
    <xf numFmtId="2" fontId="3" fillId="3" borderId="0" xfId="0" applyNumberFormat="1" applyFont="1" applyFill="1" applyAlignment="1" applyProtection="1">
      <alignment horizontal="right" vertical="center"/>
    </xf>
    <xf numFmtId="2" fontId="4" fillId="3" borderId="2" xfId="0" applyNumberFormat="1" applyFont="1" applyFill="1" applyBorder="1" applyAlignment="1" applyProtection="1">
      <alignment vertical="center"/>
    </xf>
    <xf numFmtId="2" fontId="4" fillId="3" borderId="3" xfId="0" applyNumberFormat="1" applyFont="1" applyFill="1" applyBorder="1" applyAlignment="1" applyProtection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</xf>
    <xf numFmtId="2" fontId="3" fillId="5" borderId="1" xfId="0" quotePrefix="1" applyNumberFormat="1" applyFont="1" applyFill="1" applyBorder="1" applyAlignment="1" applyProtection="1">
      <alignment horizontal="left" vertical="center"/>
    </xf>
    <xf numFmtId="2" fontId="4" fillId="5" borderId="1" xfId="0" quotePrefix="1" applyNumberFormat="1" applyFont="1" applyFill="1" applyBorder="1" applyAlignment="1" applyProtection="1">
      <alignment horizontal="left" vertical="center"/>
    </xf>
    <xf numFmtId="2" fontId="3" fillId="5" borderId="2" xfId="0" applyNumberFormat="1" applyFont="1" applyFill="1" applyBorder="1" applyAlignment="1" applyProtection="1">
      <alignment vertical="center"/>
    </xf>
    <xf numFmtId="1" fontId="4" fillId="5" borderId="0" xfId="0" applyNumberFormat="1" applyFont="1" applyFill="1" applyAlignment="1" applyProtection="1">
      <alignment horizontal="right" vertical="center"/>
    </xf>
    <xf numFmtId="1" fontId="3" fillId="5" borderId="1" xfId="0" quotePrefix="1" applyNumberFormat="1" applyFont="1" applyFill="1" applyBorder="1" applyAlignment="1" applyProtection="1">
      <alignment horizontal="left" vertical="center"/>
    </xf>
    <xf numFmtId="2" fontId="5" fillId="0" borderId="0" xfId="0" applyNumberFormat="1" applyFont="1" applyAlignment="1" applyProtection="1">
      <alignment horizontal="right" vertical="center"/>
    </xf>
    <xf numFmtId="2" fontId="4" fillId="0" borderId="2" xfId="0" applyNumberFormat="1" applyFont="1" applyBorder="1" applyAlignment="1" applyProtection="1">
      <alignment horizontal="left" vertical="center"/>
    </xf>
    <xf numFmtId="2" fontId="6" fillId="5" borderId="3" xfId="0" applyNumberFormat="1" applyFont="1" applyFill="1" applyBorder="1" applyAlignment="1" applyProtection="1">
      <alignment horizontal="center" vertical="center"/>
    </xf>
    <xf numFmtId="2" fontId="6" fillId="5" borderId="0" xfId="0" applyNumberFormat="1" applyFont="1" applyFill="1" applyAlignment="1" applyProtection="1">
      <alignment horizontal="right" vertical="center"/>
    </xf>
    <xf numFmtId="2" fontId="4" fillId="6" borderId="0" xfId="0" applyNumberFormat="1" applyFont="1" applyFill="1" applyAlignment="1" applyProtection="1">
      <alignment horizontal="right" vertical="center"/>
    </xf>
    <xf numFmtId="2" fontId="2" fillId="2" borderId="3" xfId="0" applyNumberFormat="1" applyFont="1" applyFill="1" applyBorder="1" applyAlignment="1" applyProtection="1">
      <alignment horizontal="center" vertical="center"/>
    </xf>
    <xf numFmtId="164" fontId="3" fillId="2" borderId="2" xfId="0" applyNumberFormat="1" applyFont="1" applyFill="1" applyBorder="1" applyAlignment="1" applyProtection="1">
      <alignment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left" vertical="center"/>
    </xf>
    <xf numFmtId="164" fontId="3" fillId="2" borderId="0" xfId="0" applyNumberFormat="1" applyFont="1" applyFill="1" applyBorder="1" applyAlignment="1" applyProtection="1">
      <alignment horizontal="center" vertical="center"/>
    </xf>
    <xf numFmtId="164" fontId="4" fillId="5" borderId="0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left"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2" fontId="3" fillId="2" borderId="2" xfId="0" applyNumberFormat="1" applyFont="1" applyFill="1" applyBorder="1" applyAlignment="1" applyProtection="1">
      <alignment horizontal="left" vertical="center"/>
    </xf>
    <xf numFmtId="166" fontId="4" fillId="2" borderId="3" xfId="0" applyNumberFormat="1" applyFont="1" applyFill="1" applyBorder="1" applyAlignment="1" applyProtection="1">
      <alignment horizontal="center" vertical="center"/>
    </xf>
    <xf numFmtId="166" fontId="4" fillId="2" borderId="4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horizontal="left" vertical="center"/>
    </xf>
    <xf numFmtId="164" fontId="3" fillId="5" borderId="3" xfId="0" applyNumberFormat="1" applyFont="1" applyFill="1" applyBorder="1" applyAlignment="1" applyProtection="1">
      <alignment horizontal="center" vertical="center"/>
    </xf>
    <xf numFmtId="164" fontId="4" fillId="5" borderId="4" xfId="0" applyNumberFormat="1" applyFont="1" applyFill="1" applyBorder="1" applyAlignment="1" applyProtection="1">
      <alignment horizontal="center" vertical="center"/>
    </xf>
    <xf numFmtId="164" fontId="4" fillId="5" borderId="3" xfId="0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4" borderId="0" xfId="0" applyFont="1" applyFill="1" applyAlignment="1" applyProtection="1">
      <alignment horizontal="left" vertical="center"/>
    </xf>
    <xf numFmtId="0" fontId="4" fillId="4" borderId="0" xfId="0" applyFont="1" applyFill="1" applyAlignment="1" applyProtection="1">
      <alignment horizontal="left" vertical="center"/>
    </xf>
    <xf numFmtId="164" fontId="3" fillId="0" borderId="0" xfId="0" applyNumberFormat="1" applyFont="1" applyAlignment="1" applyProtection="1">
      <alignment horizontal="center" vertical="center"/>
    </xf>
    <xf numFmtId="164" fontId="3" fillId="0" borderId="0" xfId="0" applyNumberFormat="1" applyFont="1" applyFill="1" applyAlignment="1" applyProtection="1">
      <alignment horizontal="center" vertical="center"/>
    </xf>
    <xf numFmtId="164" fontId="4" fillId="3" borderId="0" xfId="0" applyNumberFormat="1" applyFont="1" applyFill="1" applyAlignment="1" applyProtection="1">
      <alignment horizontal="center" vertical="center"/>
    </xf>
    <xf numFmtId="164" fontId="4" fillId="5" borderId="0" xfId="0" applyNumberFormat="1" applyFont="1" applyFill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left" vertical="center"/>
    </xf>
    <xf numFmtId="167" fontId="11" fillId="7" borderId="2" xfId="0" applyNumberFormat="1" applyFont="1" applyFill="1" applyBorder="1" applyAlignment="1" applyProtection="1">
      <alignment horizontal="center" vertical="center"/>
    </xf>
    <xf numFmtId="2" fontId="10" fillId="9" borderId="1" xfId="0" applyNumberFormat="1" applyFont="1" applyFill="1" applyBorder="1" applyAlignment="1" applyProtection="1">
      <alignment horizontal="left" vertical="center"/>
    </xf>
    <xf numFmtId="164" fontId="10" fillId="9" borderId="1" xfId="0" applyNumberFormat="1" applyFont="1" applyFill="1" applyBorder="1" applyAlignment="1" applyProtection="1">
      <alignment horizontal="center" vertical="center"/>
    </xf>
    <xf numFmtId="2" fontId="10" fillId="7" borderId="2" xfId="0" applyNumberFormat="1" applyFont="1" applyFill="1" applyBorder="1" applyAlignment="1" applyProtection="1">
      <alignment vertical="center"/>
    </xf>
    <xf numFmtId="2" fontId="10" fillId="7" borderId="3" xfId="0" applyNumberFormat="1" applyFont="1" applyFill="1" applyBorder="1" applyAlignment="1" applyProtection="1">
      <alignment horizontal="center" vertical="center"/>
    </xf>
    <xf numFmtId="2" fontId="10" fillId="7" borderId="4" xfId="0" applyNumberFormat="1" applyFont="1" applyFill="1" applyBorder="1" applyAlignment="1" applyProtection="1">
      <alignment horizontal="center" vertical="center"/>
    </xf>
    <xf numFmtId="2" fontId="10" fillId="7" borderId="2" xfId="0" quotePrefix="1" applyNumberFormat="1" applyFont="1" applyFill="1" applyBorder="1" applyAlignment="1" applyProtection="1">
      <alignment vertical="center"/>
    </xf>
    <xf numFmtId="2" fontId="10" fillId="7" borderId="3" xfId="0" quotePrefix="1" applyNumberFormat="1" applyFont="1" applyFill="1" applyBorder="1" applyAlignment="1" applyProtection="1">
      <alignment horizontal="center" vertical="center"/>
    </xf>
    <xf numFmtId="2" fontId="10" fillId="7" borderId="4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</xf>
    <xf numFmtId="2" fontId="4" fillId="2" borderId="8" xfId="0" applyNumberFormat="1" applyFont="1" applyFill="1" applyBorder="1" applyAlignment="1" applyProtection="1">
      <alignment horizontal="center" vertical="center"/>
    </xf>
    <xf numFmtId="2" fontId="10" fillId="9" borderId="2" xfId="0" applyNumberFormat="1" applyFont="1" applyFill="1" applyBorder="1" applyAlignment="1" applyProtection="1">
      <alignment horizontal="left" vertical="center"/>
    </xf>
    <xf numFmtId="2" fontId="10" fillId="9" borderId="3" xfId="0" applyNumberFormat="1" applyFont="1" applyFill="1" applyBorder="1" applyAlignment="1" applyProtection="1">
      <alignment horizontal="left" vertical="center"/>
    </xf>
    <xf numFmtId="2" fontId="10" fillId="9" borderId="4" xfId="0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center" vertical="center"/>
    </xf>
    <xf numFmtId="167" fontId="9" fillId="8" borderId="2" xfId="0" quotePrefix="1" applyNumberFormat="1" applyFont="1" applyFill="1" applyBorder="1" applyAlignment="1" applyProtection="1">
      <alignment horizontal="center" vertical="center"/>
    </xf>
    <xf numFmtId="2" fontId="12" fillId="7" borderId="2" xfId="0" applyNumberFormat="1" applyFont="1" applyFill="1" applyBorder="1" applyAlignment="1" applyProtection="1">
      <alignment vertical="center"/>
    </xf>
    <xf numFmtId="2" fontId="3" fillId="11" borderId="1" xfId="0" applyNumberFormat="1" applyFont="1" applyFill="1" applyBorder="1" applyAlignment="1" applyProtection="1">
      <alignment horizontal="left" vertical="center"/>
    </xf>
    <xf numFmtId="2" fontId="3" fillId="11" borderId="1" xfId="0" quotePrefix="1" applyNumberFormat="1" applyFont="1" applyFill="1" applyBorder="1" applyAlignment="1" applyProtection="1">
      <alignment horizontal="left" vertical="center"/>
    </xf>
    <xf numFmtId="2" fontId="3" fillId="12" borderId="1" xfId="0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10" fillId="9" borderId="1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Fill="1" applyBorder="1" applyAlignment="1" applyProtection="1">
      <alignment horizontal="center" vertical="center"/>
    </xf>
    <xf numFmtId="169" fontId="11" fillId="7" borderId="2" xfId="0" applyNumberFormat="1" applyFont="1" applyFill="1" applyBorder="1" applyAlignment="1" applyProtection="1">
      <alignment horizontal="center" vertical="center"/>
    </xf>
    <xf numFmtId="169" fontId="9" fillId="8" borderId="6" xfId="0" quotePrefix="1" applyNumberFormat="1" applyFont="1" applyFill="1" applyBorder="1" applyAlignment="1" applyProtection="1">
      <alignment horizontal="center" vertical="center"/>
    </xf>
    <xf numFmtId="169" fontId="9" fillId="0" borderId="2" xfId="0" quotePrefix="1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left" vertical="center"/>
    </xf>
    <xf numFmtId="2" fontId="10" fillId="9" borderId="2" xfId="0" applyNumberFormat="1" applyFont="1" applyFill="1" applyBorder="1" applyAlignment="1" applyProtection="1">
      <alignment horizontal="center" vertical="center"/>
    </xf>
    <xf numFmtId="2" fontId="10" fillId="9" borderId="3" xfId="0" applyNumberFormat="1" applyFont="1" applyFill="1" applyBorder="1" applyAlignment="1" applyProtection="1">
      <alignment horizontal="center" vertical="center"/>
    </xf>
    <xf numFmtId="2" fontId="10" fillId="9" borderId="4" xfId="0" applyNumberFormat="1" applyFont="1" applyFill="1" applyBorder="1" applyAlignment="1" applyProtection="1">
      <alignment horizontal="center" vertical="center"/>
    </xf>
    <xf numFmtId="2" fontId="12" fillId="9" borderId="1" xfId="0" applyNumberFormat="1" applyFont="1" applyFill="1" applyBorder="1" applyAlignment="1" applyProtection="1">
      <alignment horizontal="left" vertical="center"/>
    </xf>
    <xf numFmtId="2" fontId="4" fillId="0" borderId="4" xfId="0" applyNumberFormat="1" applyFont="1" applyFill="1" applyBorder="1" applyAlignment="1" applyProtection="1">
      <alignment horizontal="center" vertical="center"/>
    </xf>
    <xf numFmtId="2" fontId="12" fillId="9" borderId="2" xfId="0" applyNumberFormat="1" applyFont="1" applyFill="1" applyBorder="1" applyAlignment="1" applyProtection="1">
      <alignment horizontal="left" vertical="center"/>
    </xf>
    <xf numFmtId="2" fontId="12" fillId="9" borderId="3" xfId="0" applyNumberFormat="1" applyFont="1" applyFill="1" applyBorder="1" applyAlignment="1" applyProtection="1">
      <alignment horizontal="left" vertical="center"/>
    </xf>
    <xf numFmtId="2" fontId="12" fillId="9" borderId="4" xfId="0" applyNumberFormat="1" applyFont="1" applyFill="1" applyBorder="1" applyAlignment="1" applyProtection="1">
      <alignment horizontal="left" vertical="center"/>
    </xf>
    <xf numFmtId="1" fontId="12" fillId="9" borderId="1" xfId="0" applyNumberFormat="1" applyFont="1" applyFill="1" applyBorder="1" applyAlignment="1" applyProtection="1">
      <alignment horizontal="left" vertical="center"/>
    </xf>
    <xf numFmtId="167" fontId="9" fillId="5" borderId="2" xfId="0" quotePrefix="1" applyNumberFormat="1" applyFont="1" applyFill="1" applyBorder="1" applyAlignment="1" applyProtection="1">
      <alignment horizontal="left" vertical="center"/>
    </xf>
    <xf numFmtId="0" fontId="10" fillId="9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67" fontId="13" fillId="8" borderId="9" xfId="0" quotePrefix="1" applyNumberFormat="1" applyFont="1" applyFill="1" applyBorder="1" applyAlignment="1" applyProtection="1">
      <alignment horizontal="left" vertical="center"/>
    </xf>
    <xf numFmtId="0" fontId="8" fillId="8" borderId="3" xfId="0" applyFont="1" applyFill="1" applyBorder="1" applyAlignment="1" applyProtection="1">
      <alignment vertical="center"/>
    </xf>
    <xf numFmtId="0" fontId="13" fillId="8" borderId="1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vertical="center"/>
    </xf>
    <xf numFmtId="167" fontId="13" fillId="8" borderId="10" xfId="0" quotePrefix="1" applyNumberFormat="1" applyFont="1" applyFill="1" applyBorder="1" applyAlignment="1" applyProtection="1">
      <alignment horizontal="left" vertical="center"/>
    </xf>
    <xf numFmtId="0" fontId="13" fillId="8" borderId="11" xfId="0" applyFont="1" applyFill="1" applyBorder="1" applyAlignment="1" applyProtection="1">
      <alignment vertical="center"/>
    </xf>
    <xf numFmtId="167" fontId="13" fillId="8" borderId="2" xfId="0" applyNumberFormat="1" applyFont="1" applyFill="1" applyBorder="1" applyAlignment="1" applyProtection="1">
      <alignment horizontal="center" vertical="center"/>
    </xf>
    <xf numFmtId="167" fontId="13" fillId="8" borderId="1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vertical="center"/>
    </xf>
    <xf numFmtId="167" fontId="8" fillId="0" borderId="3" xfId="0" quotePrefix="1" applyNumberFormat="1" applyFont="1" applyFill="1" applyBorder="1" applyAlignment="1" applyProtection="1">
      <alignment horizontal="left" vertical="center"/>
    </xf>
    <xf numFmtId="1" fontId="8" fillId="8" borderId="1" xfId="2" quotePrefix="1" applyNumberFormat="1" applyFont="1" applyFill="1" applyBorder="1" applyAlignment="1" applyProtection="1">
      <alignment horizontal="center" vertical="center"/>
    </xf>
    <xf numFmtId="3" fontId="8" fillId="8" borderId="1" xfId="0" quotePrefix="1" applyNumberFormat="1" applyFont="1" applyFill="1" applyBorder="1" applyAlignment="1" applyProtection="1">
      <alignment horizontal="center" vertical="center"/>
    </xf>
    <xf numFmtId="167" fontId="8" fillId="0" borderId="11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left" vertical="center"/>
    </xf>
    <xf numFmtId="167" fontId="8" fillId="0" borderId="3" xfId="0" applyNumberFormat="1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vertical="center"/>
    </xf>
    <xf numFmtId="167" fontId="13" fillId="0" borderId="3" xfId="0" applyNumberFormat="1" applyFont="1" applyFill="1" applyBorder="1" applyAlignment="1" applyProtection="1">
      <alignment horizontal="left" vertical="center"/>
    </xf>
    <xf numFmtId="37" fontId="13" fillId="8" borderId="2" xfId="0" applyNumberFormat="1" applyFont="1" applyFill="1" applyBorder="1" applyAlignment="1" applyProtection="1">
      <alignment horizontal="center" vertical="center"/>
    </xf>
    <xf numFmtId="1" fontId="13" fillId="8" borderId="1" xfId="2" quotePrefix="1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vertical="center"/>
    </xf>
    <xf numFmtId="0" fontId="14" fillId="8" borderId="3" xfId="0" applyFont="1" applyFill="1" applyBorder="1" applyAlignment="1" applyProtection="1">
      <alignment horizontal="center" vertical="center"/>
    </xf>
    <xf numFmtId="0" fontId="14" fillId="8" borderId="4" xfId="0" applyFont="1" applyFill="1" applyBorder="1" applyAlignment="1" applyProtection="1">
      <alignment vertical="center"/>
    </xf>
    <xf numFmtId="167" fontId="8" fillId="5" borderId="11" xfId="0" quotePrefix="1" applyNumberFormat="1" applyFont="1" applyFill="1" applyBorder="1" applyAlignment="1" applyProtection="1">
      <alignment horizontal="left" vertical="center"/>
    </xf>
    <xf numFmtId="37" fontId="8" fillId="8" borderId="5" xfId="0" applyNumberFormat="1" applyFont="1" applyFill="1" applyBorder="1" applyAlignment="1" applyProtection="1">
      <alignment horizontal="center" vertical="center"/>
    </xf>
    <xf numFmtId="3" fontId="8" fillId="8" borderId="5" xfId="0" quotePrefix="1" applyNumberFormat="1" applyFont="1" applyFill="1" applyBorder="1" applyAlignment="1" applyProtection="1">
      <alignment horizontal="center" vertical="center"/>
    </xf>
    <xf numFmtId="37" fontId="8" fillId="8" borderId="1" xfId="0" applyNumberFormat="1" applyFont="1" applyFill="1" applyBorder="1" applyAlignment="1" applyProtection="1">
      <alignment horizontal="center" vertical="center"/>
    </xf>
    <xf numFmtId="167" fontId="8" fillId="5" borderId="2" xfId="0" applyNumberFormat="1" applyFont="1" applyFill="1" applyBorder="1" applyAlignment="1" applyProtection="1">
      <alignment horizontal="left" vertical="center"/>
    </xf>
    <xf numFmtId="167" fontId="8" fillId="5" borderId="3" xfId="0" applyNumberFormat="1" applyFont="1" applyFill="1" applyBorder="1" applyAlignment="1" applyProtection="1">
      <alignment horizontal="left" vertical="center"/>
    </xf>
    <xf numFmtId="37" fontId="13" fillId="8" borderId="3" xfId="0" applyNumberFormat="1" applyFont="1" applyFill="1" applyBorder="1" applyAlignment="1" applyProtection="1">
      <alignment horizontal="center" vertical="center"/>
    </xf>
    <xf numFmtId="37" fontId="13" fillId="8" borderId="4" xfId="0" applyNumberFormat="1" applyFont="1" applyFill="1" applyBorder="1" applyAlignment="1" applyProtection="1">
      <alignment vertical="center"/>
    </xf>
    <xf numFmtId="167" fontId="13" fillId="8" borderId="3" xfId="0" applyNumberFormat="1" applyFont="1" applyFill="1" applyBorder="1" applyAlignment="1" applyProtection="1">
      <alignment horizontal="center" vertical="center"/>
    </xf>
    <xf numFmtId="167" fontId="13" fillId="8" borderId="4" xfId="0" applyNumberFormat="1" applyFont="1" applyFill="1" applyBorder="1" applyAlignment="1" applyProtection="1">
      <alignment horizontal="center" vertical="center"/>
    </xf>
    <xf numFmtId="167" fontId="8" fillId="0" borderId="6" xfId="0" applyNumberFormat="1" applyFont="1" applyFill="1" applyBorder="1" applyAlignment="1" applyProtection="1">
      <alignment horizontal="left" vertical="center"/>
    </xf>
    <xf numFmtId="167" fontId="8" fillId="0" borderId="11" xfId="0" applyNumberFormat="1" applyFont="1" applyFill="1" applyBorder="1" applyAlignment="1" applyProtection="1">
      <alignment horizontal="left" vertical="center"/>
    </xf>
    <xf numFmtId="37" fontId="8" fillId="8" borderId="3" xfId="0" applyNumberFormat="1" applyFont="1" applyFill="1" applyBorder="1" applyAlignment="1" applyProtection="1">
      <alignment horizontal="center" vertical="center"/>
    </xf>
    <xf numFmtId="37" fontId="15" fillId="8" borderId="3" xfId="0" applyNumberFormat="1" applyFont="1" applyFill="1" applyBorder="1" applyAlignment="1" applyProtection="1">
      <alignment horizontal="center" vertical="center"/>
    </xf>
    <xf numFmtId="37" fontId="15" fillId="8" borderId="4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/>
    </xf>
    <xf numFmtId="167" fontId="13" fillId="0" borderId="2" xfId="0" applyNumberFormat="1" applyFont="1" applyFill="1" applyBorder="1" applyAlignment="1" applyProtection="1">
      <alignment horizontal="left" vertical="center"/>
    </xf>
    <xf numFmtId="39" fontId="13" fillId="8" borderId="2" xfId="0" applyNumberFormat="1" applyFont="1" applyFill="1" applyBorder="1" applyAlignment="1" applyProtection="1">
      <alignment horizontal="center" vertical="center"/>
    </xf>
    <xf numFmtId="39" fontId="13" fillId="8" borderId="1" xfId="0" applyNumberFormat="1" applyFont="1" applyFill="1" applyBorder="1" applyAlignment="1" applyProtection="1">
      <alignment horizontal="center" vertical="center"/>
    </xf>
    <xf numFmtId="39" fontId="13" fillId="8" borderId="3" xfId="0" applyNumberFormat="1" applyFont="1" applyFill="1" applyBorder="1" applyAlignment="1" applyProtection="1">
      <alignment horizontal="center" vertical="center"/>
    </xf>
    <xf numFmtId="39" fontId="13" fillId="8" borderId="4" xfId="0" applyNumberFormat="1" applyFont="1" applyFill="1" applyBorder="1" applyAlignment="1" applyProtection="1">
      <alignment horizontal="right" vertical="center"/>
    </xf>
    <xf numFmtId="167" fontId="8" fillId="13" borderId="6" xfId="0" quotePrefix="1" applyNumberFormat="1" applyFont="1" applyFill="1" applyBorder="1" applyAlignment="1" applyProtection="1">
      <alignment horizontal="left" vertical="center"/>
    </xf>
    <xf numFmtId="167" fontId="8" fillId="13" borderId="11" xfId="0" quotePrefix="1" applyNumberFormat="1" applyFont="1" applyFill="1" applyBorder="1" applyAlignment="1" applyProtection="1">
      <alignment horizontal="left" vertical="center"/>
    </xf>
    <xf numFmtId="37" fontId="13" fillId="8" borderId="1" xfId="0" applyNumberFormat="1" applyFont="1" applyFill="1" applyBorder="1" applyAlignment="1" applyProtection="1">
      <alignment horizontal="center" vertical="center"/>
    </xf>
    <xf numFmtId="9" fontId="8" fillId="8" borderId="12" xfId="2" quotePrefix="1" applyFont="1" applyFill="1" applyBorder="1" applyAlignment="1" applyProtection="1">
      <alignment horizontal="center" vertical="center"/>
    </xf>
    <xf numFmtId="9" fontId="8" fillId="8" borderId="5" xfId="2" quotePrefix="1" applyNumberFormat="1" applyFont="1" applyFill="1" applyBorder="1" applyAlignment="1" applyProtection="1">
      <alignment horizontal="center" vertical="center"/>
    </xf>
    <xf numFmtId="9" fontId="8" fillId="8" borderId="13" xfId="2" quotePrefix="1" applyFont="1" applyFill="1" applyBorder="1" applyAlignment="1" applyProtection="1">
      <alignment horizontal="center" vertical="center"/>
    </xf>
    <xf numFmtId="9" fontId="8" fillId="8" borderId="1" xfId="2" quotePrefix="1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vertical="center"/>
    </xf>
    <xf numFmtId="9" fontId="13" fillId="8" borderId="13" xfId="2" quotePrefix="1" applyFont="1" applyFill="1" applyBorder="1" applyAlignment="1" applyProtection="1">
      <alignment horizontal="center" vertical="center"/>
    </xf>
    <xf numFmtId="9" fontId="13" fillId="8" borderId="1" xfId="2" quotePrefix="1" applyNumberFormat="1" applyFont="1" applyFill="1" applyBorder="1" applyAlignment="1" applyProtection="1">
      <alignment horizontal="center" vertical="center"/>
    </xf>
    <xf numFmtId="39" fontId="8" fillId="8" borderId="5" xfId="1" quotePrefix="1" applyNumberFormat="1" applyFont="1" applyFill="1" applyBorder="1" applyAlignment="1" applyProtection="1">
      <alignment horizontal="center" vertical="center"/>
    </xf>
    <xf numFmtId="39" fontId="8" fillId="8" borderId="1" xfId="1" quotePrefix="1" applyNumberFormat="1" applyFont="1" applyFill="1" applyBorder="1" applyAlignment="1" applyProtection="1">
      <alignment horizontal="center" vertical="center"/>
    </xf>
    <xf numFmtId="39" fontId="8" fillId="8" borderId="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vertical="center"/>
    </xf>
    <xf numFmtId="39" fontId="16" fillId="0" borderId="2" xfId="0" applyNumberFormat="1" applyFont="1" applyFill="1" applyBorder="1" applyAlignment="1" applyProtection="1">
      <alignment horizontal="center" vertical="center"/>
    </xf>
    <xf numFmtId="39" fontId="8" fillId="0" borderId="2" xfId="0" applyNumberFormat="1" applyFont="1" applyFill="1" applyBorder="1" applyAlignment="1" applyProtection="1">
      <alignment horizontal="center" vertical="center"/>
    </xf>
    <xf numFmtId="167" fontId="8" fillId="8" borderId="13" xfId="0" quotePrefix="1" applyNumberFormat="1" applyFont="1" applyFill="1" applyBorder="1" applyAlignment="1" applyProtection="1">
      <alignment horizontal="center" vertical="center"/>
    </xf>
    <xf numFmtId="39" fontId="8" fillId="8" borderId="3" xfId="0" applyNumberFormat="1" applyFont="1" applyFill="1" applyBorder="1" applyAlignment="1" applyProtection="1">
      <alignment horizontal="center" vertical="center"/>
    </xf>
    <xf numFmtId="167" fontId="8" fillId="8" borderId="3" xfId="0" applyNumberFormat="1" applyFont="1" applyFill="1" applyBorder="1" applyAlignment="1" applyProtection="1">
      <alignment horizontal="center" vertical="center"/>
    </xf>
    <xf numFmtId="167" fontId="8" fillId="8" borderId="4" xfId="0" applyNumberFormat="1" applyFont="1" applyFill="1" applyBorder="1" applyAlignment="1" applyProtection="1">
      <alignment horizontal="fill" vertical="center"/>
    </xf>
    <xf numFmtId="167" fontId="13" fillId="0" borderId="11" xfId="0" applyNumberFormat="1" applyFont="1" applyFill="1" applyBorder="1" applyAlignment="1" applyProtection="1">
      <alignment horizontal="left" vertical="center"/>
    </xf>
    <xf numFmtId="37" fontId="8" fillId="0" borderId="6" xfId="0" applyNumberFormat="1" applyFont="1" applyFill="1" applyBorder="1" applyAlignment="1" applyProtection="1">
      <alignment horizontal="center" vertical="center"/>
    </xf>
    <xf numFmtId="167" fontId="8" fillId="0" borderId="10" xfId="0" quotePrefix="1" applyNumberFormat="1" applyFont="1" applyFill="1" applyBorder="1" applyAlignment="1" applyProtection="1">
      <alignment horizontal="left" vertical="center"/>
    </xf>
    <xf numFmtId="167" fontId="8" fillId="0" borderId="0" xfId="0" quotePrefix="1" applyNumberFormat="1" applyFont="1" applyFill="1" applyBorder="1" applyAlignment="1" applyProtection="1">
      <alignment horizontal="left" vertical="center"/>
    </xf>
    <xf numFmtId="167" fontId="8" fillId="0" borderId="9" xfId="0" quotePrefix="1" applyNumberFormat="1" applyFont="1" applyFill="1" applyBorder="1" applyAlignment="1" applyProtection="1">
      <alignment horizontal="left" vertical="center"/>
    </xf>
    <xf numFmtId="167" fontId="8" fillId="0" borderId="7" xfId="0" quotePrefix="1" applyNumberFormat="1" applyFont="1" applyFill="1" applyBorder="1" applyAlignment="1" applyProtection="1">
      <alignment horizontal="left" vertical="center"/>
    </xf>
    <xf numFmtId="167" fontId="8" fillId="0" borderId="15" xfId="0" quotePrefix="1" applyNumberFormat="1" applyFont="1" applyFill="1" applyBorder="1" applyAlignment="1" applyProtection="1">
      <alignment horizontal="left" vertical="center"/>
    </xf>
    <xf numFmtId="167" fontId="8" fillId="0" borderId="15" xfId="0" applyNumberFormat="1" applyFont="1" applyFill="1" applyBorder="1" applyAlignment="1" applyProtection="1">
      <alignment horizontal="left" vertical="center"/>
    </xf>
    <xf numFmtId="167" fontId="13" fillId="0" borderId="6" xfId="0" applyNumberFormat="1" applyFont="1" applyFill="1" applyBorder="1" applyAlignment="1" applyProtection="1">
      <alignment horizontal="left" vertical="center"/>
    </xf>
    <xf numFmtId="0" fontId="8" fillId="0" borderId="14" xfId="0" applyFont="1" applyFill="1" applyBorder="1" applyAlignment="1" applyProtection="1">
      <alignment vertical="center"/>
    </xf>
    <xf numFmtId="37" fontId="8" fillId="8" borderId="4" xfId="0" applyNumberFormat="1" applyFont="1" applyFill="1" applyBorder="1" applyAlignment="1" applyProtection="1">
      <alignment vertical="center"/>
    </xf>
    <xf numFmtId="167" fontId="18" fillId="8" borderId="2" xfId="0" quotePrefix="1" applyNumberFormat="1" applyFont="1" applyFill="1" applyBorder="1" applyAlignment="1" applyProtection="1">
      <alignment horizontal="left" vertical="center"/>
    </xf>
    <xf numFmtId="167" fontId="8" fillId="0" borderId="9" xfId="0" applyNumberFormat="1" applyFont="1" applyFill="1" applyBorder="1" applyAlignment="1" applyProtection="1">
      <alignment horizontal="left" vertical="center"/>
    </xf>
    <xf numFmtId="167" fontId="15" fillId="0" borderId="9" xfId="0" applyNumberFormat="1" applyFont="1" applyFill="1" applyBorder="1" applyAlignment="1" applyProtection="1">
      <alignment horizontal="left" vertical="center"/>
    </xf>
    <xf numFmtId="167" fontId="8" fillId="0" borderId="10" xfId="0" applyNumberFormat="1" applyFont="1" applyFill="1" applyBorder="1" applyAlignment="1" applyProtection="1">
      <alignment horizontal="left" vertical="center"/>
    </xf>
    <xf numFmtId="167" fontId="8" fillId="0" borderId="4" xfId="0" quotePrefix="1" applyNumberFormat="1" applyFont="1" applyFill="1" applyBorder="1" applyAlignment="1" applyProtection="1">
      <alignment horizontal="left" vertical="center"/>
    </xf>
    <xf numFmtId="167" fontId="18" fillId="8" borderId="3" xfId="0" quotePrefix="1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3" fillId="8" borderId="2" xfId="0" applyFont="1" applyFill="1" applyBorder="1" applyAlignment="1" applyProtection="1">
      <alignment vertical="center"/>
    </xf>
    <xf numFmtId="0" fontId="8" fillId="8" borderId="3" xfId="0" applyFont="1" applyFill="1" applyBorder="1" applyAlignment="1" applyProtection="1">
      <alignment horizontal="center" vertical="center"/>
    </xf>
    <xf numFmtId="0" fontId="8" fillId="8" borderId="4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8" fillId="8" borderId="0" xfId="0" applyFont="1" applyFill="1" applyAlignment="1" applyProtection="1">
      <alignment horizontal="center" vertical="center"/>
    </xf>
    <xf numFmtId="168" fontId="18" fillId="8" borderId="0" xfId="0" applyNumberFormat="1" applyFont="1" applyFill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167" fontId="8" fillId="10" borderId="6" xfId="0" applyNumberFormat="1" applyFont="1" applyFill="1" applyBorder="1" applyAlignment="1" applyProtection="1">
      <alignment horizontal="center" vertical="center"/>
    </xf>
    <xf numFmtId="37" fontId="8" fillId="10" borderId="6" xfId="0" applyNumberFormat="1" applyFont="1" applyFill="1" applyBorder="1" applyAlignment="1" applyProtection="1">
      <alignment horizontal="center" vertical="center"/>
    </xf>
    <xf numFmtId="37" fontId="8" fillId="10" borderId="5" xfId="0" applyNumberFormat="1" applyFont="1" applyFill="1" applyBorder="1" applyAlignment="1" applyProtection="1">
      <alignment horizontal="center" vertical="center"/>
    </xf>
    <xf numFmtId="10" fontId="15" fillId="0" borderId="6" xfId="2" applyNumberFormat="1" applyFont="1" applyFill="1" applyBorder="1" applyAlignment="1" applyProtection="1">
      <alignment horizontal="center" vertical="center"/>
    </xf>
    <xf numFmtId="9" fontId="13" fillId="8" borderId="2" xfId="2" applyFont="1" applyFill="1" applyBorder="1" applyAlignment="1" applyProtection="1">
      <alignment horizontal="center" vertical="center"/>
    </xf>
    <xf numFmtId="39" fontId="16" fillId="10" borderId="6" xfId="0" applyNumberFormat="1" applyFont="1" applyFill="1" applyBorder="1" applyAlignment="1" applyProtection="1">
      <alignment horizontal="center" vertical="center"/>
    </xf>
    <xf numFmtId="39" fontId="8" fillId="8" borderId="2" xfId="0" applyNumberFormat="1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left"/>
    </xf>
    <xf numFmtId="0" fontId="13" fillId="8" borderId="2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8" fillId="0" borderId="0" xfId="0" applyFont="1" applyFill="1" applyBorder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Protection="1"/>
    <xf numFmtId="0" fontId="13" fillId="8" borderId="2" xfId="0" applyFont="1" applyFill="1" applyBorder="1" applyAlignment="1" applyProtection="1">
      <alignment horizontal="center"/>
    </xf>
    <xf numFmtId="0" fontId="20" fillId="0" borderId="14" xfId="0" applyFont="1" applyFill="1" applyBorder="1" applyProtection="1"/>
    <xf numFmtId="167" fontId="13" fillId="8" borderId="9" xfId="0" quotePrefix="1" applyNumberFormat="1" applyFont="1" applyFill="1" applyBorder="1" applyAlignment="1" applyProtection="1">
      <alignment horizontal="left"/>
    </xf>
    <xf numFmtId="0" fontId="8" fillId="8" borderId="7" xfId="0" applyFont="1" applyFill="1" applyBorder="1" applyProtection="1"/>
    <xf numFmtId="0" fontId="13" fillId="8" borderId="2" xfId="0" applyFont="1" applyFill="1" applyBorder="1" applyAlignment="1" applyProtection="1">
      <alignment horizontal="center" vertical="center" wrapText="1"/>
    </xf>
    <xf numFmtId="167" fontId="13" fillId="8" borderId="4" xfId="0" applyNumberFormat="1" applyFont="1" applyFill="1" applyBorder="1" applyAlignment="1" applyProtection="1">
      <alignment horizontal="center" wrapText="1"/>
    </xf>
    <xf numFmtId="167" fontId="13" fillId="8" borderId="1" xfId="0" applyNumberFormat="1" applyFont="1" applyFill="1" applyBorder="1" applyAlignment="1" applyProtection="1">
      <alignment horizontal="center" wrapText="1"/>
    </xf>
    <xf numFmtId="167" fontId="13" fillId="0" borderId="10" xfId="0" quotePrefix="1" applyNumberFormat="1" applyFont="1" applyFill="1" applyBorder="1" applyAlignment="1" applyProtection="1">
      <alignment horizontal="left"/>
    </xf>
    <xf numFmtId="167" fontId="13" fillId="8" borderId="2" xfId="0" applyNumberFormat="1" applyFont="1" applyFill="1" applyBorder="1" applyAlignment="1" applyProtection="1">
      <alignment horizontal="center"/>
    </xf>
    <xf numFmtId="0" fontId="13" fillId="8" borderId="8" xfId="0" applyFont="1" applyFill="1" applyBorder="1" applyAlignment="1" applyProtection="1">
      <alignment horizontal="center"/>
    </xf>
    <xf numFmtId="0" fontId="13" fillId="8" borderId="16" xfId="0" applyFont="1" applyFill="1" applyBorder="1" applyAlignment="1" applyProtection="1">
      <alignment horizontal="center"/>
    </xf>
    <xf numFmtId="0" fontId="8" fillId="0" borderId="10" xfId="0" applyFont="1" applyFill="1" applyBorder="1" applyProtection="1"/>
    <xf numFmtId="167" fontId="8" fillId="0" borderId="2" xfId="0" quotePrefix="1" applyNumberFormat="1" applyFont="1" applyFill="1" applyBorder="1" applyAlignment="1" applyProtection="1">
      <alignment horizontal="left"/>
    </xf>
    <xf numFmtId="37" fontId="8" fillId="8" borderId="2" xfId="0" applyNumberFormat="1" applyFont="1" applyFill="1" applyBorder="1" applyAlignment="1" applyProtection="1">
      <alignment horizontal="center"/>
    </xf>
    <xf numFmtId="9" fontId="8" fillId="0" borderId="1" xfId="2" applyFont="1" applyFill="1" applyBorder="1" applyAlignment="1" applyProtection="1">
      <alignment horizontal="center"/>
    </xf>
    <xf numFmtId="167" fontId="8" fillId="0" borderId="9" xfId="0" quotePrefix="1" applyNumberFormat="1" applyFont="1" applyFill="1" applyBorder="1" applyAlignment="1" applyProtection="1">
      <alignment horizontal="left"/>
    </xf>
    <xf numFmtId="3" fontId="13" fillId="8" borderId="1" xfId="0" applyNumberFormat="1" applyFont="1" applyFill="1" applyBorder="1" applyAlignment="1" applyProtection="1">
      <alignment horizontal="center"/>
    </xf>
    <xf numFmtId="167" fontId="13" fillId="8" borderId="1" xfId="0" applyNumberFormat="1" applyFont="1" applyFill="1" applyBorder="1" applyAlignment="1" applyProtection="1">
      <alignment horizontal="center"/>
    </xf>
    <xf numFmtId="37" fontId="13" fillId="8" borderId="2" xfId="0" applyNumberFormat="1" applyFont="1" applyFill="1" applyBorder="1" applyAlignment="1" applyProtection="1">
      <alignment horizontal="center"/>
    </xf>
    <xf numFmtId="37" fontId="13" fillId="8" borderId="4" xfId="0" applyNumberFormat="1" applyFont="1" applyFill="1" applyBorder="1" applyAlignment="1" applyProtection="1">
      <alignment horizontal="center"/>
    </xf>
    <xf numFmtId="9" fontId="13" fillId="8" borderId="1" xfId="2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indent="1"/>
    </xf>
    <xf numFmtId="167" fontId="8" fillId="0" borderId="6" xfId="0" quotePrefix="1" applyNumberFormat="1" applyFont="1" applyFill="1" applyBorder="1" applyAlignment="1" applyProtection="1">
      <alignment horizontal="left" indent="1"/>
    </xf>
    <xf numFmtId="167" fontId="8" fillId="0" borderId="2" xfId="0" quotePrefix="1" applyNumberFormat="1" applyFont="1" applyFill="1" applyBorder="1" applyAlignment="1" applyProtection="1">
      <alignment horizontal="left" vertical="center" wrapText="1"/>
    </xf>
    <xf numFmtId="37" fontId="8" fillId="8" borderId="2" xfId="0" applyNumberFormat="1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167" fontId="8" fillId="0" borderId="6" xfId="0" quotePrefix="1" applyNumberFormat="1" applyFont="1" applyFill="1" applyBorder="1" applyAlignment="1" applyProtection="1">
      <alignment horizontal="left"/>
    </xf>
    <xf numFmtId="167" fontId="15" fillId="0" borderId="2" xfId="0" quotePrefix="1" applyNumberFormat="1" applyFont="1" applyFill="1" applyBorder="1" applyAlignment="1" applyProtection="1">
      <alignment horizontal="left"/>
    </xf>
    <xf numFmtId="167" fontId="13" fillId="0" borderId="2" xfId="0" applyNumberFormat="1" applyFont="1" applyFill="1" applyBorder="1" applyAlignment="1" applyProtection="1">
      <alignment horizontal="left"/>
    </xf>
    <xf numFmtId="3" fontId="18" fillId="8" borderId="1" xfId="0" applyNumberFormat="1" applyFont="1" applyFill="1" applyBorder="1" applyAlignment="1" applyProtection="1">
      <alignment horizontal="center"/>
    </xf>
    <xf numFmtId="0" fontId="8" fillId="0" borderId="6" xfId="0" applyFont="1" applyFill="1" applyBorder="1" applyProtection="1"/>
    <xf numFmtId="167" fontId="13" fillId="0" borderId="11" xfId="0" applyNumberFormat="1" applyFont="1" applyFill="1" applyBorder="1" applyAlignment="1" applyProtection="1">
      <alignment horizontal="left"/>
    </xf>
    <xf numFmtId="167" fontId="18" fillId="8" borderId="2" xfId="0" quotePrefix="1" applyNumberFormat="1" applyFont="1" applyFill="1" applyBorder="1" applyAlignment="1" applyProtection="1">
      <alignment horizontal="left"/>
    </xf>
    <xf numFmtId="0" fontId="8" fillId="8" borderId="3" xfId="0" applyFont="1" applyFill="1" applyBorder="1" applyProtection="1"/>
    <xf numFmtId="167" fontId="8" fillId="8" borderId="3" xfId="0" applyNumberFormat="1" applyFont="1" applyFill="1" applyBorder="1" applyAlignment="1" applyProtection="1">
      <alignment horizontal="center"/>
    </xf>
    <xf numFmtId="0" fontId="20" fillId="8" borderId="3" xfId="0" applyFont="1" applyFill="1" applyBorder="1" applyAlignment="1" applyProtection="1">
      <alignment horizontal="center"/>
    </xf>
    <xf numFmtId="167" fontId="13" fillId="8" borderId="3" xfId="0" applyNumberFormat="1" applyFont="1" applyFill="1" applyBorder="1" applyAlignment="1" applyProtection="1">
      <alignment horizontal="center"/>
    </xf>
    <xf numFmtId="167" fontId="13" fillId="8" borderId="4" xfId="0" applyNumberFormat="1" applyFont="1" applyFill="1" applyBorder="1" applyAlignment="1" applyProtection="1">
      <alignment horizontal="center"/>
    </xf>
    <xf numFmtId="37" fontId="8" fillId="8" borderId="6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wrapText="1"/>
    </xf>
    <xf numFmtId="9" fontId="8" fillId="0" borderId="4" xfId="2" applyFont="1" applyFill="1" applyBorder="1" applyAlignment="1" applyProtection="1">
      <alignment horizontal="center"/>
    </xf>
    <xf numFmtId="9" fontId="13" fillId="8" borderId="4" xfId="2" applyFont="1" applyFill="1" applyBorder="1" applyAlignment="1" applyProtection="1">
      <alignment horizontal="center"/>
    </xf>
    <xf numFmtId="167" fontId="8" fillId="0" borderId="5" xfId="0" applyNumberFormat="1" applyFont="1" applyFill="1" applyBorder="1" applyAlignment="1" applyProtection="1">
      <alignment horizontal="center"/>
    </xf>
    <xf numFmtId="37" fontId="8" fillId="0" borderId="4" xfId="0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37" fontId="8" fillId="0" borderId="4" xfId="0" applyNumberFormat="1" applyFont="1" applyFill="1" applyBorder="1" applyAlignment="1" applyProtection="1">
      <alignment horizontal="center" vertical="center"/>
    </xf>
    <xf numFmtId="167" fontId="18" fillId="8" borderId="9" xfId="0" quotePrefix="1" applyNumberFormat="1" applyFont="1" applyFill="1" applyBorder="1" applyAlignment="1" applyProtection="1">
      <alignment horizontal="left"/>
    </xf>
    <xf numFmtId="167" fontId="8" fillId="0" borderId="5" xfId="0" quotePrefix="1" applyNumberFormat="1" applyFont="1" applyFill="1" applyBorder="1" applyAlignment="1" applyProtection="1">
      <alignment horizontal="left"/>
    </xf>
    <xf numFmtId="167" fontId="13" fillId="8" borderId="5" xfId="0" applyNumberFormat="1" applyFont="1" applyFill="1" applyBorder="1" applyAlignment="1" applyProtection="1">
      <alignment horizontal="center"/>
    </xf>
    <xf numFmtId="37" fontId="13" fillId="8" borderId="6" xfId="0" applyNumberFormat="1" applyFont="1" applyFill="1" applyBorder="1" applyAlignment="1" applyProtection="1">
      <alignment horizontal="center"/>
    </xf>
    <xf numFmtId="0" fontId="14" fillId="0" borderId="14" xfId="0" applyFont="1" applyFill="1" applyBorder="1" applyProtection="1"/>
    <xf numFmtId="167" fontId="13" fillId="8" borderId="15" xfId="0" applyNumberFormat="1" applyFont="1" applyFill="1" applyBorder="1" applyAlignment="1" applyProtection="1">
      <alignment horizontal="center"/>
    </xf>
    <xf numFmtId="0" fontId="8" fillId="0" borderId="14" xfId="0" applyFont="1" applyFill="1" applyBorder="1" applyProtection="1"/>
    <xf numFmtId="0" fontId="13" fillId="8" borderId="1" xfId="0" applyFont="1" applyFill="1" applyBorder="1" applyAlignment="1" applyProtection="1">
      <alignment horizontal="center"/>
    </xf>
    <xf numFmtId="9" fontId="8" fillId="8" borderId="1" xfId="2" applyFont="1" applyFill="1" applyBorder="1" applyAlignment="1" applyProtection="1">
      <alignment horizontal="center"/>
    </xf>
    <xf numFmtId="167" fontId="13" fillId="0" borderId="14" xfId="0" quotePrefix="1" applyNumberFormat="1" applyFont="1" applyFill="1" applyBorder="1" applyAlignment="1" applyProtection="1">
      <alignment horizontal="left"/>
    </xf>
    <xf numFmtId="167" fontId="8" fillId="0" borderId="1" xfId="0" quotePrefix="1" applyNumberFormat="1" applyFont="1" applyFill="1" applyBorder="1" applyAlignment="1" applyProtection="1">
      <alignment horizontal="left"/>
    </xf>
    <xf numFmtId="3" fontId="13" fillId="8" borderId="4" xfId="0" applyNumberFormat="1" applyFont="1" applyFill="1" applyBorder="1" applyAlignment="1" applyProtection="1">
      <alignment horizontal="center"/>
    </xf>
    <xf numFmtId="167" fontId="13" fillId="8" borderId="0" xfId="0" applyNumberFormat="1" applyFont="1" applyFill="1" applyBorder="1" applyAlignment="1" applyProtection="1">
      <alignment horizontal="center"/>
    </xf>
    <xf numFmtId="170" fontId="8" fillId="0" borderId="5" xfId="1" applyNumberFormat="1" applyFont="1" applyFill="1" applyBorder="1" applyAlignment="1" applyProtection="1">
      <alignment horizontal="center"/>
    </xf>
    <xf numFmtId="170" fontId="8" fillId="8" borderId="6" xfId="1" applyNumberFormat="1" applyFont="1" applyFill="1" applyBorder="1" applyAlignment="1" applyProtection="1">
      <alignment horizontal="center"/>
    </xf>
    <xf numFmtId="167" fontId="8" fillId="0" borderId="2" xfId="0" applyNumberFormat="1" applyFont="1" applyFill="1" applyBorder="1" applyAlignment="1" applyProtection="1">
      <alignment horizontal="left"/>
    </xf>
    <xf numFmtId="170" fontId="8" fillId="8" borderId="2" xfId="1" applyNumberFormat="1" applyFont="1" applyFill="1" applyBorder="1" applyAlignment="1" applyProtection="1">
      <alignment horizontal="center"/>
    </xf>
    <xf numFmtId="3" fontId="13" fillId="8" borderId="2" xfId="0" applyNumberFormat="1" applyFont="1" applyFill="1" applyBorder="1" applyAlignment="1" applyProtection="1">
      <alignment horizontal="center"/>
    </xf>
    <xf numFmtId="0" fontId="8" fillId="8" borderId="3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10" xfId="0" quotePrefix="1" applyNumberFormat="1" applyFont="1" applyFill="1" applyBorder="1" applyAlignment="1" applyProtection="1">
      <alignment horizontal="left" indent="1"/>
    </xf>
    <xf numFmtId="167" fontId="8" fillId="0" borderId="9" xfId="0" quotePrefix="1" applyNumberFormat="1" applyFont="1" applyFill="1" applyBorder="1" applyAlignment="1" applyProtection="1">
      <alignment horizontal="left" indent="1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Fill="1" applyBorder="1" applyProtection="1"/>
    <xf numFmtId="171" fontId="15" fillId="0" borderId="0" xfId="2" applyNumberFormat="1" applyFont="1" applyFill="1" applyBorder="1" applyAlignment="1" applyProtection="1">
      <alignment horizontal="center"/>
    </xf>
    <xf numFmtId="171" fontId="18" fillId="0" borderId="0" xfId="2" applyNumberFormat="1" applyFont="1" applyFill="1" applyBorder="1" applyAlignment="1" applyProtection="1">
      <alignment horizontal="center"/>
    </xf>
    <xf numFmtId="167" fontId="8" fillId="13" borderId="2" xfId="0" quotePrefix="1" applyNumberFormat="1" applyFont="1" applyFill="1" applyBorder="1" applyAlignment="1" applyProtection="1">
      <alignment horizontal="left" vertical="center" wrapText="1"/>
    </xf>
    <xf numFmtId="3" fontId="8" fillId="10" borderId="1" xfId="0" applyNumberFormat="1" applyFont="1" applyFill="1" applyBorder="1" applyAlignment="1" applyProtection="1">
      <alignment horizontal="center"/>
    </xf>
    <xf numFmtId="37" fontId="8" fillId="10" borderId="4" xfId="0" applyNumberFormat="1" applyFont="1" applyFill="1" applyBorder="1" applyAlignment="1" applyProtection="1">
      <alignment horizontal="center"/>
    </xf>
    <xf numFmtId="167" fontId="8" fillId="0" borderId="1" xfId="0" applyNumberFormat="1" applyFont="1" applyFill="1" applyBorder="1" applyAlignment="1" applyProtection="1">
      <alignment horizontal="center"/>
    </xf>
    <xf numFmtId="167" fontId="8" fillId="1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37" fontId="8" fillId="10" borderId="1" xfId="0" applyNumberFormat="1" applyFont="1" applyFill="1" applyBorder="1" applyAlignment="1" applyProtection="1">
      <alignment horizontal="center"/>
    </xf>
    <xf numFmtId="37" fontId="8" fillId="0" borderId="1" xfId="0" applyNumberFormat="1" applyFont="1" applyFill="1" applyBorder="1" applyAlignment="1" applyProtection="1">
      <alignment horizontal="center"/>
    </xf>
    <xf numFmtId="167" fontId="8" fillId="14" borderId="2" xfId="0" quotePrefix="1" applyNumberFormat="1" applyFont="1" applyFill="1" applyBorder="1" applyAlignment="1" applyProtection="1">
      <alignment horizontal="left" vertical="center"/>
    </xf>
    <xf numFmtId="167" fontId="8" fillId="14" borderId="3" xfId="0" quotePrefix="1" applyNumberFormat="1" applyFont="1" applyFill="1" applyBorder="1" applyAlignment="1" applyProtection="1">
      <alignment horizontal="left" vertical="center"/>
    </xf>
    <xf numFmtId="39" fontId="15" fillId="12" borderId="2" xfId="0" applyNumberFormat="1" applyFont="1" applyFill="1" applyBorder="1" applyAlignment="1" applyProtection="1">
      <alignment horizontal="center" vertical="center"/>
    </xf>
    <xf numFmtId="2" fontId="3" fillId="12" borderId="6" xfId="0" quotePrefix="1" applyNumberFormat="1" applyFont="1" applyFill="1" applyBorder="1" applyAlignment="1" applyProtection="1">
      <alignment horizontal="left" vertical="center"/>
    </xf>
    <xf numFmtId="1" fontId="10" fillId="9" borderId="2" xfId="0" applyNumberFormat="1" applyFont="1" applyFill="1" applyBorder="1" applyAlignment="1" applyProtection="1">
      <alignment horizontal="center" vertical="center"/>
    </xf>
    <xf numFmtId="2" fontId="3" fillId="11" borderId="6" xfId="0" quotePrefix="1" applyNumberFormat="1" applyFont="1" applyFill="1" applyBorder="1" applyAlignment="1" applyProtection="1">
      <alignment horizontal="left" vertical="center"/>
    </xf>
    <xf numFmtId="37" fontId="8" fillId="10" borderId="2" xfId="0" applyNumberFormat="1" applyFont="1" applyFill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applyNumberFormat="1" applyFont="1" applyFill="1" applyBorder="1" applyAlignment="1" applyProtection="1">
      <alignment horizontal="center" vertical="center"/>
      <protection locked="0"/>
    </xf>
    <xf numFmtId="2" fontId="3" fillId="11" borderId="2" xfId="0" quotePrefix="1" applyNumberFormat="1" applyFont="1" applyFill="1" applyBorder="1" applyAlignment="1" applyProtection="1">
      <alignment horizontal="center" vertical="center"/>
      <protection locked="0"/>
    </xf>
    <xf numFmtId="2" fontId="3" fillId="12" borderId="2" xfId="0" quotePrefix="1" applyNumberFormat="1" applyFont="1" applyFill="1" applyBorder="1" applyAlignment="1" applyProtection="1">
      <alignment horizontal="center" vertical="center"/>
      <protection locked="0"/>
    </xf>
    <xf numFmtId="46" fontId="3" fillId="11" borderId="1" xfId="0" applyNumberFormat="1" applyFont="1" applyFill="1" applyBorder="1" applyAlignment="1" applyProtection="1">
      <alignment horizontal="center" vertical="center"/>
      <protection locked="0"/>
    </xf>
    <xf numFmtId="2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quotePrefix="1" applyNumberFormat="1" applyFont="1" applyFill="1" applyBorder="1" applyAlignment="1" applyProtection="1">
      <alignment horizontal="center" vertical="center"/>
      <protection locked="0"/>
    </xf>
    <xf numFmtId="167" fontId="9" fillId="0" borderId="2" xfId="0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left" vertical="center"/>
    </xf>
    <xf numFmtId="1" fontId="10" fillId="9" borderId="4" xfId="0" applyNumberFormat="1" applyFont="1" applyFill="1" applyBorder="1" applyAlignment="1" applyProtection="1">
      <alignment horizontal="center" vertical="center"/>
    </xf>
    <xf numFmtId="1" fontId="3" fillId="12" borderId="1" xfId="0" quotePrefix="1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left" vertical="center"/>
      <protection locked="0"/>
    </xf>
    <xf numFmtId="1" fontId="3" fillId="12" borderId="1" xfId="0" applyNumberFormat="1" applyFont="1" applyFill="1" applyBorder="1" applyAlignment="1" applyProtection="1">
      <alignment horizontal="left" vertical="center"/>
      <protection locked="0"/>
    </xf>
    <xf numFmtId="1" fontId="10" fillId="9" borderId="3" xfId="0" applyNumberFormat="1" applyFont="1" applyFill="1" applyBorder="1" applyAlignment="1" applyProtection="1">
      <alignment horizontal="center" vertical="center"/>
    </xf>
    <xf numFmtId="169" fontId="9" fillId="0" borderId="6" xfId="0" quotePrefix="1" applyNumberFormat="1" applyFont="1" applyFill="1" applyBorder="1" applyAlignment="1" applyProtection="1">
      <alignment horizontal="center" vertical="center"/>
    </xf>
    <xf numFmtId="169" fontId="9" fillId="8" borderId="2" xfId="0" applyNumberFormat="1" applyFont="1" applyFill="1" applyBorder="1" applyAlignment="1" applyProtection="1">
      <alignment horizontal="center" vertical="center"/>
    </xf>
    <xf numFmtId="169" fontId="9" fillId="5" borderId="2" xfId="0" applyNumberFormat="1" applyFont="1" applyFill="1" applyBorder="1" applyAlignment="1" applyProtection="1">
      <alignment horizontal="center" vertical="center"/>
    </xf>
    <xf numFmtId="10" fontId="9" fillId="5" borderId="2" xfId="2" applyNumberFormat="1" applyFont="1" applyFill="1" applyBorder="1" applyAlignment="1" applyProtection="1">
      <alignment horizontal="center" vertical="center"/>
    </xf>
    <xf numFmtId="10" fontId="9" fillId="8" borderId="2" xfId="2" applyNumberFormat="1" applyFont="1" applyFill="1" applyBorder="1" applyAlignment="1" applyProtection="1">
      <alignment horizontal="center" vertical="center"/>
    </xf>
    <xf numFmtId="2" fontId="9" fillId="5" borderId="2" xfId="0" applyNumberFormat="1" applyFont="1" applyFill="1" applyBorder="1" applyAlignment="1" applyProtection="1">
      <alignment horizontal="center" vertical="center"/>
    </xf>
    <xf numFmtId="2" fontId="9" fillId="8" borderId="2" xfId="0" applyNumberFormat="1" applyFont="1" applyFill="1" applyBorder="1" applyAlignment="1" applyProtection="1">
      <alignment horizontal="center" vertical="center"/>
    </xf>
    <xf numFmtId="2" fontId="9" fillId="8" borderId="6" xfId="0" quotePrefix="1" applyNumberFormat="1" applyFont="1" applyFill="1" applyBorder="1" applyAlignment="1" applyProtection="1">
      <alignment horizontal="center" vertical="center"/>
    </xf>
    <xf numFmtId="2" fontId="9" fillId="0" borderId="2" xfId="0" quotePrefix="1" applyNumberFormat="1" applyFont="1" applyFill="1" applyBorder="1" applyAlignment="1" applyProtection="1">
      <alignment horizontal="center" vertical="center"/>
    </xf>
    <xf numFmtId="17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21" fillId="0" borderId="2" xfId="0" quotePrefix="1" applyNumberFormat="1" applyFont="1" applyFill="1" applyBorder="1" applyAlignment="1" applyProtection="1">
      <alignment horizontal="center" vertical="center"/>
    </xf>
    <xf numFmtId="0" fontId="3" fillId="11" borderId="1" xfId="0" applyNumberFormat="1" applyFont="1" applyFill="1" applyBorder="1" applyAlignment="1" applyProtection="1">
      <alignment horizontal="center" vertical="center"/>
    </xf>
    <xf numFmtId="0" fontId="3" fillId="12" borderId="1" xfId="0" quotePrefix="1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1" fontId="4" fillId="11" borderId="1" xfId="0" applyNumberFormat="1" applyFont="1" applyFill="1" applyBorder="1" applyAlignment="1" applyProtection="1">
      <alignment horizontal="center" vertical="center"/>
      <protection locked="0"/>
    </xf>
    <xf numFmtId="164" fontId="10" fillId="7" borderId="0" xfId="0" applyNumberFormat="1" applyFont="1" applyFill="1" applyBorder="1" applyAlignment="1" applyProtection="1">
      <alignment horizontal="center" vertical="center"/>
    </xf>
    <xf numFmtId="2" fontId="3" fillId="5" borderId="2" xfId="0" applyNumberFormat="1" applyFont="1" applyFill="1" applyBorder="1" applyAlignment="1" applyProtection="1">
      <alignment horizontal="center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3" fillId="5" borderId="4" xfId="0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7" xfId="0" applyFont="1" applyFill="1" applyBorder="1" applyAlignment="1" applyProtection="1">
      <alignment vertical="center" wrapText="1"/>
    </xf>
    <xf numFmtId="0" fontId="3" fillId="4" borderId="0" xfId="0" applyFont="1" applyFill="1" applyAlignment="1" applyProtection="1">
      <alignment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13" fillId="8" borderId="2" xfId="0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horizontal="center" vertical="center"/>
    </xf>
    <xf numFmtId="0" fontId="13" fillId="8" borderId="4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0" xfId="0" applyNumberFormat="1" applyFont="1" applyFill="1" applyBorder="1" applyAlignment="1" applyProtection="1">
      <alignment horizontal="left"/>
    </xf>
  </cellXfs>
  <cellStyles count="5">
    <cellStyle name="Normal" xfId="0" builtinId="0"/>
    <cellStyle name="Normal 2" xfId="4" xr:uid="{00000000-0005-0000-0000-000001000000}"/>
    <cellStyle name="Normal 3" xfId="3" xr:uid="{00000000-0005-0000-0000-000002000000}"/>
    <cellStyle name="Porcentagem" xfId="2" builtinId="5"/>
    <cellStyle name="Vírgula" xfId="1" builtinId="3"/>
  </cellStyles>
  <dxfs count="2"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D7E4BC"/>
      <color rgb="FFD7DABC"/>
      <color rgb="FFD7E476"/>
      <color rgb="FFDAD7BC"/>
      <color rgb="FF0000FF"/>
      <color rgb="FF3B4A1E"/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'!$B$311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'!$C$311:$N$311</c:f>
              <c:numCache>
                <c:formatCode>0.00</c:formatCode>
                <c:ptCount val="12"/>
                <c:pt idx="0">
                  <c:v>76.774193548387103</c:v>
                </c:pt>
                <c:pt idx="1">
                  <c:v>82.019704433497537</c:v>
                </c:pt>
                <c:pt idx="2">
                  <c:v>77.695852534562206</c:v>
                </c:pt>
                <c:pt idx="3">
                  <c:v>78.333333333333329</c:v>
                </c:pt>
                <c:pt idx="4">
                  <c:v>74.009216589861751</c:v>
                </c:pt>
                <c:pt idx="5">
                  <c:v>68.714285714285708</c:v>
                </c:pt>
                <c:pt idx="6">
                  <c:v>75.115207373271886</c:v>
                </c:pt>
                <c:pt idx="7">
                  <c:v>81.843317972350235</c:v>
                </c:pt>
                <c:pt idx="8">
                  <c:v>87.952380952380949</c:v>
                </c:pt>
                <c:pt idx="9">
                  <c:v>86.451612903225808</c:v>
                </c:pt>
                <c:pt idx="10">
                  <c:v>73.142857142857139</c:v>
                </c:pt>
                <c:pt idx="11">
                  <c:v>70.875576036866363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18-4897-90E6-DAD3CE090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39506864"/>
        <c:axId val="339508040"/>
        <c:axId val="0"/>
      </c:bar3DChart>
      <c:catAx>
        <c:axId val="33950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9508040"/>
        <c:crosses val="autoZero"/>
        <c:auto val="1"/>
        <c:lblAlgn val="ctr"/>
        <c:lblOffset val="100"/>
        <c:noMultiLvlLbl val="0"/>
      </c:catAx>
      <c:valAx>
        <c:axId val="339508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9506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39" footer="0.3149606200000253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'!$B$294</c:f>
              <c:strCache>
                <c:ptCount val="1"/>
                <c:pt idx="0">
                  <c:v>1.26.3. Clínica Cirúrgica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'!$C$294:$N$294</c:f>
              <c:numCache>
                <c:formatCode>0.00_)</c:formatCode>
                <c:ptCount val="12"/>
                <c:pt idx="0">
                  <c:v>99.354838709677423</c:v>
                </c:pt>
                <c:pt idx="1">
                  <c:v>129.42528735632183</c:v>
                </c:pt>
                <c:pt idx="2">
                  <c:v>141.29032258064515</c:v>
                </c:pt>
                <c:pt idx="3">
                  <c:v>105.11111111111111</c:v>
                </c:pt>
                <c:pt idx="4">
                  <c:v>95.268817204301072</c:v>
                </c:pt>
                <c:pt idx="5">
                  <c:v>95.555555555555557</c:v>
                </c:pt>
                <c:pt idx="6">
                  <c:v>87.956989247311824</c:v>
                </c:pt>
                <c:pt idx="7">
                  <c:v>101.29032258064517</c:v>
                </c:pt>
                <c:pt idx="8">
                  <c:v>110</c:v>
                </c:pt>
                <c:pt idx="9">
                  <c:v>101.72043010752688</c:v>
                </c:pt>
                <c:pt idx="10">
                  <c:v>84.888888888888886</c:v>
                </c:pt>
                <c:pt idx="11">
                  <c:v>89.677419354838705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B8-473B-826E-C3B29EBB9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39508824"/>
        <c:axId val="339509216"/>
        <c:axId val="0"/>
      </c:bar3DChart>
      <c:catAx>
        <c:axId val="339508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9509216"/>
        <c:crosses val="autoZero"/>
        <c:auto val="1"/>
        <c:lblAlgn val="ctr"/>
        <c:lblOffset val="100"/>
        <c:noMultiLvlLbl val="0"/>
      </c:catAx>
      <c:valAx>
        <c:axId val="339509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9508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73" footer="0.3149606200000257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'!$B$295</c:f>
              <c:strCache>
                <c:ptCount val="1"/>
                <c:pt idx="0">
                  <c:v>1.26.4. Clínica Ginecologica/Obstétrica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'!$C$295:$N$295</c:f>
              <c:numCache>
                <c:formatCode>0.00_)</c:formatCode>
                <c:ptCount val="12"/>
                <c:pt idx="0">
                  <c:v>45.698924731182792</c:v>
                </c:pt>
                <c:pt idx="1">
                  <c:v>43.103448275862071</c:v>
                </c:pt>
                <c:pt idx="2">
                  <c:v>47.311827956989248</c:v>
                </c:pt>
                <c:pt idx="3">
                  <c:v>62.222222222222221</c:v>
                </c:pt>
                <c:pt idx="4">
                  <c:v>58.602150537634408</c:v>
                </c:pt>
                <c:pt idx="5">
                  <c:v>54.444444444444443</c:v>
                </c:pt>
                <c:pt idx="6">
                  <c:v>54.838709677419352</c:v>
                </c:pt>
                <c:pt idx="7">
                  <c:v>74.731182795698928</c:v>
                </c:pt>
                <c:pt idx="8">
                  <c:v>83.888888888888886</c:v>
                </c:pt>
                <c:pt idx="9">
                  <c:v>77.41935483870968</c:v>
                </c:pt>
                <c:pt idx="10">
                  <c:v>83.888888888888886</c:v>
                </c:pt>
                <c:pt idx="11">
                  <c:v>43.548387096774192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68-471F-B4E3-C649792DB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39503336"/>
        <c:axId val="339503728"/>
        <c:axId val="0"/>
      </c:bar3DChart>
      <c:catAx>
        <c:axId val="339503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9503728"/>
        <c:crosses val="autoZero"/>
        <c:auto val="1"/>
        <c:lblAlgn val="ctr"/>
        <c:lblOffset val="100"/>
        <c:noMultiLvlLbl val="0"/>
      </c:catAx>
      <c:valAx>
        <c:axId val="339503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9503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'!$B$293</c:f>
              <c:strCache>
                <c:ptCount val="1"/>
                <c:pt idx="0">
                  <c:v>1.26.2. Clínica Pediátrica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'!$C$293:$N$293</c:f>
              <c:numCache>
                <c:formatCode>0.00_)</c:formatCode>
                <c:ptCount val="12"/>
                <c:pt idx="0">
                  <c:v>210.3942652329749</c:v>
                </c:pt>
                <c:pt idx="1">
                  <c:v>188.88888888888889</c:v>
                </c:pt>
                <c:pt idx="2">
                  <c:v>168.81720430107526</c:v>
                </c:pt>
                <c:pt idx="3">
                  <c:v>192.59259259259258</c:v>
                </c:pt>
                <c:pt idx="4">
                  <c:v>211.11111111111111</c:v>
                </c:pt>
                <c:pt idx="5">
                  <c:v>175.55555555555554</c:v>
                </c:pt>
                <c:pt idx="6">
                  <c:v>204.65949820788529</c:v>
                </c:pt>
                <c:pt idx="7">
                  <c:v>244.80286738351253</c:v>
                </c:pt>
                <c:pt idx="8">
                  <c:v>218.88888888888889</c:v>
                </c:pt>
                <c:pt idx="9">
                  <c:v>224.73118279569891</c:v>
                </c:pt>
                <c:pt idx="10">
                  <c:v>185.18518518518519</c:v>
                </c:pt>
                <c:pt idx="11">
                  <c:v>200.35842293906811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0D-4223-B04F-418DA6BA9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5101944"/>
        <c:axId val="345100768"/>
        <c:axId val="0"/>
      </c:bar3DChart>
      <c:catAx>
        <c:axId val="345101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5100768"/>
        <c:crosses val="autoZero"/>
        <c:auto val="1"/>
        <c:lblAlgn val="ctr"/>
        <c:lblOffset val="100"/>
        <c:noMultiLvlLbl val="0"/>
      </c:catAx>
      <c:valAx>
        <c:axId val="345100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5101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62" footer="0.3149606200000256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'!$B$292</c:f>
              <c:strCache>
                <c:ptCount val="1"/>
                <c:pt idx="0">
                  <c:v>1.26.1. Clínica Médica 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'!$C$292:$N$292</c:f>
              <c:numCache>
                <c:formatCode>0.00_)</c:formatCode>
                <c:ptCount val="12"/>
                <c:pt idx="0">
                  <c:v>79.404466501240691</c:v>
                </c:pt>
                <c:pt idx="1">
                  <c:v>87.798408488063657</c:v>
                </c:pt>
                <c:pt idx="2">
                  <c:v>72.456575682382137</c:v>
                </c:pt>
                <c:pt idx="3">
                  <c:v>82.564102564102569</c:v>
                </c:pt>
                <c:pt idx="4">
                  <c:v>65.26054590570719</c:v>
                </c:pt>
                <c:pt idx="5">
                  <c:v>73.07692307692308</c:v>
                </c:pt>
                <c:pt idx="6">
                  <c:v>93.796526054590572</c:v>
                </c:pt>
                <c:pt idx="7">
                  <c:v>80.148883374689831</c:v>
                </c:pt>
                <c:pt idx="8">
                  <c:v>93.07692307692308</c:v>
                </c:pt>
                <c:pt idx="9">
                  <c:v>89.578163771712155</c:v>
                </c:pt>
                <c:pt idx="10">
                  <c:v>66.15384615384616</c:v>
                </c:pt>
                <c:pt idx="11">
                  <c:v>65.50868486352357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B7-4B0B-8CA6-0A6621EB0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5096456"/>
        <c:axId val="345102336"/>
        <c:axId val="0"/>
      </c:bar3DChart>
      <c:catAx>
        <c:axId val="345096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5102336"/>
        <c:crosses val="autoZero"/>
        <c:auto val="1"/>
        <c:lblAlgn val="ctr"/>
        <c:lblOffset val="100"/>
        <c:noMultiLvlLbl val="0"/>
      </c:catAx>
      <c:valAx>
        <c:axId val="345102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5096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5" footer="0.314960620000025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'!$B$296</c:f>
              <c:strCache>
                <c:ptCount val="1"/>
                <c:pt idx="0">
                  <c:v>1.26.5. Clínica Ortopédica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'!$C$296:$N$296</c:f>
              <c:numCache>
                <c:formatCode>0.00_)</c:formatCode>
                <c:ptCount val="12"/>
                <c:pt idx="0">
                  <c:v>68.387096774193552</c:v>
                </c:pt>
                <c:pt idx="1">
                  <c:v>70</c:v>
                </c:pt>
                <c:pt idx="2">
                  <c:v>57.41935483870968</c:v>
                </c:pt>
                <c:pt idx="3">
                  <c:v>72.666666666666671</c:v>
                </c:pt>
                <c:pt idx="4">
                  <c:v>65.161290322580641</c:v>
                </c:pt>
                <c:pt idx="5">
                  <c:v>52</c:v>
                </c:pt>
                <c:pt idx="6">
                  <c:v>54.838709677419352</c:v>
                </c:pt>
                <c:pt idx="7">
                  <c:v>51.612903225806448</c:v>
                </c:pt>
                <c:pt idx="8">
                  <c:v>82.333333333333329</c:v>
                </c:pt>
                <c:pt idx="9">
                  <c:v>87.41935483870968</c:v>
                </c:pt>
                <c:pt idx="10">
                  <c:v>81.666666666666671</c:v>
                </c:pt>
                <c:pt idx="11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47-48CE-9804-99CEFEA4C1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5099592"/>
        <c:axId val="345100376"/>
        <c:axId val="0"/>
      </c:bar3DChart>
      <c:catAx>
        <c:axId val="345099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5100376"/>
        <c:crosses val="autoZero"/>
        <c:auto val="1"/>
        <c:lblAlgn val="ctr"/>
        <c:lblOffset val="100"/>
        <c:noMultiLvlLbl val="0"/>
      </c:catAx>
      <c:valAx>
        <c:axId val="345100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5099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1</xdr:row>
      <xdr:rowOff>9525</xdr:rowOff>
    </xdr:from>
    <xdr:to>
      <xdr:col>10</xdr:col>
      <xdr:colOff>103123</xdr:colOff>
      <xdr:row>18</xdr:row>
      <xdr:rowOff>136800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20</xdr:row>
      <xdr:rowOff>9525</xdr:rowOff>
    </xdr:from>
    <xdr:to>
      <xdr:col>20</xdr:col>
      <xdr:colOff>103125</xdr:colOff>
      <xdr:row>37</xdr:row>
      <xdr:rowOff>136800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39</xdr:row>
      <xdr:rowOff>28575</xdr:rowOff>
    </xdr:from>
    <xdr:to>
      <xdr:col>10</xdr:col>
      <xdr:colOff>112650</xdr:colOff>
      <xdr:row>56</xdr:row>
      <xdr:rowOff>155850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20</xdr:row>
      <xdr:rowOff>28575</xdr:rowOff>
    </xdr:from>
    <xdr:to>
      <xdr:col>10</xdr:col>
      <xdr:colOff>103125</xdr:colOff>
      <xdr:row>37</xdr:row>
      <xdr:rowOff>155850</xdr:rowOff>
    </xdr:to>
    <xdr:graphicFrame macro="">
      <xdr:nvGraphicFramePr>
        <xdr:cNvPr id="7" name="Gráfico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0</xdr:colOff>
      <xdr:row>1</xdr:row>
      <xdr:rowOff>9525</xdr:rowOff>
    </xdr:from>
    <xdr:to>
      <xdr:col>20</xdr:col>
      <xdr:colOff>93600</xdr:colOff>
      <xdr:row>18</xdr:row>
      <xdr:rowOff>136800</xdr:rowOff>
    </xdr:to>
    <xdr:graphicFrame macro="">
      <xdr:nvGraphicFramePr>
        <xdr:cNvPr id="8" name="Gráfico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19050</xdr:colOff>
      <xdr:row>39</xdr:row>
      <xdr:rowOff>19050</xdr:rowOff>
    </xdr:from>
    <xdr:to>
      <xdr:col>20</xdr:col>
      <xdr:colOff>112650</xdr:colOff>
      <xdr:row>56</xdr:row>
      <xdr:rowOff>146325</xdr:rowOff>
    </xdr:to>
    <xdr:graphicFrame macro="">
      <xdr:nvGraphicFramePr>
        <xdr:cNvPr id="9" name="Gráfico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123825</xdr:colOff>
      <xdr:row>0</xdr:row>
      <xdr:rowOff>0</xdr:rowOff>
    </xdr:from>
    <xdr:to>
      <xdr:col>20</xdr:col>
      <xdr:colOff>285750</xdr:colOff>
      <xdr:row>1</xdr:row>
      <xdr:rowOff>533400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76200"/>
          <a:ext cx="13811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TI~1/AppData/Local/Temp/ORCAMENTO%20PROGRAMA%202016%20HRPM%2016112015%20-%20OFICI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Base DP HRPM"/>
      <sheetName val="Receita-Despesa"/>
      <sheetName val="% Despesa Comprometida"/>
      <sheetName val="Orçamento (resumo)"/>
      <sheetName val="2 colunas "/>
      <sheetName val="Lotacionograma"/>
      <sheetName val="Lotaciograma HRPM"/>
      <sheetName val="Informações adicionais"/>
      <sheetName val="Hora Ext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I6">
            <v>0</v>
          </cell>
        </row>
        <row r="83">
          <cell r="I83">
            <v>2259.7199999999998</v>
          </cell>
        </row>
        <row r="90">
          <cell r="I90">
            <v>366532.49</v>
          </cell>
        </row>
        <row r="241">
          <cell r="I241">
            <v>243229.71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674"/>
  <sheetViews>
    <sheetView tabSelected="1" view="pageBreakPreview" zoomScale="85" zoomScaleNormal="85" zoomScaleSheetLayoutView="85" zoomScalePageLayoutView="50" workbookViewId="0">
      <pane xSplit="2" ySplit="3" topLeftCell="C4" activePane="bottomRight" state="frozen"/>
      <selection pane="topRight" activeCell="B1" sqref="B1"/>
      <selection pane="bottomLeft" activeCell="A4" sqref="A4"/>
      <selection pane="bottomRight" activeCell="N1605" sqref="N1605"/>
    </sheetView>
  </sheetViews>
  <sheetFormatPr defaultColWidth="9.109375" defaultRowHeight="13.8" x14ac:dyDescent="0.25"/>
  <cols>
    <col min="1" max="1" width="3.44140625" style="18" customWidth="1"/>
    <col min="2" max="2" width="59.6640625" style="88" customWidth="1"/>
    <col min="3" max="3" width="11.5546875" style="91" customWidth="1"/>
    <col min="4" max="4" width="15.44140625" style="91" customWidth="1"/>
    <col min="5" max="5" width="11.6640625" style="91" customWidth="1"/>
    <col min="6" max="6" width="12.33203125" style="91" customWidth="1"/>
    <col min="7" max="7" width="12.6640625" style="91" bestFit="1" customWidth="1"/>
    <col min="8" max="8" width="13.5546875" style="91" bestFit="1" customWidth="1"/>
    <col min="9" max="9" width="11.88671875" style="92" customWidth="1"/>
    <col min="10" max="10" width="12.33203125" style="91" bestFit="1" customWidth="1"/>
    <col min="11" max="11" width="12" style="92" customWidth="1"/>
    <col min="12" max="12" width="11.6640625" style="91" customWidth="1"/>
    <col min="13" max="13" width="12" style="92" customWidth="1"/>
    <col min="14" max="14" width="16.44140625" style="92" customWidth="1"/>
    <col min="15" max="15" width="13.33203125" style="93" customWidth="1"/>
    <col min="16" max="16384" width="9.109375" style="18"/>
  </cols>
  <sheetData>
    <row r="1" spans="2:15" x14ac:dyDescent="0.25">
      <c r="B1" s="369" t="s">
        <v>179</v>
      </c>
      <c r="C1" s="369"/>
      <c r="D1" s="369"/>
      <c r="E1" s="369"/>
      <c r="F1" s="369"/>
      <c r="G1" s="369"/>
      <c r="H1" s="369"/>
      <c r="I1" s="369"/>
      <c r="J1" s="369"/>
      <c r="K1" s="369"/>
      <c r="L1" s="369"/>
      <c r="M1" s="369"/>
      <c r="N1" s="369"/>
      <c r="O1" s="369"/>
    </row>
    <row r="2" spans="2:15" s="19" customFormat="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2:15" s="21" customFormat="1" ht="23.25" customHeight="1" x14ac:dyDescent="0.25">
      <c r="B3" s="97" t="s">
        <v>0</v>
      </c>
      <c r="C3" s="98" t="s">
        <v>112</v>
      </c>
      <c r="D3" s="98" t="s">
        <v>113</v>
      </c>
      <c r="E3" s="98" t="s">
        <v>114</v>
      </c>
      <c r="F3" s="98" t="s">
        <v>115</v>
      </c>
      <c r="G3" s="98" t="s">
        <v>116</v>
      </c>
      <c r="H3" s="98" t="s">
        <v>117</v>
      </c>
      <c r="I3" s="98" t="s">
        <v>120</v>
      </c>
      <c r="J3" s="98" t="s">
        <v>121</v>
      </c>
      <c r="K3" s="98" t="s">
        <v>122</v>
      </c>
      <c r="L3" s="98" t="s">
        <v>123</v>
      </c>
      <c r="M3" s="98" t="s">
        <v>124</v>
      </c>
      <c r="N3" s="98" t="s">
        <v>125</v>
      </c>
      <c r="O3" s="98" t="s">
        <v>202</v>
      </c>
    </row>
    <row r="4" spans="2:15" s="22" customFormat="1" ht="23.25" customHeight="1" x14ac:dyDescent="0.25">
      <c r="B4" s="115" t="s">
        <v>1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1"/>
    </row>
    <row r="5" spans="2:15" s="21" customFormat="1" ht="12" customHeight="1" x14ac:dyDescent="0.25">
      <c r="B5" s="23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5"/>
    </row>
    <row r="6" spans="2:15" s="26" customFormat="1" ht="23.25" customHeight="1" x14ac:dyDescent="0.25">
      <c r="B6" s="102" t="s">
        <v>2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4"/>
    </row>
    <row r="7" spans="2:15" s="21" customFormat="1" ht="23.25" customHeight="1" x14ac:dyDescent="0.25">
      <c r="B7" s="346" t="s">
        <v>382</v>
      </c>
      <c r="C7" s="8">
        <v>13</v>
      </c>
      <c r="D7" s="8">
        <v>13</v>
      </c>
      <c r="E7" s="8">
        <v>13</v>
      </c>
      <c r="F7" s="8">
        <v>13</v>
      </c>
      <c r="G7" s="8">
        <v>13</v>
      </c>
      <c r="H7" s="8">
        <v>13</v>
      </c>
      <c r="I7" s="8">
        <v>13</v>
      </c>
      <c r="J7" s="8">
        <v>13</v>
      </c>
      <c r="K7" s="8">
        <v>13</v>
      </c>
      <c r="L7" s="8">
        <v>13</v>
      </c>
      <c r="M7" s="8">
        <v>13</v>
      </c>
      <c r="N7" s="8">
        <v>13</v>
      </c>
      <c r="O7" s="96">
        <f>SUM(C7:N7)</f>
        <v>156</v>
      </c>
    </row>
    <row r="8" spans="2:15" s="21" customFormat="1" ht="23.25" customHeight="1" x14ac:dyDescent="0.25">
      <c r="B8" s="347" t="s">
        <v>181</v>
      </c>
      <c r="C8" s="106">
        <v>9</v>
      </c>
      <c r="D8" s="106">
        <v>9</v>
      </c>
      <c r="E8" s="106">
        <v>9</v>
      </c>
      <c r="F8" s="106">
        <v>9</v>
      </c>
      <c r="G8" s="106">
        <v>9</v>
      </c>
      <c r="H8" s="106">
        <v>9</v>
      </c>
      <c r="I8" s="106">
        <v>9</v>
      </c>
      <c r="J8" s="106">
        <v>9</v>
      </c>
      <c r="K8" s="106">
        <v>9</v>
      </c>
      <c r="L8" s="106">
        <v>9</v>
      </c>
      <c r="M8" s="106">
        <v>9</v>
      </c>
      <c r="N8" s="106">
        <v>9</v>
      </c>
      <c r="O8" s="96">
        <f t="shared" ref="O8:O15" si="0">SUM(C8:N8)</f>
        <v>108</v>
      </c>
    </row>
    <row r="9" spans="2:15" s="21" customFormat="1" ht="23.25" customHeight="1" x14ac:dyDescent="0.25">
      <c r="B9" s="346" t="s">
        <v>182</v>
      </c>
      <c r="C9" s="8">
        <v>15</v>
      </c>
      <c r="D9" s="8">
        <v>15</v>
      </c>
      <c r="E9" s="8">
        <v>15</v>
      </c>
      <c r="F9" s="8">
        <v>15</v>
      </c>
      <c r="G9" s="8">
        <v>15</v>
      </c>
      <c r="H9" s="8">
        <v>15</v>
      </c>
      <c r="I9" s="8">
        <v>15</v>
      </c>
      <c r="J9" s="8">
        <v>15</v>
      </c>
      <c r="K9" s="8">
        <v>15</v>
      </c>
      <c r="L9" s="8">
        <v>15</v>
      </c>
      <c r="M9" s="8">
        <v>15</v>
      </c>
      <c r="N9" s="8">
        <v>15</v>
      </c>
      <c r="O9" s="96">
        <f t="shared" si="0"/>
        <v>180</v>
      </c>
    </row>
    <row r="10" spans="2:15" s="21" customFormat="1" ht="23.25" customHeight="1" x14ac:dyDescent="0.25">
      <c r="B10" s="347" t="s">
        <v>183</v>
      </c>
      <c r="C10" s="106">
        <v>6</v>
      </c>
      <c r="D10" s="106">
        <v>6</v>
      </c>
      <c r="E10" s="106">
        <v>6</v>
      </c>
      <c r="F10" s="106">
        <v>6</v>
      </c>
      <c r="G10" s="106">
        <v>6</v>
      </c>
      <c r="H10" s="106">
        <v>6</v>
      </c>
      <c r="I10" s="106">
        <v>6</v>
      </c>
      <c r="J10" s="106">
        <v>6</v>
      </c>
      <c r="K10" s="106">
        <v>6</v>
      </c>
      <c r="L10" s="106">
        <v>6</v>
      </c>
      <c r="M10" s="106">
        <v>6</v>
      </c>
      <c r="N10" s="106">
        <v>6</v>
      </c>
      <c r="O10" s="96">
        <f t="shared" si="0"/>
        <v>72</v>
      </c>
    </row>
    <row r="11" spans="2:15" s="21" customFormat="1" ht="23.25" customHeight="1" x14ac:dyDescent="0.25">
      <c r="B11" s="346" t="s">
        <v>184</v>
      </c>
      <c r="C11" s="8">
        <v>7</v>
      </c>
      <c r="D11" s="8">
        <v>7</v>
      </c>
      <c r="E11" s="8">
        <v>7</v>
      </c>
      <c r="F11" s="8">
        <v>7</v>
      </c>
      <c r="G11" s="8">
        <v>7</v>
      </c>
      <c r="H11" s="8">
        <v>7</v>
      </c>
      <c r="I11" s="8">
        <v>7</v>
      </c>
      <c r="J11" s="8">
        <v>7</v>
      </c>
      <c r="K11" s="8">
        <v>7</v>
      </c>
      <c r="L11" s="8">
        <v>7</v>
      </c>
      <c r="M11" s="8">
        <v>7</v>
      </c>
      <c r="N11" s="8">
        <v>7</v>
      </c>
      <c r="O11" s="96">
        <f t="shared" si="0"/>
        <v>84</v>
      </c>
    </row>
    <row r="12" spans="2:15" s="21" customFormat="1" ht="23.25" customHeight="1" x14ac:dyDescent="0.25">
      <c r="B12" s="347" t="s">
        <v>1401</v>
      </c>
      <c r="C12" s="106">
        <v>5</v>
      </c>
      <c r="D12" s="106">
        <v>5</v>
      </c>
      <c r="E12" s="106">
        <v>5</v>
      </c>
      <c r="F12" s="106">
        <v>5</v>
      </c>
      <c r="G12" s="106">
        <v>5</v>
      </c>
      <c r="H12" s="106">
        <v>5</v>
      </c>
      <c r="I12" s="106">
        <v>5</v>
      </c>
      <c r="J12" s="106">
        <v>5</v>
      </c>
      <c r="K12" s="106">
        <v>5</v>
      </c>
      <c r="L12" s="106">
        <v>5</v>
      </c>
      <c r="M12" s="106">
        <v>5</v>
      </c>
      <c r="N12" s="106">
        <v>5</v>
      </c>
      <c r="O12" s="96">
        <f t="shared" si="0"/>
        <v>60</v>
      </c>
    </row>
    <row r="13" spans="2:15" s="21" customFormat="1" ht="23.25" customHeight="1" x14ac:dyDescent="0.25">
      <c r="B13" s="346" t="s">
        <v>186</v>
      </c>
      <c r="C13" s="8">
        <v>5</v>
      </c>
      <c r="D13" s="8">
        <v>5</v>
      </c>
      <c r="E13" s="8">
        <v>5</v>
      </c>
      <c r="F13" s="8">
        <v>5</v>
      </c>
      <c r="G13" s="8">
        <v>5</v>
      </c>
      <c r="H13" s="8">
        <v>5</v>
      </c>
      <c r="I13" s="8">
        <v>5</v>
      </c>
      <c r="J13" s="8">
        <v>5</v>
      </c>
      <c r="K13" s="8">
        <v>5</v>
      </c>
      <c r="L13" s="8">
        <v>5</v>
      </c>
      <c r="M13" s="8">
        <v>5</v>
      </c>
      <c r="N13" s="8">
        <v>5</v>
      </c>
      <c r="O13" s="96">
        <f t="shared" si="0"/>
        <v>60</v>
      </c>
    </row>
    <row r="14" spans="2:15" s="21" customFormat="1" ht="23.25" customHeight="1" x14ac:dyDescent="0.25">
      <c r="B14" s="347" t="s">
        <v>187</v>
      </c>
      <c r="C14" s="106">
        <v>0</v>
      </c>
      <c r="D14" s="106">
        <v>0</v>
      </c>
      <c r="E14" s="106">
        <v>0</v>
      </c>
      <c r="F14" s="106">
        <v>0</v>
      </c>
      <c r="G14" s="106">
        <v>0</v>
      </c>
      <c r="H14" s="106">
        <v>0</v>
      </c>
      <c r="I14" s="106">
        <v>0</v>
      </c>
      <c r="J14" s="106">
        <v>0</v>
      </c>
      <c r="K14" s="106">
        <v>0</v>
      </c>
      <c r="L14" s="106">
        <v>0</v>
      </c>
      <c r="M14" s="106">
        <v>0</v>
      </c>
      <c r="N14" s="106">
        <v>0</v>
      </c>
      <c r="O14" s="96">
        <f t="shared" si="0"/>
        <v>0</v>
      </c>
    </row>
    <row r="15" spans="2:15" s="21" customFormat="1" ht="23.25" customHeight="1" x14ac:dyDescent="0.25">
      <c r="B15" s="346" t="s">
        <v>188</v>
      </c>
      <c r="C15" s="8">
        <v>10</v>
      </c>
      <c r="D15" s="8">
        <v>10</v>
      </c>
      <c r="E15" s="8">
        <v>10</v>
      </c>
      <c r="F15" s="8">
        <v>10</v>
      </c>
      <c r="G15" s="8">
        <v>10</v>
      </c>
      <c r="H15" s="8">
        <v>10</v>
      </c>
      <c r="I15" s="8">
        <v>10</v>
      </c>
      <c r="J15" s="8">
        <v>10</v>
      </c>
      <c r="K15" s="8">
        <v>10</v>
      </c>
      <c r="L15" s="8">
        <v>10</v>
      </c>
      <c r="M15" s="8">
        <v>10</v>
      </c>
      <c r="N15" s="8">
        <v>10</v>
      </c>
      <c r="O15" s="96">
        <f t="shared" si="0"/>
        <v>120</v>
      </c>
    </row>
    <row r="16" spans="2:15" s="21" customFormat="1" ht="23.25" customHeight="1" x14ac:dyDescent="0.25">
      <c r="B16" s="95" t="s">
        <v>1406</v>
      </c>
      <c r="C16" s="96">
        <f>C7+C8+C9+C10+C15</f>
        <v>53</v>
      </c>
      <c r="D16" s="96">
        <f t="shared" ref="D16:N16" si="1">D7+D8+D9+D10+D15</f>
        <v>53</v>
      </c>
      <c r="E16" s="96">
        <f t="shared" si="1"/>
        <v>53</v>
      </c>
      <c r="F16" s="96">
        <f t="shared" si="1"/>
        <v>53</v>
      </c>
      <c r="G16" s="96">
        <f t="shared" si="1"/>
        <v>53</v>
      </c>
      <c r="H16" s="96">
        <f t="shared" si="1"/>
        <v>53</v>
      </c>
      <c r="I16" s="96">
        <f t="shared" si="1"/>
        <v>53</v>
      </c>
      <c r="J16" s="96">
        <f t="shared" si="1"/>
        <v>53</v>
      </c>
      <c r="K16" s="96">
        <f t="shared" si="1"/>
        <v>53</v>
      </c>
      <c r="L16" s="96">
        <f t="shared" si="1"/>
        <v>53</v>
      </c>
      <c r="M16" s="96">
        <f t="shared" si="1"/>
        <v>53</v>
      </c>
      <c r="N16" s="96">
        <f t="shared" si="1"/>
        <v>53</v>
      </c>
      <c r="O16" s="96">
        <f>SUM(O6:O14)</f>
        <v>720</v>
      </c>
    </row>
    <row r="17" spans="2:15" s="26" customFormat="1" ht="23.25" customHeight="1" x14ac:dyDescent="0.25">
      <c r="B17" s="95" t="s">
        <v>1407</v>
      </c>
      <c r="C17" s="96">
        <f>SUM(C7:C15)</f>
        <v>70</v>
      </c>
      <c r="D17" s="96">
        <f t="shared" ref="D17:N17" si="2">SUM(D7:D15)</f>
        <v>70</v>
      </c>
      <c r="E17" s="96">
        <f t="shared" si="2"/>
        <v>70</v>
      </c>
      <c r="F17" s="96">
        <f t="shared" si="2"/>
        <v>70</v>
      </c>
      <c r="G17" s="96">
        <f t="shared" si="2"/>
        <v>70</v>
      </c>
      <c r="H17" s="96">
        <f t="shared" si="2"/>
        <v>70</v>
      </c>
      <c r="I17" s="96">
        <f t="shared" si="2"/>
        <v>70</v>
      </c>
      <c r="J17" s="96">
        <f t="shared" si="2"/>
        <v>70</v>
      </c>
      <c r="K17" s="96">
        <f t="shared" si="2"/>
        <v>70</v>
      </c>
      <c r="L17" s="96">
        <f t="shared" si="2"/>
        <v>70</v>
      </c>
      <c r="M17" s="96">
        <f t="shared" si="2"/>
        <v>70</v>
      </c>
      <c r="N17" s="96">
        <f t="shared" si="2"/>
        <v>70</v>
      </c>
      <c r="O17" s="96">
        <f>SUM(O7:O15)</f>
        <v>840</v>
      </c>
    </row>
    <row r="18" spans="2:15" s="27" customFormat="1" ht="12" customHeight="1" x14ac:dyDescent="0.25">
      <c r="B18" s="23"/>
      <c r="C18" s="24"/>
      <c r="D18" s="28"/>
      <c r="E18" s="24"/>
      <c r="F18" s="24"/>
      <c r="G18" s="24"/>
      <c r="H18" s="24"/>
      <c r="I18" s="24"/>
      <c r="J18" s="24"/>
      <c r="K18" s="24"/>
      <c r="L18" s="24"/>
      <c r="M18" s="28"/>
      <c r="N18" s="24"/>
      <c r="O18" s="25"/>
    </row>
    <row r="19" spans="2:15" s="26" customFormat="1" ht="23.25" customHeight="1" x14ac:dyDescent="0.25">
      <c r="B19" s="99" t="s">
        <v>6</v>
      </c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1"/>
    </row>
    <row r="20" spans="2:15" s="21" customFormat="1" ht="23.25" customHeight="1" x14ac:dyDescent="0.25">
      <c r="B20" s="346" t="s">
        <v>381</v>
      </c>
      <c r="C20" s="8">
        <v>13</v>
      </c>
      <c r="D20" s="8">
        <v>13</v>
      </c>
      <c r="E20" s="8">
        <v>13</v>
      </c>
      <c r="F20" s="8">
        <v>13</v>
      </c>
      <c r="G20" s="8">
        <v>13</v>
      </c>
      <c r="H20" s="8">
        <v>13</v>
      </c>
      <c r="I20" s="8">
        <v>13</v>
      </c>
      <c r="J20" s="8">
        <v>13</v>
      </c>
      <c r="K20" s="8">
        <v>13</v>
      </c>
      <c r="L20" s="8">
        <v>13</v>
      </c>
      <c r="M20" s="8">
        <v>13</v>
      </c>
      <c r="N20" s="8">
        <v>13</v>
      </c>
      <c r="O20" s="96">
        <f>SUM(C20:N20)</f>
        <v>156</v>
      </c>
    </row>
    <row r="21" spans="2:15" s="21" customFormat="1" ht="23.25" customHeight="1" x14ac:dyDescent="0.25">
      <c r="B21" s="347" t="s">
        <v>216</v>
      </c>
      <c r="C21" s="106">
        <v>9</v>
      </c>
      <c r="D21" s="106">
        <v>9</v>
      </c>
      <c r="E21" s="106">
        <v>9</v>
      </c>
      <c r="F21" s="106">
        <v>9</v>
      </c>
      <c r="G21" s="106">
        <v>9</v>
      </c>
      <c r="H21" s="106">
        <v>9</v>
      </c>
      <c r="I21" s="106">
        <v>9</v>
      </c>
      <c r="J21" s="106">
        <v>9</v>
      </c>
      <c r="K21" s="106">
        <v>9</v>
      </c>
      <c r="L21" s="106">
        <v>9</v>
      </c>
      <c r="M21" s="106">
        <v>9</v>
      </c>
      <c r="N21" s="106">
        <v>9</v>
      </c>
      <c r="O21" s="96">
        <f t="shared" ref="O21:O28" si="3">SUM(C21:N21)</f>
        <v>108</v>
      </c>
    </row>
    <row r="22" spans="2:15" s="21" customFormat="1" ht="23.25" customHeight="1" x14ac:dyDescent="0.25">
      <c r="B22" s="346" t="s">
        <v>198</v>
      </c>
      <c r="C22" s="8">
        <v>15</v>
      </c>
      <c r="D22" s="8">
        <v>15</v>
      </c>
      <c r="E22" s="8">
        <v>15</v>
      </c>
      <c r="F22" s="8">
        <v>15</v>
      </c>
      <c r="G22" s="8">
        <v>15</v>
      </c>
      <c r="H22" s="8">
        <v>15</v>
      </c>
      <c r="I22" s="8">
        <v>15</v>
      </c>
      <c r="J22" s="8">
        <v>15</v>
      </c>
      <c r="K22" s="8">
        <v>15</v>
      </c>
      <c r="L22" s="8">
        <v>15</v>
      </c>
      <c r="M22" s="8">
        <v>15</v>
      </c>
      <c r="N22" s="8">
        <v>15</v>
      </c>
      <c r="O22" s="96">
        <f t="shared" si="3"/>
        <v>180</v>
      </c>
    </row>
    <row r="23" spans="2:15" s="21" customFormat="1" ht="23.25" customHeight="1" x14ac:dyDescent="0.25">
      <c r="B23" s="347" t="s">
        <v>217</v>
      </c>
      <c r="C23" s="106">
        <v>6</v>
      </c>
      <c r="D23" s="106">
        <v>6</v>
      </c>
      <c r="E23" s="106">
        <v>6</v>
      </c>
      <c r="F23" s="106">
        <v>6</v>
      </c>
      <c r="G23" s="106">
        <v>6</v>
      </c>
      <c r="H23" s="106">
        <v>6</v>
      </c>
      <c r="I23" s="106">
        <v>6</v>
      </c>
      <c r="J23" s="106">
        <v>6</v>
      </c>
      <c r="K23" s="106">
        <v>6</v>
      </c>
      <c r="L23" s="106">
        <v>6</v>
      </c>
      <c r="M23" s="106">
        <v>6</v>
      </c>
      <c r="N23" s="106">
        <v>6</v>
      </c>
      <c r="O23" s="96">
        <f t="shared" si="3"/>
        <v>72</v>
      </c>
    </row>
    <row r="24" spans="2:15" s="21" customFormat="1" ht="23.25" customHeight="1" x14ac:dyDescent="0.25">
      <c r="B24" s="346" t="s">
        <v>199</v>
      </c>
      <c r="C24" s="8">
        <v>7</v>
      </c>
      <c r="D24" s="8">
        <v>7</v>
      </c>
      <c r="E24" s="8">
        <v>7</v>
      </c>
      <c r="F24" s="8">
        <v>7</v>
      </c>
      <c r="G24" s="8">
        <v>7</v>
      </c>
      <c r="H24" s="8">
        <v>7</v>
      </c>
      <c r="I24" s="8">
        <v>7</v>
      </c>
      <c r="J24" s="8">
        <v>7</v>
      </c>
      <c r="K24" s="8">
        <v>7</v>
      </c>
      <c r="L24" s="8">
        <v>7</v>
      </c>
      <c r="M24" s="8">
        <v>7</v>
      </c>
      <c r="N24" s="8">
        <v>7</v>
      </c>
      <c r="O24" s="96">
        <f t="shared" si="3"/>
        <v>84</v>
      </c>
    </row>
    <row r="25" spans="2:15" s="21" customFormat="1" ht="23.25" customHeight="1" x14ac:dyDescent="0.25">
      <c r="B25" s="347" t="s">
        <v>203</v>
      </c>
      <c r="C25" s="106">
        <v>5</v>
      </c>
      <c r="D25" s="106">
        <v>5</v>
      </c>
      <c r="E25" s="106">
        <v>5</v>
      </c>
      <c r="F25" s="106">
        <v>5</v>
      </c>
      <c r="G25" s="106">
        <v>5</v>
      </c>
      <c r="H25" s="106">
        <v>5</v>
      </c>
      <c r="I25" s="106">
        <v>5</v>
      </c>
      <c r="J25" s="106">
        <v>5</v>
      </c>
      <c r="K25" s="106">
        <v>5</v>
      </c>
      <c r="L25" s="106">
        <v>5</v>
      </c>
      <c r="M25" s="106">
        <v>5</v>
      </c>
      <c r="N25" s="106">
        <v>5</v>
      </c>
      <c r="O25" s="96">
        <f t="shared" si="3"/>
        <v>60</v>
      </c>
    </row>
    <row r="26" spans="2:15" s="21" customFormat="1" ht="23.25" customHeight="1" x14ac:dyDescent="0.25">
      <c r="B26" s="346" t="s">
        <v>200</v>
      </c>
      <c r="C26" s="8">
        <v>5</v>
      </c>
      <c r="D26" s="8">
        <v>5</v>
      </c>
      <c r="E26" s="8">
        <v>5</v>
      </c>
      <c r="F26" s="8">
        <v>5</v>
      </c>
      <c r="G26" s="8">
        <v>5</v>
      </c>
      <c r="H26" s="8">
        <v>5</v>
      </c>
      <c r="I26" s="8">
        <v>5</v>
      </c>
      <c r="J26" s="8">
        <v>5</v>
      </c>
      <c r="K26" s="8">
        <v>5</v>
      </c>
      <c r="L26" s="8">
        <v>5</v>
      </c>
      <c r="M26" s="8">
        <v>5</v>
      </c>
      <c r="N26" s="8">
        <v>5</v>
      </c>
      <c r="O26" s="96">
        <f t="shared" si="3"/>
        <v>60</v>
      </c>
    </row>
    <row r="27" spans="2:15" s="21" customFormat="1" ht="23.25" customHeight="1" x14ac:dyDescent="0.25">
      <c r="B27" s="347" t="s">
        <v>201</v>
      </c>
      <c r="C27" s="106">
        <v>0</v>
      </c>
      <c r="D27" s="106">
        <v>0</v>
      </c>
      <c r="E27" s="106">
        <v>0</v>
      </c>
      <c r="F27" s="106">
        <v>0</v>
      </c>
      <c r="G27" s="106">
        <v>0</v>
      </c>
      <c r="H27" s="106">
        <v>0</v>
      </c>
      <c r="I27" s="106">
        <v>0</v>
      </c>
      <c r="J27" s="106">
        <v>0</v>
      </c>
      <c r="K27" s="106">
        <v>0</v>
      </c>
      <c r="L27" s="106">
        <v>0</v>
      </c>
      <c r="M27" s="106">
        <v>0</v>
      </c>
      <c r="N27" s="106">
        <v>0</v>
      </c>
      <c r="O27" s="96">
        <f t="shared" si="3"/>
        <v>0</v>
      </c>
    </row>
    <row r="28" spans="2:15" s="21" customFormat="1" ht="23.25" customHeight="1" x14ac:dyDescent="0.25">
      <c r="B28" s="346" t="s">
        <v>218</v>
      </c>
      <c r="C28" s="8">
        <v>10</v>
      </c>
      <c r="D28" s="8">
        <v>10</v>
      </c>
      <c r="E28" s="8">
        <v>10</v>
      </c>
      <c r="F28" s="8">
        <v>10</v>
      </c>
      <c r="G28" s="8">
        <v>10</v>
      </c>
      <c r="H28" s="8">
        <v>10</v>
      </c>
      <c r="I28" s="8">
        <v>10</v>
      </c>
      <c r="J28" s="8">
        <v>10</v>
      </c>
      <c r="K28" s="8">
        <v>10</v>
      </c>
      <c r="L28" s="8">
        <v>10</v>
      </c>
      <c r="M28" s="8">
        <v>10</v>
      </c>
      <c r="N28" s="8">
        <v>10</v>
      </c>
      <c r="O28" s="96">
        <f t="shared" si="3"/>
        <v>120</v>
      </c>
    </row>
    <row r="29" spans="2:15" s="26" customFormat="1" ht="23.25" customHeight="1" x14ac:dyDescent="0.25">
      <c r="B29" s="95" t="s">
        <v>5</v>
      </c>
      <c r="C29" s="96">
        <f t="shared" ref="C29:O29" si="4">SUM(C20:C28)</f>
        <v>70</v>
      </c>
      <c r="D29" s="96">
        <f t="shared" si="4"/>
        <v>70</v>
      </c>
      <c r="E29" s="96">
        <f t="shared" si="4"/>
        <v>70</v>
      </c>
      <c r="F29" s="96">
        <f t="shared" si="4"/>
        <v>70</v>
      </c>
      <c r="G29" s="96">
        <f t="shared" si="4"/>
        <v>70</v>
      </c>
      <c r="H29" s="96">
        <f t="shared" si="4"/>
        <v>70</v>
      </c>
      <c r="I29" s="96">
        <f t="shared" si="4"/>
        <v>70</v>
      </c>
      <c r="J29" s="96">
        <f t="shared" si="4"/>
        <v>70</v>
      </c>
      <c r="K29" s="96">
        <f t="shared" si="4"/>
        <v>70</v>
      </c>
      <c r="L29" s="96">
        <f t="shared" si="4"/>
        <v>70</v>
      </c>
      <c r="M29" s="96">
        <f t="shared" si="4"/>
        <v>70</v>
      </c>
      <c r="N29" s="96">
        <f t="shared" si="4"/>
        <v>70</v>
      </c>
      <c r="O29" s="96">
        <f t="shared" si="4"/>
        <v>840</v>
      </c>
    </row>
    <row r="30" spans="2:15" s="27" customFormat="1" ht="12" customHeight="1" x14ac:dyDescent="0.25">
      <c r="B30" s="23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8"/>
    </row>
    <row r="31" spans="2:15" s="26" customFormat="1" ht="23.25" customHeight="1" x14ac:dyDescent="0.25">
      <c r="B31" s="99" t="s">
        <v>9</v>
      </c>
      <c r="C31" s="109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1"/>
    </row>
    <row r="32" spans="2:15" s="21" customFormat="1" ht="23.25" customHeight="1" x14ac:dyDescent="0.25">
      <c r="B32" s="5" t="s">
        <v>380</v>
      </c>
      <c r="C32" s="112">
        <f t="shared" ref="C32:N32" si="5">C7*C$1615</f>
        <v>403</v>
      </c>
      <c r="D32" s="112">
        <f t="shared" si="5"/>
        <v>377</v>
      </c>
      <c r="E32" s="112">
        <f t="shared" si="5"/>
        <v>403</v>
      </c>
      <c r="F32" s="112">
        <f t="shared" si="5"/>
        <v>390</v>
      </c>
      <c r="G32" s="112">
        <f t="shared" si="5"/>
        <v>403</v>
      </c>
      <c r="H32" s="112">
        <f t="shared" si="5"/>
        <v>390</v>
      </c>
      <c r="I32" s="112">
        <f t="shared" si="5"/>
        <v>403</v>
      </c>
      <c r="J32" s="112">
        <f t="shared" si="5"/>
        <v>403</v>
      </c>
      <c r="K32" s="112">
        <f t="shared" si="5"/>
        <v>390</v>
      </c>
      <c r="L32" s="112">
        <f t="shared" si="5"/>
        <v>403</v>
      </c>
      <c r="M32" s="112">
        <f t="shared" si="5"/>
        <v>390</v>
      </c>
      <c r="N32" s="112">
        <f t="shared" si="5"/>
        <v>403</v>
      </c>
      <c r="O32" s="96">
        <f>SUM(C32:N32)</f>
        <v>4758</v>
      </c>
    </row>
    <row r="33" spans="2:16" s="21" customFormat="1" ht="23.25" customHeight="1" x14ac:dyDescent="0.25">
      <c r="B33" s="105" t="s">
        <v>204</v>
      </c>
      <c r="C33" s="114">
        <f t="shared" ref="C33:N33" si="6">C8*C$1615</f>
        <v>279</v>
      </c>
      <c r="D33" s="114">
        <f t="shared" si="6"/>
        <v>261</v>
      </c>
      <c r="E33" s="114">
        <f t="shared" si="6"/>
        <v>279</v>
      </c>
      <c r="F33" s="114">
        <f t="shared" si="6"/>
        <v>270</v>
      </c>
      <c r="G33" s="114">
        <f t="shared" si="6"/>
        <v>279</v>
      </c>
      <c r="H33" s="114">
        <f t="shared" si="6"/>
        <v>270</v>
      </c>
      <c r="I33" s="114">
        <f t="shared" si="6"/>
        <v>279</v>
      </c>
      <c r="J33" s="114">
        <f t="shared" si="6"/>
        <v>279</v>
      </c>
      <c r="K33" s="114">
        <f t="shared" si="6"/>
        <v>270</v>
      </c>
      <c r="L33" s="114">
        <f t="shared" si="6"/>
        <v>279</v>
      </c>
      <c r="M33" s="114">
        <f t="shared" si="6"/>
        <v>270</v>
      </c>
      <c r="N33" s="114">
        <f t="shared" si="6"/>
        <v>279</v>
      </c>
      <c r="O33" s="96">
        <f t="shared" ref="O33:O42" si="7">SUM(C33:N33)</f>
        <v>3294</v>
      </c>
    </row>
    <row r="34" spans="2:16" s="21" customFormat="1" ht="23.25" customHeight="1" x14ac:dyDescent="0.25">
      <c r="B34" s="6" t="s">
        <v>205</v>
      </c>
      <c r="C34" s="112">
        <f t="shared" ref="C34:N34" si="8">C9*C$1615</f>
        <v>465</v>
      </c>
      <c r="D34" s="112">
        <f t="shared" si="8"/>
        <v>435</v>
      </c>
      <c r="E34" s="112">
        <f t="shared" si="8"/>
        <v>465</v>
      </c>
      <c r="F34" s="112">
        <f t="shared" si="8"/>
        <v>450</v>
      </c>
      <c r="G34" s="112">
        <f t="shared" si="8"/>
        <v>465</v>
      </c>
      <c r="H34" s="112">
        <f t="shared" si="8"/>
        <v>450</v>
      </c>
      <c r="I34" s="112">
        <f t="shared" si="8"/>
        <v>465</v>
      </c>
      <c r="J34" s="112">
        <f t="shared" si="8"/>
        <v>465</v>
      </c>
      <c r="K34" s="112">
        <f t="shared" si="8"/>
        <v>450</v>
      </c>
      <c r="L34" s="112">
        <f t="shared" si="8"/>
        <v>465</v>
      </c>
      <c r="M34" s="112">
        <f t="shared" si="8"/>
        <v>450</v>
      </c>
      <c r="N34" s="112">
        <f t="shared" si="8"/>
        <v>465</v>
      </c>
      <c r="O34" s="96">
        <f t="shared" si="7"/>
        <v>5490</v>
      </c>
    </row>
    <row r="35" spans="2:16" s="21" customFormat="1" ht="23.25" customHeight="1" x14ac:dyDescent="0.25">
      <c r="B35" s="105" t="s">
        <v>206</v>
      </c>
      <c r="C35" s="114">
        <f t="shared" ref="C35:N35" si="9">C10*C$1615</f>
        <v>186</v>
      </c>
      <c r="D35" s="114">
        <f t="shared" si="9"/>
        <v>174</v>
      </c>
      <c r="E35" s="114">
        <f t="shared" si="9"/>
        <v>186</v>
      </c>
      <c r="F35" s="114">
        <f t="shared" si="9"/>
        <v>180</v>
      </c>
      <c r="G35" s="114">
        <f t="shared" si="9"/>
        <v>186</v>
      </c>
      <c r="H35" s="114">
        <f t="shared" si="9"/>
        <v>180</v>
      </c>
      <c r="I35" s="114">
        <f t="shared" si="9"/>
        <v>186</v>
      </c>
      <c r="J35" s="114">
        <f t="shared" si="9"/>
        <v>186</v>
      </c>
      <c r="K35" s="114">
        <f t="shared" si="9"/>
        <v>180</v>
      </c>
      <c r="L35" s="114">
        <f t="shared" si="9"/>
        <v>186</v>
      </c>
      <c r="M35" s="114">
        <f t="shared" si="9"/>
        <v>180</v>
      </c>
      <c r="N35" s="114">
        <f t="shared" si="9"/>
        <v>186</v>
      </c>
      <c r="O35" s="96">
        <f t="shared" si="7"/>
        <v>2196</v>
      </c>
    </row>
    <row r="36" spans="2:16" s="21" customFormat="1" ht="23.25" customHeight="1" x14ac:dyDescent="0.25">
      <c r="B36" s="346" t="s">
        <v>1402</v>
      </c>
      <c r="C36" s="112">
        <f t="shared" ref="C36:N36" si="10">C11*C$1615</f>
        <v>217</v>
      </c>
      <c r="D36" s="112">
        <f t="shared" si="10"/>
        <v>203</v>
      </c>
      <c r="E36" s="112">
        <f t="shared" si="10"/>
        <v>217</v>
      </c>
      <c r="F36" s="112">
        <f t="shared" si="10"/>
        <v>210</v>
      </c>
      <c r="G36" s="112">
        <f t="shared" si="10"/>
        <v>217</v>
      </c>
      <c r="H36" s="112">
        <f t="shared" si="10"/>
        <v>210</v>
      </c>
      <c r="I36" s="112">
        <f t="shared" si="10"/>
        <v>217</v>
      </c>
      <c r="J36" s="112">
        <f t="shared" si="10"/>
        <v>217</v>
      </c>
      <c r="K36" s="112">
        <f t="shared" si="10"/>
        <v>210</v>
      </c>
      <c r="L36" s="112">
        <f t="shared" si="10"/>
        <v>217</v>
      </c>
      <c r="M36" s="112">
        <f t="shared" si="10"/>
        <v>210</v>
      </c>
      <c r="N36" s="112">
        <f t="shared" si="10"/>
        <v>217</v>
      </c>
      <c r="O36" s="96">
        <f t="shared" si="7"/>
        <v>2562</v>
      </c>
    </row>
    <row r="37" spans="2:16" s="21" customFormat="1" ht="23.25" customHeight="1" x14ac:dyDescent="0.25">
      <c r="B37" s="347" t="s">
        <v>1403</v>
      </c>
      <c r="C37" s="114">
        <f t="shared" ref="C37:N37" si="11">C12*C$1615</f>
        <v>155</v>
      </c>
      <c r="D37" s="114">
        <f t="shared" si="11"/>
        <v>145</v>
      </c>
      <c r="E37" s="114">
        <f t="shared" si="11"/>
        <v>155</v>
      </c>
      <c r="F37" s="114">
        <f t="shared" si="11"/>
        <v>150</v>
      </c>
      <c r="G37" s="114">
        <f t="shared" si="11"/>
        <v>155</v>
      </c>
      <c r="H37" s="114">
        <f t="shared" si="11"/>
        <v>150</v>
      </c>
      <c r="I37" s="114">
        <f t="shared" si="11"/>
        <v>155</v>
      </c>
      <c r="J37" s="114">
        <f t="shared" si="11"/>
        <v>155</v>
      </c>
      <c r="K37" s="114">
        <f t="shared" si="11"/>
        <v>150</v>
      </c>
      <c r="L37" s="114">
        <f t="shared" si="11"/>
        <v>155</v>
      </c>
      <c r="M37" s="114">
        <f t="shared" si="11"/>
        <v>150</v>
      </c>
      <c r="N37" s="114">
        <f t="shared" si="11"/>
        <v>155</v>
      </c>
      <c r="O37" s="96">
        <f t="shared" si="7"/>
        <v>1830</v>
      </c>
    </row>
    <row r="38" spans="2:16" s="21" customFormat="1" ht="23.25" customHeight="1" x14ac:dyDescent="0.25">
      <c r="B38" s="346" t="s">
        <v>1404</v>
      </c>
      <c r="C38" s="112">
        <f t="shared" ref="C38:N38" si="12">C13*C$1615</f>
        <v>155</v>
      </c>
      <c r="D38" s="112">
        <f t="shared" si="12"/>
        <v>145</v>
      </c>
      <c r="E38" s="112">
        <f t="shared" si="12"/>
        <v>155</v>
      </c>
      <c r="F38" s="112">
        <f t="shared" si="12"/>
        <v>150</v>
      </c>
      <c r="G38" s="112">
        <f t="shared" si="12"/>
        <v>155</v>
      </c>
      <c r="H38" s="112">
        <f t="shared" si="12"/>
        <v>150</v>
      </c>
      <c r="I38" s="112">
        <f t="shared" si="12"/>
        <v>155</v>
      </c>
      <c r="J38" s="112">
        <f t="shared" si="12"/>
        <v>155</v>
      </c>
      <c r="K38" s="112">
        <f t="shared" si="12"/>
        <v>150</v>
      </c>
      <c r="L38" s="112">
        <f t="shared" si="12"/>
        <v>155</v>
      </c>
      <c r="M38" s="112">
        <f t="shared" si="12"/>
        <v>150</v>
      </c>
      <c r="N38" s="112">
        <f t="shared" si="12"/>
        <v>155</v>
      </c>
      <c r="O38" s="96">
        <f t="shared" si="7"/>
        <v>1830</v>
      </c>
    </row>
    <row r="39" spans="2:16" s="21" customFormat="1" ht="23.25" customHeight="1" x14ac:dyDescent="0.25">
      <c r="B39" s="347" t="s">
        <v>1405</v>
      </c>
      <c r="C39" s="114">
        <f t="shared" ref="C39:N39" si="13">C14*C$1615</f>
        <v>0</v>
      </c>
      <c r="D39" s="114">
        <f t="shared" si="13"/>
        <v>0</v>
      </c>
      <c r="E39" s="114">
        <f t="shared" si="13"/>
        <v>0</v>
      </c>
      <c r="F39" s="114">
        <f t="shared" si="13"/>
        <v>0</v>
      </c>
      <c r="G39" s="114">
        <f t="shared" si="13"/>
        <v>0</v>
      </c>
      <c r="H39" s="114">
        <f t="shared" si="13"/>
        <v>0</v>
      </c>
      <c r="I39" s="114">
        <f t="shared" si="13"/>
        <v>0</v>
      </c>
      <c r="J39" s="114">
        <f t="shared" si="13"/>
        <v>0</v>
      </c>
      <c r="K39" s="114">
        <f t="shared" si="13"/>
        <v>0</v>
      </c>
      <c r="L39" s="114">
        <f t="shared" si="13"/>
        <v>0</v>
      </c>
      <c r="M39" s="114">
        <f t="shared" si="13"/>
        <v>0</v>
      </c>
      <c r="N39" s="114">
        <f t="shared" si="13"/>
        <v>0</v>
      </c>
      <c r="O39" s="96">
        <f t="shared" si="7"/>
        <v>0</v>
      </c>
    </row>
    <row r="40" spans="2:16" s="21" customFormat="1" ht="23.25" customHeight="1" x14ac:dyDescent="0.25">
      <c r="B40" s="6" t="s">
        <v>207</v>
      </c>
      <c r="C40" s="112">
        <f t="shared" ref="C40:N40" si="14">C15*C$1615</f>
        <v>310</v>
      </c>
      <c r="D40" s="112">
        <f t="shared" si="14"/>
        <v>290</v>
      </c>
      <c r="E40" s="112">
        <f t="shared" si="14"/>
        <v>310</v>
      </c>
      <c r="F40" s="112">
        <f t="shared" si="14"/>
        <v>300</v>
      </c>
      <c r="G40" s="112">
        <f t="shared" si="14"/>
        <v>310</v>
      </c>
      <c r="H40" s="112">
        <f t="shared" si="14"/>
        <v>300</v>
      </c>
      <c r="I40" s="112">
        <f t="shared" si="14"/>
        <v>310</v>
      </c>
      <c r="J40" s="112">
        <f t="shared" si="14"/>
        <v>310</v>
      </c>
      <c r="K40" s="112">
        <f t="shared" si="14"/>
        <v>300</v>
      </c>
      <c r="L40" s="112">
        <f t="shared" si="14"/>
        <v>310</v>
      </c>
      <c r="M40" s="112">
        <f t="shared" si="14"/>
        <v>300</v>
      </c>
      <c r="N40" s="112">
        <f t="shared" si="14"/>
        <v>310</v>
      </c>
      <c r="O40" s="96">
        <f t="shared" si="7"/>
        <v>3660</v>
      </c>
    </row>
    <row r="41" spans="2:16" s="21" customFormat="1" ht="23.25" customHeight="1" x14ac:dyDescent="0.25">
      <c r="B41" s="95" t="s">
        <v>1406</v>
      </c>
      <c r="C41" s="96">
        <f>C32+C33+C34+C35+C40</f>
        <v>1643</v>
      </c>
      <c r="D41" s="96">
        <f t="shared" ref="D41:N41" si="15">D32+D33+D34+D35+D40</f>
        <v>1537</v>
      </c>
      <c r="E41" s="96">
        <f t="shared" si="15"/>
        <v>1643</v>
      </c>
      <c r="F41" s="96">
        <f t="shared" si="15"/>
        <v>1590</v>
      </c>
      <c r="G41" s="96">
        <f t="shared" si="15"/>
        <v>1643</v>
      </c>
      <c r="H41" s="96">
        <f t="shared" si="15"/>
        <v>1590</v>
      </c>
      <c r="I41" s="96">
        <f t="shared" si="15"/>
        <v>1643</v>
      </c>
      <c r="J41" s="96">
        <f t="shared" si="15"/>
        <v>1643</v>
      </c>
      <c r="K41" s="96">
        <f t="shared" si="15"/>
        <v>1590</v>
      </c>
      <c r="L41" s="96">
        <f t="shared" si="15"/>
        <v>1643</v>
      </c>
      <c r="M41" s="96">
        <f t="shared" si="15"/>
        <v>1590</v>
      </c>
      <c r="N41" s="96">
        <f t="shared" si="15"/>
        <v>1643</v>
      </c>
      <c r="O41" s="96">
        <f>SUM(O31:O39)</f>
        <v>21960</v>
      </c>
    </row>
    <row r="42" spans="2:16" s="26" customFormat="1" ht="23.25" customHeight="1" x14ac:dyDescent="0.25">
      <c r="B42" s="95" t="s">
        <v>1407</v>
      </c>
      <c r="C42" s="96">
        <f t="shared" ref="C42:N42" si="16">SUM(C32:C40)</f>
        <v>2170</v>
      </c>
      <c r="D42" s="96">
        <f t="shared" si="16"/>
        <v>2030</v>
      </c>
      <c r="E42" s="96">
        <f t="shared" si="16"/>
        <v>2170</v>
      </c>
      <c r="F42" s="96">
        <f t="shared" si="16"/>
        <v>2100</v>
      </c>
      <c r="G42" s="96">
        <f t="shared" si="16"/>
        <v>2170</v>
      </c>
      <c r="H42" s="96">
        <f t="shared" si="16"/>
        <v>2100</v>
      </c>
      <c r="I42" s="96">
        <f t="shared" si="16"/>
        <v>2170</v>
      </c>
      <c r="J42" s="96">
        <f t="shared" si="16"/>
        <v>2170</v>
      </c>
      <c r="K42" s="96">
        <f t="shared" si="16"/>
        <v>2100</v>
      </c>
      <c r="L42" s="96">
        <f t="shared" si="16"/>
        <v>2170</v>
      </c>
      <c r="M42" s="96">
        <f t="shared" si="16"/>
        <v>2100</v>
      </c>
      <c r="N42" s="96">
        <f t="shared" si="16"/>
        <v>2170</v>
      </c>
      <c r="O42" s="96">
        <f t="shared" si="7"/>
        <v>25620</v>
      </c>
      <c r="P42" s="21"/>
    </row>
    <row r="43" spans="2:16" s="27" customFormat="1" ht="12" customHeight="1" x14ac:dyDescent="0.25">
      <c r="B43" s="23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5"/>
    </row>
    <row r="44" spans="2:16" s="26" customFormat="1" ht="23.25" customHeight="1" x14ac:dyDescent="0.25">
      <c r="B44" s="97" t="s">
        <v>11</v>
      </c>
      <c r="C44" s="109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  <c r="O44" s="111"/>
    </row>
    <row r="45" spans="2:16" s="21" customFormat="1" ht="23.25" customHeight="1" x14ac:dyDescent="0.25">
      <c r="B45" s="5" t="s">
        <v>379</v>
      </c>
      <c r="C45" s="112">
        <f t="shared" ref="C45:N45" si="17">C20*C$1615</f>
        <v>403</v>
      </c>
      <c r="D45" s="112">
        <f t="shared" si="17"/>
        <v>377</v>
      </c>
      <c r="E45" s="112">
        <f t="shared" si="17"/>
        <v>403</v>
      </c>
      <c r="F45" s="112">
        <f t="shared" si="17"/>
        <v>390</v>
      </c>
      <c r="G45" s="112">
        <f t="shared" si="17"/>
        <v>403</v>
      </c>
      <c r="H45" s="112">
        <f t="shared" si="17"/>
        <v>390</v>
      </c>
      <c r="I45" s="112">
        <f t="shared" si="17"/>
        <v>403</v>
      </c>
      <c r="J45" s="112">
        <f t="shared" si="17"/>
        <v>403</v>
      </c>
      <c r="K45" s="112">
        <f t="shared" si="17"/>
        <v>390</v>
      </c>
      <c r="L45" s="112">
        <f t="shared" si="17"/>
        <v>403</v>
      </c>
      <c r="M45" s="112">
        <f t="shared" si="17"/>
        <v>390</v>
      </c>
      <c r="N45" s="112">
        <f t="shared" si="17"/>
        <v>403</v>
      </c>
      <c r="O45" s="96">
        <f>SUM(C45:N45)</f>
        <v>4758</v>
      </c>
    </row>
    <row r="46" spans="2:16" s="21" customFormat="1" ht="23.25" customHeight="1" x14ac:dyDescent="0.25">
      <c r="B46" s="105" t="s">
        <v>215</v>
      </c>
      <c r="C46" s="114">
        <f t="shared" ref="C46:N46" si="18">C21*C$1615</f>
        <v>279</v>
      </c>
      <c r="D46" s="114">
        <f t="shared" si="18"/>
        <v>261</v>
      </c>
      <c r="E46" s="114">
        <f t="shared" si="18"/>
        <v>279</v>
      </c>
      <c r="F46" s="114">
        <f t="shared" si="18"/>
        <v>270</v>
      </c>
      <c r="G46" s="114">
        <f t="shared" si="18"/>
        <v>279</v>
      </c>
      <c r="H46" s="114">
        <f t="shared" si="18"/>
        <v>270</v>
      </c>
      <c r="I46" s="114">
        <f t="shared" si="18"/>
        <v>279</v>
      </c>
      <c r="J46" s="114">
        <f t="shared" si="18"/>
        <v>279</v>
      </c>
      <c r="K46" s="114">
        <f t="shared" si="18"/>
        <v>270</v>
      </c>
      <c r="L46" s="114">
        <f t="shared" si="18"/>
        <v>279</v>
      </c>
      <c r="M46" s="114">
        <f t="shared" si="18"/>
        <v>270</v>
      </c>
      <c r="N46" s="114">
        <f t="shared" si="18"/>
        <v>279</v>
      </c>
      <c r="O46" s="96">
        <f t="shared" ref="O46:O54" si="19">SUM(C46:N46)</f>
        <v>3294</v>
      </c>
    </row>
    <row r="47" spans="2:16" s="21" customFormat="1" ht="23.25" customHeight="1" x14ac:dyDescent="0.25">
      <c r="B47" s="6" t="s">
        <v>209</v>
      </c>
      <c r="C47" s="112">
        <f t="shared" ref="C47:N47" si="20">C22*C$1615</f>
        <v>465</v>
      </c>
      <c r="D47" s="112">
        <f t="shared" si="20"/>
        <v>435</v>
      </c>
      <c r="E47" s="112">
        <f t="shared" si="20"/>
        <v>465</v>
      </c>
      <c r="F47" s="112">
        <f t="shared" si="20"/>
        <v>450</v>
      </c>
      <c r="G47" s="112">
        <f t="shared" si="20"/>
        <v>465</v>
      </c>
      <c r="H47" s="112">
        <f t="shared" si="20"/>
        <v>450</v>
      </c>
      <c r="I47" s="112">
        <f t="shared" si="20"/>
        <v>465</v>
      </c>
      <c r="J47" s="112">
        <f t="shared" si="20"/>
        <v>465</v>
      </c>
      <c r="K47" s="112">
        <f t="shared" si="20"/>
        <v>450</v>
      </c>
      <c r="L47" s="112">
        <f t="shared" si="20"/>
        <v>465</v>
      </c>
      <c r="M47" s="112">
        <f t="shared" si="20"/>
        <v>450</v>
      </c>
      <c r="N47" s="112">
        <f t="shared" si="20"/>
        <v>465</v>
      </c>
      <c r="O47" s="96">
        <f t="shared" si="19"/>
        <v>5490</v>
      </c>
    </row>
    <row r="48" spans="2:16" s="21" customFormat="1" ht="21" customHeight="1" x14ac:dyDescent="0.25">
      <c r="B48" s="105" t="s">
        <v>219</v>
      </c>
      <c r="C48" s="114">
        <f t="shared" ref="C48:N48" si="21">C23*C$1615</f>
        <v>186</v>
      </c>
      <c r="D48" s="114">
        <f t="shared" si="21"/>
        <v>174</v>
      </c>
      <c r="E48" s="114">
        <f t="shared" si="21"/>
        <v>186</v>
      </c>
      <c r="F48" s="114">
        <f t="shared" si="21"/>
        <v>180</v>
      </c>
      <c r="G48" s="114">
        <f t="shared" si="21"/>
        <v>186</v>
      </c>
      <c r="H48" s="114">
        <f t="shared" si="21"/>
        <v>180</v>
      </c>
      <c r="I48" s="114">
        <f t="shared" si="21"/>
        <v>186</v>
      </c>
      <c r="J48" s="114">
        <f t="shared" si="21"/>
        <v>186</v>
      </c>
      <c r="K48" s="114">
        <f t="shared" si="21"/>
        <v>180</v>
      </c>
      <c r="L48" s="114">
        <f t="shared" si="21"/>
        <v>186</v>
      </c>
      <c r="M48" s="114">
        <f t="shared" si="21"/>
        <v>180</v>
      </c>
      <c r="N48" s="114">
        <f t="shared" si="21"/>
        <v>186</v>
      </c>
      <c r="O48" s="96">
        <f t="shared" si="19"/>
        <v>2196</v>
      </c>
    </row>
    <row r="49" spans="2:15" s="21" customFormat="1" ht="23.25" customHeight="1" x14ac:dyDescent="0.25">
      <c r="B49" s="6" t="s">
        <v>210</v>
      </c>
      <c r="C49" s="112">
        <f t="shared" ref="C49:N49" si="22">C24*C$1615</f>
        <v>217</v>
      </c>
      <c r="D49" s="112">
        <f t="shared" si="22"/>
        <v>203</v>
      </c>
      <c r="E49" s="112">
        <f t="shared" si="22"/>
        <v>217</v>
      </c>
      <c r="F49" s="112">
        <f t="shared" si="22"/>
        <v>210</v>
      </c>
      <c r="G49" s="112">
        <f t="shared" si="22"/>
        <v>217</v>
      </c>
      <c r="H49" s="112">
        <f t="shared" si="22"/>
        <v>210</v>
      </c>
      <c r="I49" s="112">
        <f t="shared" si="22"/>
        <v>217</v>
      </c>
      <c r="J49" s="112">
        <f t="shared" si="22"/>
        <v>217</v>
      </c>
      <c r="K49" s="112">
        <f t="shared" si="22"/>
        <v>210</v>
      </c>
      <c r="L49" s="112">
        <f t="shared" si="22"/>
        <v>217</v>
      </c>
      <c r="M49" s="112">
        <f t="shared" si="22"/>
        <v>210</v>
      </c>
      <c r="N49" s="112">
        <f t="shared" si="22"/>
        <v>217</v>
      </c>
      <c r="O49" s="96">
        <f t="shared" si="19"/>
        <v>2562</v>
      </c>
    </row>
    <row r="50" spans="2:15" s="21" customFormat="1" ht="23.25" customHeight="1" x14ac:dyDescent="0.25">
      <c r="B50" s="105" t="s">
        <v>211</v>
      </c>
      <c r="C50" s="114">
        <f t="shared" ref="C50:N50" si="23">C25*C$1615</f>
        <v>155</v>
      </c>
      <c r="D50" s="114">
        <f t="shared" si="23"/>
        <v>145</v>
      </c>
      <c r="E50" s="114">
        <f t="shared" si="23"/>
        <v>155</v>
      </c>
      <c r="F50" s="114">
        <f t="shared" si="23"/>
        <v>150</v>
      </c>
      <c r="G50" s="114">
        <f t="shared" si="23"/>
        <v>155</v>
      </c>
      <c r="H50" s="114">
        <f t="shared" si="23"/>
        <v>150</v>
      </c>
      <c r="I50" s="114">
        <f t="shared" si="23"/>
        <v>155</v>
      </c>
      <c r="J50" s="114">
        <f t="shared" si="23"/>
        <v>155</v>
      </c>
      <c r="K50" s="114">
        <f t="shared" si="23"/>
        <v>150</v>
      </c>
      <c r="L50" s="114">
        <f t="shared" si="23"/>
        <v>155</v>
      </c>
      <c r="M50" s="114">
        <f t="shared" si="23"/>
        <v>150</v>
      </c>
      <c r="N50" s="114">
        <f t="shared" si="23"/>
        <v>155</v>
      </c>
      <c r="O50" s="96">
        <f t="shared" si="19"/>
        <v>1830</v>
      </c>
    </row>
    <row r="51" spans="2:15" s="21" customFormat="1" ht="23.25" customHeight="1" x14ac:dyDescent="0.25">
      <c r="B51" s="6" t="s">
        <v>212</v>
      </c>
      <c r="C51" s="112">
        <f t="shared" ref="C51:N51" si="24">C26*C$1615</f>
        <v>155</v>
      </c>
      <c r="D51" s="112">
        <f t="shared" si="24"/>
        <v>145</v>
      </c>
      <c r="E51" s="112">
        <f t="shared" si="24"/>
        <v>155</v>
      </c>
      <c r="F51" s="112">
        <f t="shared" si="24"/>
        <v>150</v>
      </c>
      <c r="G51" s="112">
        <f t="shared" si="24"/>
        <v>155</v>
      </c>
      <c r="H51" s="112">
        <f t="shared" si="24"/>
        <v>150</v>
      </c>
      <c r="I51" s="112">
        <f t="shared" si="24"/>
        <v>155</v>
      </c>
      <c r="J51" s="112">
        <f t="shared" si="24"/>
        <v>155</v>
      </c>
      <c r="K51" s="112">
        <f t="shared" si="24"/>
        <v>150</v>
      </c>
      <c r="L51" s="112">
        <f t="shared" si="24"/>
        <v>155</v>
      </c>
      <c r="M51" s="112">
        <f t="shared" si="24"/>
        <v>150</v>
      </c>
      <c r="N51" s="112">
        <f t="shared" si="24"/>
        <v>155</v>
      </c>
      <c r="O51" s="96">
        <f t="shared" si="19"/>
        <v>1830</v>
      </c>
    </row>
    <row r="52" spans="2:15" s="21" customFormat="1" ht="23.25" customHeight="1" x14ac:dyDescent="0.25">
      <c r="B52" s="105" t="s">
        <v>213</v>
      </c>
      <c r="C52" s="114">
        <f t="shared" ref="C52:N52" si="25">C27*C$1615</f>
        <v>0</v>
      </c>
      <c r="D52" s="114">
        <f t="shared" si="25"/>
        <v>0</v>
      </c>
      <c r="E52" s="114">
        <f t="shared" si="25"/>
        <v>0</v>
      </c>
      <c r="F52" s="114">
        <f t="shared" si="25"/>
        <v>0</v>
      </c>
      <c r="G52" s="114">
        <f t="shared" si="25"/>
        <v>0</v>
      </c>
      <c r="H52" s="114">
        <f t="shared" si="25"/>
        <v>0</v>
      </c>
      <c r="I52" s="114">
        <f t="shared" si="25"/>
        <v>0</v>
      </c>
      <c r="J52" s="114">
        <f t="shared" si="25"/>
        <v>0</v>
      </c>
      <c r="K52" s="114">
        <f t="shared" si="25"/>
        <v>0</v>
      </c>
      <c r="L52" s="114">
        <f t="shared" si="25"/>
        <v>0</v>
      </c>
      <c r="M52" s="114">
        <f t="shared" si="25"/>
        <v>0</v>
      </c>
      <c r="N52" s="114">
        <f t="shared" si="25"/>
        <v>0</v>
      </c>
      <c r="O52" s="96">
        <f t="shared" si="19"/>
        <v>0</v>
      </c>
    </row>
    <row r="53" spans="2:15" s="21" customFormat="1" ht="23.25" customHeight="1" x14ac:dyDescent="0.25">
      <c r="B53" s="6" t="s">
        <v>220</v>
      </c>
      <c r="C53" s="112">
        <f t="shared" ref="C53:N53" si="26">C28*C$1615</f>
        <v>310</v>
      </c>
      <c r="D53" s="112">
        <f t="shared" si="26"/>
        <v>290</v>
      </c>
      <c r="E53" s="112">
        <f t="shared" si="26"/>
        <v>310</v>
      </c>
      <c r="F53" s="112">
        <f t="shared" si="26"/>
        <v>300</v>
      </c>
      <c r="G53" s="112">
        <f t="shared" si="26"/>
        <v>310</v>
      </c>
      <c r="H53" s="112">
        <f t="shared" si="26"/>
        <v>300</v>
      </c>
      <c r="I53" s="112">
        <f t="shared" si="26"/>
        <v>310</v>
      </c>
      <c r="J53" s="112">
        <f t="shared" si="26"/>
        <v>310</v>
      </c>
      <c r="K53" s="112">
        <f t="shared" si="26"/>
        <v>300</v>
      </c>
      <c r="L53" s="112">
        <f t="shared" si="26"/>
        <v>310</v>
      </c>
      <c r="M53" s="112">
        <f t="shared" si="26"/>
        <v>300</v>
      </c>
      <c r="N53" s="112">
        <f t="shared" si="26"/>
        <v>310</v>
      </c>
      <c r="O53" s="96">
        <f t="shared" si="19"/>
        <v>3660</v>
      </c>
    </row>
    <row r="54" spans="2:15" s="26" customFormat="1" ht="23.25" customHeight="1" x14ac:dyDescent="0.25">
      <c r="B54" s="97" t="s">
        <v>5</v>
      </c>
      <c r="C54" s="96">
        <f>SUM(C45:C53)</f>
        <v>2170</v>
      </c>
      <c r="D54" s="96">
        <f t="shared" ref="D54:N54" si="27">SUM(D45:D53)</f>
        <v>2030</v>
      </c>
      <c r="E54" s="96">
        <f t="shared" si="27"/>
        <v>2170</v>
      </c>
      <c r="F54" s="96">
        <f t="shared" si="27"/>
        <v>2100</v>
      </c>
      <c r="G54" s="96">
        <f t="shared" si="27"/>
        <v>2170</v>
      </c>
      <c r="H54" s="96">
        <f t="shared" si="27"/>
        <v>2100</v>
      </c>
      <c r="I54" s="96">
        <f t="shared" si="27"/>
        <v>2170</v>
      </c>
      <c r="J54" s="96">
        <f t="shared" si="27"/>
        <v>2170</v>
      </c>
      <c r="K54" s="96">
        <f t="shared" si="27"/>
        <v>2100</v>
      </c>
      <c r="L54" s="96">
        <f t="shared" si="27"/>
        <v>2170</v>
      </c>
      <c r="M54" s="96">
        <f t="shared" si="27"/>
        <v>2100</v>
      </c>
      <c r="N54" s="96">
        <f t="shared" si="27"/>
        <v>2170</v>
      </c>
      <c r="O54" s="96">
        <f t="shared" si="19"/>
        <v>25620</v>
      </c>
    </row>
    <row r="55" spans="2:15" s="27" customFormat="1" ht="12" customHeight="1" x14ac:dyDescent="0.25">
      <c r="B55" s="23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5"/>
    </row>
    <row r="56" spans="2:15" s="26" customFormat="1" ht="23.25" customHeight="1" x14ac:dyDescent="0.25">
      <c r="B56" s="97" t="s">
        <v>12</v>
      </c>
      <c r="C56" s="109"/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111"/>
    </row>
    <row r="57" spans="2:15" s="21" customFormat="1" ht="23.25" customHeight="1" x14ac:dyDescent="0.25">
      <c r="B57" s="116" t="s">
        <v>221</v>
      </c>
      <c r="C57" s="121">
        <v>320</v>
      </c>
      <c r="D57" s="121">
        <v>331</v>
      </c>
      <c r="E57" s="121">
        <v>292</v>
      </c>
      <c r="F57" s="121">
        <v>322</v>
      </c>
      <c r="G57" s="121">
        <v>263</v>
      </c>
      <c r="H57" s="121">
        <v>285</v>
      </c>
      <c r="I57" s="121">
        <v>378</v>
      </c>
      <c r="J57" s="121">
        <v>323</v>
      </c>
      <c r="K57" s="121">
        <v>363</v>
      </c>
      <c r="L57" s="121">
        <v>361</v>
      </c>
      <c r="M57" s="121">
        <v>258</v>
      </c>
      <c r="N57" s="121">
        <v>264</v>
      </c>
      <c r="O57" s="96">
        <f t="shared" ref="O57:O62" si="28">SUM(C57:N57)</f>
        <v>3760</v>
      </c>
    </row>
    <row r="58" spans="2:15" s="21" customFormat="1" ht="23.25" customHeight="1" x14ac:dyDescent="0.25">
      <c r="B58" s="119" t="s">
        <v>222</v>
      </c>
      <c r="C58" s="122">
        <v>587</v>
      </c>
      <c r="D58" s="122">
        <v>493</v>
      </c>
      <c r="E58" s="122">
        <v>471</v>
      </c>
      <c r="F58" s="122">
        <v>520</v>
      </c>
      <c r="G58" s="122">
        <v>589</v>
      </c>
      <c r="H58" s="122">
        <v>474</v>
      </c>
      <c r="I58" s="122">
        <v>571</v>
      </c>
      <c r="J58" s="122">
        <v>683</v>
      </c>
      <c r="K58" s="122">
        <v>591</v>
      </c>
      <c r="L58" s="122">
        <v>627</v>
      </c>
      <c r="M58" s="122">
        <v>500</v>
      </c>
      <c r="N58" s="122">
        <v>559</v>
      </c>
      <c r="O58" s="96">
        <f t="shared" si="28"/>
        <v>6665</v>
      </c>
    </row>
    <row r="59" spans="2:15" s="21" customFormat="1" ht="23.25" customHeight="1" x14ac:dyDescent="0.25">
      <c r="B59" s="117" t="s">
        <v>223</v>
      </c>
      <c r="C59" s="121">
        <v>462</v>
      </c>
      <c r="D59" s="121">
        <v>563</v>
      </c>
      <c r="E59" s="121">
        <v>657</v>
      </c>
      <c r="F59" s="121">
        <v>473</v>
      </c>
      <c r="G59" s="121">
        <v>443</v>
      </c>
      <c r="H59" s="121">
        <v>430</v>
      </c>
      <c r="I59" s="121">
        <v>409</v>
      </c>
      <c r="J59" s="121">
        <v>471</v>
      </c>
      <c r="K59" s="121">
        <v>495</v>
      </c>
      <c r="L59" s="121">
        <v>473</v>
      </c>
      <c r="M59" s="121">
        <v>382</v>
      </c>
      <c r="N59" s="121">
        <v>417</v>
      </c>
      <c r="O59" s="96">
        <f t="shared" si="28"/>
        <v>5675</v>
      </c>
    </row>
    <row r="60" spans="2:15" s="21" customFormat="1" ht="23.25" customHeight="1" x14ac:dyDescent="0.25">
      <c r="B60" s="118" t="s">
        <v>247</v>
      </c>
      <c r="C60" s="122">
        <v>85</v>
      </c>
      <c r="D60" s="122">
        <v>75</v>
      </c>
      <c r="E60" s="122">
        <v>88</v>
      </c>
      <c r="F60" s="122">
        <v>112</v>
      </c>
      <c r="G60" s="122">
        <v>109</v>
      </c>
      <c r="H60" s="122">
        <v>98</v>
      </c>
      <c r="I60" s="122">
        <v>102</v>
      </c>
      <c r="J60" s="122">
        <v>139</v>
      </c>
      <c r="K60" s="122">
        <v>151</v>
      </c>
      <c r="L60" s="122">
        <v>144</v>
      </c>
      <c r="M60" s="122">
        <v>151</v>
      </c>
      <c r="N60" s="122">
        <v>81</v>
      </c>
      <c r="O60" s="96">
        <f t="shared" si="28"/>
        <v>1335</v>
      </c>
    </row>
    <row r="61" spans="2:15" s="21" customFormat="1" ht="23.25" customHeight="1" x14ac:dyDescent="0.25">
      <c r="B61" s="116" t="s">
        <v>225</v>
      </c>
      <c r="C61" s="121">
        <v>212</v>
      </c>
      <c r="D61" s="121">
        <v>203</v>
      </c>
      <c r="E61" s="121">
        <v>178</v>
      </c>
      <c r="F61" s="121">
        <v>218</v>
      </c>
      <c r="G61" s="121">
        <v>202</v>
      </c>
      <c r="H61" s="121">
        <v>156</v>
      </c>
      <c r="I61" s="121">
        <v>170</v>
      </c>
      <c r="J61" s="121">
        <v>160</v>
      </c>
      <c r="K61" s="121">
        <v>247</v>
      </c>
      <c r="L61" s="121">
        <v>271</v>
      </c>
      <c r="M61" s="121">
        <v>245</v>
      </c>
      <c r="N61" s="121">
        <v>217</v>
      </c>
      <c r="O61" s="96">
        <f t="shared" si="28"/>
        <v>2479</v>
      </c>
    </row>
    <row r="62" spans="2:15" s="26" customFormat="1" ht="23.25" customHeight="1" x14ac:dyDescent="0.25">
      <c r="B62" s="97" t="s">
        <v>5</v>
      </c>
      <c r="C62" s="96">
        <f>SUM(C57:C61)</f>
        <v>1666</v>
      </c>
      <c r="D62" s="96">
        <f t="shared" ref="D62:N62" si="29">SUM(D57:D61)</f>
        <v>1665</v>
      </c>
      <c r="E62" s="96">
        <f t="shared" si="29"/>
        <v>1686</v>
      </c>
      <c r="F62" s="96">
        <f t="shared" si="29"/>
        <v>1645</v>
      </c>
      <c r="G62" s="96">
        <f t="shared" si="29"/>
        <v>1606</v>
      </c>
      <c r="H62" s="96">
        <f t="shared" si="29"/>
        <v>1443</v>
      </c>
      <c r="I62" s="96">
        <f t="shared" si="29"/>
        <v>1630</v>
      </c>
      <c r="J62" s="96">
        <f t="shared" si="29"/>
        <v>1776</v>
      </c>
      <c r="K62" s="96">
        <f t="shared" si="29"/>
        <v>1847</v>
      </c>
      <c r="L62" s="96">
        <f t="shared" si="29"/>
        <v>1876</v>
      </c>
      <c r="M62" s="96">
        <f t="shared" si="29"/>
        <v>1536</v>
      </c>
      <c r="N62" s="96">
        <f t="shared" si="29"/>
        <v>1538</v>
      </c>
      <c r="O62" s="96">
        <f t="shared" si="28"/>
        <v>19914</v>
      </c>
    </row>
    <row r="63" spans="2:15" s="27" customFormat="1" ht="12" customHeight="1" x14ac:dyDescent="0.25">
      <c r="B63" s="23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5"/>
    </row>
    <row r="64" spans="2:15" s="26" customFormat="1" ht="23.25" customHeight="1" x14ac:dyDescent="0.25">
      <c r="B64" s="97" t="s">
        <v>13</v>
      </c>
      <c r="C64" s="109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1"/>
    </row>
    <row r="65" spans="2:15" s="21" customFormat="1" ht="23.25" customHeight="1" x14ac:dyDescent="0.25">
      <c r="B65" s="116" t="s">
        <v>378</v>
      </c>
      <c r="C65" s="121">
        <v>247</v>
      </c>
      <c r="D65" s="121">
        <v>299</v>
      </c>
      <c r="E65" s="121">
        <v>299</v>
      </c>
      <c r="F65" s="121">
        <v>213</v>
      </c>
      <c r="G65" s="121">
        <v>221</v>
      </c>
      <c r="H65" s="121">
        <v>146</v>
      </c>
      <c r="I65" s="121">
        <v>259</v>
      </c>
      <c r="J65" s="121">
        <v>249</v>
      </c>
      <c r="K65" s="121">
        <v>341</v>
      </c>
      <c r="L65" s="121">
        <v>322</v>
      </c>
      <c r="M65" s="121">
        <v>270</v>
      </c>
      <c r="N65" s="121">
        <v>256</v>
      </c>
      <c r="O65" s="96">
        <f>SUM(C65:N65)</f>
        <v>3122</v>
      </c>
    </row>
    <row r="66" spans="2:15" s="21" customFormat="1" ht="23.25" customHeight="1" x14ac:dyDescent="0.25">
      <c r="B66" s="119" t="s">
        <v>226</v>
      </c>
      <c r="C66" s="122">
        <v>271</v>
      </c>
      <c r="D66" s="122">
        <v>238</v>
      </c>
      <c r="E66" s="122">
        <v>240</v>
      </c>
      <c r="F66" s="122">
        <v>208</v>
      </c>
      <c r="G66" s="122">
        <v>226</v>
      </c>
      <c r="H66" s="122">
        <v>211</v>
      </c>
      <c r="I66" s="122">
        <v>251</v>
      </c>
      <c r="J66" s="122">
        <v>259</v>
      </c>
      <c r="K66" s="122">
        <v>243</v>
      </c>
      <c r="L66" s="122">
        <v>274</v>
      </c>
      <c r="M66" s="122">
        <v>241</v>
      </c>
      <c r="N66" s="122">
        <v>252</v>
      </c>
      <c r="O66" s="96">
        <f t="shared" ref="O66:O74" si="30">SUM(C66:N66)</f>
        <v>2914</v>
      </c>
    </row>
    <row r="67" spans="2:15" s="21" customFormat="1" ht="23.25" customHeight="1" x14ac:dyDescent="0.25">
      <c r="B67" s="116" t="s">
        <v>227</v>
      </c>
      <c r="C67" s="121">
        <v>340</v>
      </c>
      <c r="D67" s="121">
        <v>374</v>
      </c>
      <c r="E67" s="121">
        <v>419</v>
      </c>
      <c r="F67" s="121">
        <v>420</v>
      </c>
      <c r="G67" s="121">
        <v>361</v>
      </c>
      <c r="H67" s="121">
        <v>345</v>
      </c>
      <c r="I67" s="121">
        <v>368</v>
      </c>
      <c r="J67" s="121">
        <v>433</v>
      </c>
      <c r="K67" s="121">
        <v>409</v>
      </c>
      <c r="L67" s="121">
        <v>397</v>
      </c>
      <c r="M67" s="121">
        <v>328</v>
      </c>
      <c r="N67" s="121">
        <v>346</v>
      </c>
      <c r="O67" s="96">
        <f t="shared" si="30"/>
        <v>4540</v>
      </c>
    </row>
    <row r="68" spans="2:15" s="21" customFormat="1" ht="23.25" customHeight="1" x14ac:dyDescent="0.25">
      <c r="B68" s="119" t="s">
        <v>228</v>
      </c>
      <c r="C68" s="122">
        <v>89</v>
      </c>
      <c r="D68" s="122">
        <v>92</v>
      </c>
      <c r="E68" s="122">
        <v>91</v>
      </c>
      <c r="F68" s="122">
        <v>133</v>
      </c>
      <c r="G68" s="122">
        <v>104</v>
      </c>
      <c r="H68" s="122">
        <v>96</v>
      </c>
      <c r="I68" s="122">
        <v>108</v>
      </c>
      <c r="J68" s="122">
        <v>154</v>
      </c>
      <c r="K68" s="122">
        <v>150</v>
      </c>
      <c r="L68" s="122">
        <v>132</v>
      </c>
      <c r="M68" s="122">
        <v>138</v>
      </c>
      <c r="N68" s="122">
        <v>93</v>
      </c>
      <c r="O68" s="96">
        <f t="shared" si="30"/>
        <v>1380</v>
      </c>
    </row>
    <row r="69" spans="2:15" s="21" customFormat="1" ht="23.25" customHeight="1" x14ac:dyDescent="0.25">
      <c r="B69" s="116" t="s">
        <v>229</v>
      </c>
      <c r="C69" s="121">
        <v>173</v>
      </c>
      <c r="D69" s="121">
        <v>175</v>
      </c>
      <c r="E69" s="121">
        <v>153</v>
      </c>
      <c r="F69" s="121">
        <v>142</v>
      </c>
      <c r="G69" s="121">
        <v>158</v>
      </c>
      <c r="H69" s="121">
        <v>170</v>
      </c>
      <c r="I69" s="121">
        <v>151</v>
      </c>
      <c r="J69" s="121">
        <v>147</v>
      </c>
      <c r="K69" s="121">
        <v>145</v>
      </c>
      <c r="L69" s="121">
        <v>170</v>
      </c>
      <c r="M69" s="121">
        <v>116</v>
      </c>
      <c r="N69" s="121">
        <v>128</v>
      </c>
      <c r="O69" s="96">
        <f t="shared" si="30"/>
        <v>1828</v>
      </c>
    </row>
    <row r="70" spans="2:15" s="21" customFormat="1" ht="23.25" customHeight="1" x14ac:dyDescent="0.25">
      <c r="B70" s="119" t="s">
        <v>230</v>
      </c>
      <c r="C70" s="122">
        <v>134</v>
      </c>
      <c r="D70" s="122">
        <v>119</v>
      </c>
      <c r="E70" s="122">
        <v>122</v>
      </c>
      <c r="F70" s="122">
        <v>129</v>
      </c>
      <c r="G70" s="122">
        <v>146</v>
      </c>
      <c r="H70" s="122">
        <v>125</v>
      </c>
      <c r="I70" s="122">
        <v>123</v>
      </c>
      <c r="J70" s="122">
        <v>155</v>
      </c>
      <c r="K70" s="122">
        <v>142</v>
      </c>
      <c r="L70" s="122">
        <v>147</v>
      </c>
      <c r="M70" s="122">
        <v>93</v>
      </c>
      <c r="N70" s="122">
        <v>110</v>
      </c>
      <c r="O70" s="96">
        <f t="shared" si="30"/>
        <v>1545</v>
      </c>
    </row>
    <row r="71" spans="2:15" s="21" customFormat="1" ht="23.25" customHeight="1" x14ac:dyDescent="0.25">
      <c r="B71" s="116" t="s">
        <v>231</v>
      </c>
      <c r="C71" s="121">
        <v>149</v>
      </c>
      <c r="D71" s="121">
        <v>127</v>
      </c>
      <c r="E71" s="121">
        <v>114</v>
      </c>
      <c r="F71" s="121">
        <v>132</v>
      </c>
      <c r="G71" s="121">
        <v>140</v>
      </c>
      <c r="H71" s="121">
        <v>105</v>
      </c>
      <c r="I71" s="121">
        <v>133</v>
      </c>
      <c r="J71" s="121">
        <v>146</v>
      </c>
      <c r="K71" s="121">
        <v>142</v>
      </c>
      <c r="L71" s="121">
        <v>154</v>
      </c>
      <c r="M71" s="121">
        <v>99</v>
      </c>
      <c r="N71" s="121">
        <v>117</v>
      </c>
      <c r="O71" s="96">
        <f t="shared" si="30"/>
        <v>1558</v>
      </c>
    </row>
    <row r="72" spans="2:15" s="21" customFormat="1" ht="23.25" customHeight="1" x14ac:dyDescent="0.25">
      <c r="B72" s="119" t="s">
        <v>232</v>
      </c>
      <c r="C72" s="122">
        <v>0</v>
      </c>
      <c r="D72" s="122">
        <v>0</v>
      </c>
      <c r="E72" s="122">
        <v>0</v>
      </c>
      <c r="F72" s="122">
        <v>0</v>
      </c>
      <c r="G72" s="122">
        <v>0</v>
      </c>
      <c r="H72" s="122">
        <v>0</v>
      </c>
      <c r="I72" s="122">
        <v>0</v>
      </c>
      <c r="J72" s="122">
        <v>0</v>
      </c>
      <c r="K72" s="122">
        <v>0</v>
      </c>
      <c r="L72" s="122">
        <v>0</v>
      </c>
      <c r="M72" s="122">
        <v>0</v>
      </c>
      <c r="N72" s="122">
        <v>0</v>
      </c>
      <c r="O72" s="96">
        <f t="shared" si="30"/>
        <v>0</v>
      </c>
    </row>
    <row r="73" spans="2:15" s="21" customFormat="1" ht="23.25" customHeight="1" x14ac:dyDescent="0.25">
      <c r="B73" s="116" t="s">
        <v>233</v>
      </c>
      <c r="C73" s="121">
        <v>263</v>
      </c>
      <c r="D73" s="121">
        <v>241</v>
      </c>
      <c r="E73" s="121">
        <v>248</v>
      </c>
      <c r="F73" s="121">
        <v>268</v>
      </c>
      <c r="G73" s="121">
        <v>250</v>
      </c>
      <c r="H73" s="121">
        <v>245</v>
      </c>
      <c r="I73" s="121">
        <v>237</v>
      </c>
      <c r="J73" s="121">
        <v>233</v>
      </c>
      <c r="K73" s="121">
        <v>275</v>
      </c>
      <c r="L73" s="121">
        <v>280</v>
      </c>
      <c r="M73" s="121">
        <v>251</v>
      </c>
      <c r="N73" s="121">
        <v>236</v>
      </c>
      <c r="O73" s="96">
        <f t="shared" si="30"/>
        <v>3027</v>
      </c>
    </row>
    <row r="74" spans="2:15" s="21" customFormat="1" ht="23.25" customHeight="1" x14ac:dyDescent="0.25">
      <c r="B74" s="119" t="s">
        <v>234</v>
      </c>
      <c r="C74" s="122">
        <v>0</v>
      </c>
      <c r="D74" s="122">
        <v>0</v>
      </c>
      <c r="E74" s="122">
        <v>0</v>
      </c>
      <c r="F74" s="122">
        <v>0</v>
      </c>
      <c r="G74" s="122">
        <v>0</v>
      </c>
      <c r="H74" s="122">
        <v>0</v>
      </c>
      <c r="I74" s="122">
        <v>0</v>
      </c>
      <c r="J74" s="122">
        <v>0</v>
      </c>
      <c r="K74" s="122">
        <v>0</v>
      </c>
      <c r="L74" s="122">
        <v>0</v>
      </c>
      <c r="M74" s="122">
        <v>0</v>
      </c>
      <c r="N74" s="122">
        <v>0</v>
      </c>
      <c r="O74" s="96">
        <f t="shared" si="30"/>
        <v>0</v>
      </c>
    </row>
    <row r="75" spans="2:15" s="26" customFormat="1" ht="23.25" customHeight="1" x14ac:dyDescent="0.25">
      <c r="B75" s="97" t="s">
        <v>5</v>
      </c>
      <c r="C75" s="96">
        <f>SUM(C65:C74)</f>
        <v>1666</v>
      </c>
      <c r="D75" s="96">
        <f t="shared" ref="D75:N75" si="31">SUM(D65:D74)</f>
        <v>1665</v>
      </c>
      <c r="E75" s="96">
        <f t="shared" si="31"/>
        <v>1686</v>
      </c>
      <c r="F75" s="96">
        <f t="shared" si="31"/>
        <v>1645</v>
      </c>
      <c r="G75" s="96">
        <f t="shared" si="31"/>
        <v>1606</v>
      </c>
      <c r="H75" s="96">
        <f t="shared" si="31"/>
        <v>1443</v>
      </c>
      <c r="I75" s="96">
        <f t="shared" si="31"/>
        <v>1630</v>
      </c>
      <c r="J75" s="96">
        <f t="shared" si="31"/>
        <v>1776</v>
      </c>
      <c r="K75" s="96">
        <f t="shared" si="31"/>
        <v>1847</v>
      </c>
      <c r="L75" s="96">
        <f t="shared" si="31"/>
        <v>1876</v>
      </c>
      <c r="M75" s="96">
        <f t="shared" si="31"/>
        <v>1536</v>
      </c>
      <c r="N75" s="96">
        <f t="shared" si="31"/>
        <v>1538</v>
      </c>
      <c r="O75" s="96">
        <f>SUM(C75:N75)</f>
        <v>19914</v>
      </c>
    </row>
    <row r="76" spans="2:15" s="27" customFormat="1" ht="12" customHeight="1" x14ac:dyDescent="0.25">
      <c r="B76" s="23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5"/>
    </row>
    <row r="77" spans="2:15" s="26" customFormat="1" ht="23.25" customHeight="1" x14ac:dyDescent="0.25">
      <c r="B77" s="97" t="s">
        <v>84</v>
      </c>
      <c r="C77" s="109"/>
      <c r="D77" s="110"/>
      <c r="E77" s="110"/>
      <c r="F77" s="110"/>
      <c r="G77" s="110"/>
      <c r="H77" s="110"/>
      <c r="I77" s="110"/>
      <c r="J77" s="110"/>
      <c r="K77" s="110"/>
      <c r="L77" s="110"/>
      <c r="M77" s="110"/>
      <c r="N77" s="110"/>
      <c r="O77" s="111"/>
    </row>
    <row r="78" spans="2:15" s="21" customFormat="1" ht="23.25" customHeight="1" x14ac:dyDescent="0.25">
      <c r="B78" s="5" t="s">
        <v>235</v>
      </c>
      <c r="C78" s="127">
        <f t="shared" ref="C78:N78" si="32">C57/C$1615</f>
        <v>10.32258064516129</v>
      </c>
      <c r="D78" s="127">
        <f t="shared" si="32"/>
        <v>11.413793103448276</v>
      </c>
      <c r="E78" s="127">
        <f t="shared" si="32"/>
        <v>9.4193548387096779</v>
      </c>
      <c r="F78" s="127">
        <f t="shared" si="32"/>
        <v>10.733333333333333</v>
      </c>
      <c r="G78" s="127">
        <f t="shared" si="32"/>
        <v>8.4838709677419359</v>
      </c>
      <c r="H78" s="127">
        <f t="shared" si="32"/>
        <v>9.5</v>
      </c>
      <c r="I78" s="127">
        <f t="shared" si="32"/>
        <v>12.193548387096774</v>
      </c>
      <c r="J78" s="127">
        <f t="shared" si="32"/>
        <v>10.419354838709678</v>
      </c>
      <c r="K78" s="127">
        <f t="shared" si="32"/>
        <v>12.1</v>
      </c>
      <c r="L78" s="127">
        <f t="shared" si="32"/>
        <v>11.64516129032258</v>
      </c>
      <c r="M78" s="127">
        <f t="shared" si="32"/>
        <v>8.6</v>
      </c>
      <c r="N78" s="127">
        <f t="shared" si="32"/>
        <v>8.5161290322580641</v>
      </c>
      <c r="O78" s="125">
        <f t="shared" ref="O78:O83" si="33">SUM(C78:N78)</f>
        <v>123.34712643678159</v>
      </c>
    </row>
    <row r="79" spans="2:15" s="21" customFormat="1" ht="23.25" customHeight="1" x14ac:dyDescent="0.25">
      <c r="B79" s="105" t="s">
        <v>236</v>
      </c>
      <c r="C79" s="126">
        <f t="shared" ref="C79:N79" si="34">C58/C$1615</f>
        <v>18.93548387096774</v>
      </c>
      <c r="D79" s="126">
        <f t="shared" si="34"/>
        <v>17</v>
      </c>
      <c r="E79" s="126">
        <f t="shared" si="34"/>
        <v>15.193548387096774</v>
      </c>
      <c r="F79" s="126">
        <f t="shared" si="34"/>
        <v>17.333333333333332</v>
      </c>
      <c r="G79" s="126">
        <f t="shared" si="34"/>
        <v>19</v>
      </c>
      <c r="H79" s="126">
        <f t="shared" si="34"/>
        <v>15.8</v>
      </c>
      <c r="I79" s="126">
        <f t="shared" si="34"/>
        <v>18.419354838709676</v>
      </c>
      <c r="J79" s="126">
        <f t="shared" si="34"/>
        <v>22.032258064516128</v>
      </c>
      <c r="K79" s="126">
        <f t="shared" si="34"/>
        <v>19.7</v>
      </c>
      <c r="L79" s="126">
        <f t="shared" si="34"/>
        <v>20.225806451612904</v>
      </c>
      <c r="M79" s="126">
        <f t="shared" si="34"/>
        <v>16.666666666666668</v>
      </c>
      <c r="N79" s="126">
        <f t="shared" si="34"/>
        <v>18.032258064516128</v>
      </c>
      <c r="O79" s="125">
        <f t="shared" si="33"/>
        <v>218.33870967741933</v>
      </c>
    </row>
    <row r="80" spans="2:15" s="21" customFormat="1" ht="23.25" customHeight="1" x14ac:dyDescent="0.25">
      <c r="B80" s="5" t="s">
        <v>237</v>
      </c>
      <c r="C80" s="127">
        <f t="shared" ref="C80:N80" si="35">C59/C$1615</f>
        <v>14.903225806451612</v>
      </c>
      <c r="D80" s="127">
        <f t="shared" si="35"/>
        <v>19.413793103448278</v>
      </c>
      <c r="E80" s="127">
        <f t="shared" si="35"/>
        <v>21.193548387096776</v>
      </c>
      <c r="F80" s="127">
        <f t="shared" si="35"/>
        <v>15.766666666666667</v>
      </c>
      <c r="G80" s="127">
        <f t="shared" si="35"/>
        <v>14.290322580645162</v>
      </c>
      <c r="H80" s="127">
        <f t="shared" si="35"/>
        <v>14.333333333333334</v>
      </c>
      <c r="I80" s="127">
        <f t="shared" si="35"/>
        <v>13.193548387096774</v>
      </c>
      <c r="J80" s="127">
        <f t="shared" si="35"/>
        <v>15.193548387096774</v>
      </c>
      <c r="K80" s="127">
        <f t="shared" si="35"/>
        <v>16.5</v>
      </c>
      <c r="L80" s="127">
        <f t="shared" si="35"/>
        <v>15.258064516129032</v>
      </c>
      <c r="M80" s="127">
        <f t="shared" si="35"/>
        <v>12.733333333333333</v>
      </c>
      <c r="N80" s="127">
        <f t="shared" si="35"/>
        <v>13.451612903225806</v>
      </c>
      <c r="O80" s="125">
        <f t="shared" si="33"/>
        <v>186.23099740452352</v>
      </c>
    </row>
    <row r="81" spans="2:15" s="21" customFormat="1" ht="23.25" customHeight="1" x14ac:dyDescent="0.25">
      <c r="B81" s="105" t="s">
        <v>248</v>
      </c>
      <c r="C81" s="126">
        <f t="shared" ref="C81:N81" si="36">C60/C$1615</f>
        <v>2.7419354838709675</v>
      </c>
      <c r="D81" s="126">
        <f t="shared" si="36"/>
        <v>2.5862068965517242</v>
      </c>
      <c r="E81" s="126">
        <f t="shared" si="36"/>
        <v>2.838709677419355</v>
      </c>
      <c r="F81" s="126">
        <f t="shared" si="36"/>
        <v>3.7333333333333334</v>
      </c>
      <c r="G81" s="126">
        <f t="shared" si="36"/>
        <v>3.5161290322580645</v>
      </c>
      <c r="H81" s="126">
        <f t="shared" si="36"/>
        <v>3.2666666666666666</v>
      </c>
      <c r="I81" s="126">
        <f t="shared" si="36"/>
        <v>3.2903225806451615</v>
      </c>
      <c r="J81" s="126">
        <f t="shared" si="36"/>
        <v>4.4838709677419351</v>
      </c>
      <c r="K81" s="126">
        <f t="shared" si="36"/>
        <v>5.0333333333333332</v>
      </c>
      <c r="L81" s="126">
        <f t="shared" si="36"/>
        <v>4.645161290322581</v>
      </c>
      <c r="M81" s="126">
        <f t="shared" si="36"/>
        <v>5.0333333333333332</v>
      </c>
      <c r="N81" s="126">
        <f t="shared" si="36"/>
        <v>2.6129032258064515</v>
      </c>
      <c r="O81" s="125">
        <f t="shared" si="33"/>
        <v>43.781905821282905</v>
      </c>
    </row>
    <row r="82" spans="2:15" s="21" customFormat="1" ht="23.25" customHeight="1" x14ac:dyDescent="0.25">
      <c r="B82" s="5" t="s">
        <v>238</v>
      </c>
      <c r="C82" s="127">
        <f t="shared" ref="C82:N82" si="37">C61/C$1615</f>
        <v>6.838709677419355</v>
      </c>
      <c r="D82" s="127">
        <f t="shared" si="37"/>
        <v>7</v>
      </c>
      <c r="E82" s="127">
        <f t="shared" si="37"/>
        <v>5.741935483870968</v>
      </c>
      <c r="F82" s="127">
        <f t="shared" si="37"/>
        <v>7.2666666666666666</v>
      </c>
      <c r="G82" s="127">
        <f t="shared" si="37"/>
        <v>6.5161290322580649</v>
      </c>
      <c r="H82" s="127">
        <f t="shared" si="37"/>
        <v>5.2</v>
      </c>
      <c r="I82" s="127">
        <f t="shared" si="37"/>
        <v>5.4838709677419351</v>
      </c>
      <c r="J82" s="127">
        <f t="shared" si="37"/>
        <v>5.161290322580645</v>
      </c>
      <c r="K82" s="127">
        <f t="shared" si="37"/>
        <v>8.2333333333333325</v>
      </c>
      <c r="L82" s="127">
        <f t="shared" si="37"/>
        <v>8.741935483870968</v>
      </c>
      <c r="M82" s="127">
        <f t="shared" si="37"/>
        <v>8.1666666666666661</v>
      </c>
      <c r="N82" s="127">
        <f t="shared" si="37"/>
        <v>7</v>
      </c>
      <c r="O82" s="125">
        <f t="shared" si="33"/>
        <v>81.35053763440861</v>
      </c>
    </row>
    <row r="83" spans="2:15" s="26" customFormat="1" ht="23.25" customHeight="1" x14ac:dyDescent="0.25">
      <c r="B83" s="97" t="s">
        <v>5</v>
      </c>
      <c r="C83" s="125">
        <f>SUM(C78:C82)</f>
        <v>53.741935483870961</v>
      </c>
      <c r="D83" s="125">
        <f t="shared" ref="D83:N83" si="38">SUM(D78:D82)</f>
        <v>57.413793103448278</v>
      </c>
      <c r="E83" s="125">
        <f t="shared" si="38"/>
        <v>54.387096774193552</v>
      </c>
      <c r="F83" s="125">
        <f t="shared" si="38"/>
        <v>54.833333333333329</v>
      </c>
      <c r="G83" s="125">
        <f t="shared" si="38"/>
        <v>51.806451612903224</v>
      </c>
      <c r="H83" s="125">
        <f t="shared" si="38"/>
        <v>48.1</v>
      </c>
      <c r="I83" s="125">
        <f t="shared" si="38"/>
        <v>52.58064516129032</v>
      </c>
      <c r="J83" s="125">
        <f t="shared" si="38"/>
        <v>57.290322580645167</v>
      </c>
      <c r="K83" s="125">
        <f t="shared" si="38"/>
        <v>61.566666666666663</v>
      </c>
      <c r="L83" s="125">
        <f t="shared" si="38"/>
        <v>60.516129032258064</v>
      </c>
      <c r="M83" s="125">
        <f t="shared" si="38"/>
        <v>51.199999999999996</v>
      </c>
      <c r="N83" s="125">
        <f t="shared" si="38"/>
        <v>49.612903225806448</v>
      </c>
      <c r="O83" s="125">
        <f t="shared" si="33"/>
        <v>653.0492769744161</v>
      </c>
    </row>
    <row r="84" spans="2:15" s="27" customFormat="1" ht="12" customHeight="1" x14ac:dyDescent="0.25">
      <c r="B84" s="23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5"/>
    </row>
    <row r="85" spans="2:15" s="26" customFormat="1" ht="23.25" customHeight="1" x14ac:dyDescent="0.25">
      <c r="B85" s="97" t="s">
        <v>85</v>
      </c>
      <c r="C85" s="109"/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O85" s="111"/>
    </row>
    <row r="86" spans="2:15" s="21" customFormat="1" ht="23.25" customHeight="1" x14ac:dyDescent="0.25">
      <c r="B86" s="5" t="s">
        <v>239</v>
      </c>
      <c r="C86" s="127">
        <f t="shared" ref="C86:N86" si="39">C65/C$1615</f>
        <v>7.967741935483871</v>
      </c>
      <c r="D86" s="127">
        <f t="shared" si="39"/>
        <v>10.310344827586206</v>
      </c>
      <c r="E86" s="127">
        <f t="shared" si="39"/>
        <v>9.6451612903225801</v>
      </c>
      <c r="F86" s="127">
        <f t="shared" si="39"/>
        <v>7.1</v>
      </c>
      <c r="G86" s="127">
        <f t="shared" si="39"/>
        <v>7.129032258064516</v>
      </c>
      <c r="H86" s="127">
        <f t="shared" si="39"/>
        <v>4.8666666666666663</v>
      </c>
      <c r="I86" s="127">
        <f t="shared" si="39"/>
        <v>8.3548387096774199</v>
      </c>
      <c r="J86" s="127">
        <f t="shared" si="39"/>
        <v>8.0322580645161299</v>
      </c>
      <c r="K86" s="127">
        <f t="shared" si="39"/>
        <v>11.366666666666667</v>
      </c>
      <c r="L86" s="127">
        <f t="shared" si="39"/>
        <v>10.387096774193548</v>
      </c>
      <c r="M86" s="127">
        <f t="shared" si="39"/>
        <v>9</v>
      </c>
      <c r="N86" s="127">
        <f t="shared" si="39"/>
        <v>8.258064516129032</v>
      </c>
      <c r="O86" s="125">
        <f>SUM(C86:N86)</f>
        <v>102.41787170930664</v>
      </c>
    </row>
    <row r="87" spans="2:15" s="21" customFormat="1" ht="23.25" customHeight="1" x14ac:dyDescent="0.25">
      <c r="B87" s="105" t="s">
        <v>240</v>
      </c>
      <c r="C87" s="126">
        <f t="shared" ref="C87:N87" si="40">C66/C$1615</f>
        <v>8.741935483870968</v>
      </c>
      <c r="D87" s="126">
        <f t="shared" si="40"/>
        <v>8.2068965517241388</v>
      </c>
      <c r="E87" s="126">
        <f t="shared" si="40"/>
        <v>7.741935483870968</v>
      </c>
      <c r="F87" s="126">
        <f t="shared" si="40"/>
        <v>6.9333333333333336</v>
      </c>
      <c r="G87" s="126">
        <f t="shared" si="40"/>
        <v>7.290322580645161</v>
      </c>
      <c r="H87" s="126">
        <f t="shared" si="40"/>
        <v>7.0333333333333332</v>
      </c>
      <c r="I87" s="126">
        <f t="shared" si="40"/>
        <v>8.0967741935483879</v>
      </c>
      <c r="J87" s="126">
        <f t="shared" si="40"/>
        <v>8.3548387096774199</v>
      </c>
      <c r="K87" s="126">
        <f t="shared" si="40"/>
        <v>8.1</v>
      </c>
      <c r="L87" s="126">
        <f t="shared" si="40"/>
        <v>8.8387096774193541</v>
      </c>
      <c r="M87" s="126">
        <f t="shared" si="40"/>
        <v>8.0333333333333332</v>
      </c>
      <c r="N87" s="126">
        <f t="shared" si="40"/>
        <v>8.129032258064516</v>
      </c>
      <c r="O87" s="125">
        <f t="shared" ref="O87:O94" si="41">SUM(C87:N87)</f>
        <v>95.500444938820905</v>
      </c>
    </row>
    <row r="88" spans="2:15" s="21" customFormat="1" ht="23.25" customHeight="1" x14ac:dyDescent="0.25">
      <c r="B88" s="6" t="s">
        <v>241</v>
      </c>
      <c r="C88" s="354">
        <f t="shared" ref="C88:N88" si="42">C67/C$1615</f>
        <v>10.96774193548387</v>
      </c>
      <c r="D88" s="354">
        <f t="shared" si="42"/>
        <v>12.896551724137931</v>
      </c>
      <c r="E88" s="354">
        <f t="shared" si="42"/>
        <v>13.516129032258064</v>
      </c>
      <c r="F88" s="354">
        <f t="shared" si="42"/>
        <v>14</v>
      </c>
      <c r="G88" s="354">
        <f t="shared" si="42"/>
        <v>11.64516129032258</v>
      </c>
      <c r="H88" s="354">
        <f t="shared" si="42"/>
        <v>11.5</v>
      </c>
      <c r="I88" s="354">
        <f t="shared" si="42"/>
        <v>11.870967741935484</v>
      </c>
      <c r="J88" s="354">
        <f t="shared" si="42"/>
        <v>13.96774193548387</v>
      </c>
      <c r="K88" s="354">
        <f t="shared" si="42"/>
        <v>13.633333333333333</v>
      </c>
      <c r="L88" s="354">
        <f t="shared" si="42"/>
        <v>12.806451612903226</v>
      </c>
      <c r="M88" s="354">
        <f t="shared" si="42"/>
        <v>10.933333333333334</v>
      </c>
      <c r="N88" s="354">
        <f t="shared" si="42"/>
        <v>11.161290322580646</v>
      </c>
      <c r="O88" s="125">
        <f t="shared" si="41"/>
        <v>148.89870226177234</v>
      </c>
    </row>
    <row r="89" spans="2:15" s="21" customFormat="1" ht="23.25" customHeight="1" x14ac:dyDescent="0.25">
      <c r="B89" s="105" t="s">
        <v>242</v>
      </c>
      <c r="C89" s="126">
        <f t="shared" ref="C89:N89" si="43">C68/C$1615</f>
        <v>2.870967741935484</v>
      </c>
      <c r="D89" s="126">
        <f t="shared" si="43"/>
        <v>3.1724137931034484</v>
      </c>
      <c r="E89" s="126">
        <f t="shared" si="43"/>
        <v>2.935483870967742</v>
      </c>
      <c r="F89" s="126">
        <f t="shared" si="43"/>
        <v>4.4333333333333336</v>
      </c>
      <c r="G89" s="126">
        <f t="shared" si="43"/>
        <v>3.3548387096774195</v>
      </c>
      <c r="H89" s="126">
        <f t="shared" si="43"/>
        <v>3.2</v>
      </c>
      <c r="I89" s="126">
        <f t="shared" si="43"/>
        <v>3.4838709677419355</v>
      </c>
      <c r="J89" s="126">
        <f t="shared" si="43"/>
        <v>4.967741935483871</v>
      </c>
      <c r="K89" s="126">
        <f t="shared" si="43"/>
        <v>5</v>
      </c>
      <c r="L89" s="126">
        <f t="shared" si="43"/>
        <v>4.258064516129032</v>
      </c>
      <c r="M89" s="126">
        <f t="shared" si="43"/>
        <v>4.5999999999999996</v>
      </c>
      <c r="N89" s="126">
        <f t="shared" si="43"/>
        <v>3</v>
      </c>
      <c r="O89" s="125">
        <f t="shared" si="41"/>
        <v>45.276714868372267</v>
      </c>
    </row>
    <row r="90" spans="2:15" s="21" customFormat="1" ht="23.25" customHeight="1" x14ac:dyDescent="0.25">
      <c r="B90" s="6" t="s">
        <v>243</v>
      </c>
      <c r="C90" s="354">
        <f t="shared" ref="C90:N90" si="44">C69/C$1615</f>
        <v>5.580645161290323</v>
      </c>
      <c r="D90" s="354">
        <f t="shared" si="44"/>
        <v>6.0344827586206895</v>
      </c>
      <c r="E90" s="354">
        <f t="shared" si="44"/>
        <v>4.935483870967742</v>
      </c>
      <c r="F90" s="354">
        <f t="shared" si="44"/>
        <v>4.7333333333333334</v>
      </c>
      <c r="G90" s="354">
        <f t="shared" si="44"/>
        <v>5.096774193548387</v>
      </c>
      <c r="H90" s="354">
        <f t="shared" si="44"/>
        <v>5.666666666666667</v>
      </c>
      <c r="I90" s="354">
        <f t="shared" si="44"/>
        <v>4.870967741935484</v>
      </c>
      <c r="J90" s="354">
        <f t="shared" si="44"/>
        <v>4.741935483870968</v>
      </c>
      <c r="K90" s="354">
        <f t="shared" si="44"/>
        <v>4.833333333333333</v>
      </c>
      <c r="L90" s="354">
        <f t="shared" si="44"/>
        <v>5.4838709677419351</v>
      </c>
      <c r="M90" s="354">
        <f t="shared" si="44"/>
        <v>3.8666666666666667</v>
      </c>
      <c r="N90" s="354">
        <f t="shared" si="44"/>
        <v>4.129032258064516</v>
      </c>
      <c r="O90" s="125">
        <f t="shared" si="41"/>
        <v>59.973192436040051</v>
      </c>
    </row>
    <row r="91" spans="2:15" s="21" customFormat="1" ht="23.25" customHeight="1" x14ac:dyDescent="0.25">
      <c r="B91" s="105" t="s">
        <v>244</v>
      </c>
      <c r="C91" s="126">
        <f t="shared" ref="C91:N91" si="45">C70/C$1615</f>
        <v>4.32258064516129</v>
      </c>
      <c r="D91" s="126">
        <f t="shared" si="45"/>
        <v>4.1034482758620694</v>
      </c>
      <c r="E91" s="126">
        <f t="shared" si="45"/>
        <v>3.935483870967742</v>
      </c>
      <c r="F91" s="126">
        <f t="shared" si="45"/>
        <v>4.3</v>
      </c>
      <c r="G91" s="126">
        <f t="shared" si="45"/>
        <v>4.709677419354839</v>
      </c>
      <c r="H91" s="126">
        <f t="shared" si="45"/>
        <v>4.166666666666667</v>
      </c>
      <c r="I91" s="126">
        <f t="shared" si="45"/>
        <v>3.967741935483871</v>
      </c>
      <c r="J91" s="126">
        <f t="shared" si="45"/>
        <v>5</v>
      </c>
      <c r="K91" s="126">
        <f t="shared" si="45"/>
        <v>4.7333333333333334</v>
      </c>
      <c r="L91" s="126">
        <f t="shared" si="45"/>
        <v>4.741935483870968</v>
      </c>
      <c r="M91" s="126">
        <f t="shared" si="45"/>
        <v>3.1</v>
      </c>
      <c r="N91" s="126">
        <f t="shared" si="45"/>
        <v>3.5483870967741935</v>
      </c>
      <c r="O91" s="125">
        <f t="shared" si="41"/>
        <v>50.629254727474972</v>
      </c>
    </row>
    <row r="92" spans="2:15" s="21" customFormat="1" ht="23.25" customHeight="1" x14ac:dyDescent="0.25">
      <c r="B92" s="6" t="s">
        <v>245</v>
      </c>
      <c r="C92" s="354">
        <f t="shared" ref="C92:N92" si="46">C71/C$1615</f>
        <v>4.806451612903226</v>
      </c>
      <c r="D92" s="354">
        <f t="shared" si="46"/>
        <v>4.3793103448275863</v>
      </c>
      <c r="E92" s="354">
        <f t="shared" si="46"/>
        <v>3.6774193548387095</v>
      </c>
      <c r="F92" s="354">
        <f t="shared" si="46"/>
        <v>4.4000000000000004</v>
      </c>
      <c r="G92" s="354">
        <f t="shared" si="46"/>
        <v>4.5161290322580649</v>
      </c>
      <c r="H92" s="354">
        <f t="shared" si="46"/>
        <v>3.5</v>
      </c>
      <c r="I92" s="354">
        <f t="shared" si="46"/>
        <v>4.290322580645161</v>
      </c>
      <c r="J92" s="354">
        <f t="shared" si="46"/>
        <v>4.709677419354839</v>
      </c>
      <c r="K92" s="354">
        <f t="shared" si="46"/>
        <v>4.7333333333333334</v>
      </c>
      <c r="L92" s="354">
        <f t="shared" si="46"/>
        <v>4.967741935483871</v>
      </c>
      <c r="M92" s="354">
        <f t="shared" si="46"/>
        <v>3.3</v>
      </c>
      <c r="N92" s="354">
        <f t="shared" si="46"/>
        <v>3.774193548387097</v>
      </c>
      <c r="O92" s="125">
        <f t="shared" si="41"/>
        <v>51.054579162031885</v>
      </c>
    </row>
    <row r="93" spans="2:15" s="21" customFormat="1" ht="23.25" customHeight="1" x14ac:dyDescent="0.25">
      <c r="B93" s="105" t="s">
        <v>246</v>
      </c>
      <c r="C93" s="126">
        <f t="shared" ref="C93:N93" si="47">C72/C$1615</f>
        <v>0</v>
      </c>
      <c r="D93" s="126">
        <f t="shared" si="47"/>
        <v>0</v>
      </c>
      <c r="E93" s="126">
        <f t="shared" si="47"/>
        <v>0</v>
      </c>
      <c r="F93" s="126">
        <f t="shared" si="47"/>
        <v>0</v>
      </c>
      <c r="G93" s="126">
        <f t="shared" si="47"/>
        <v>0</v>
      </c>
      <c r="H93" s="126">
        <f t="shared" si="47"/>
        <v>0</v>
      </c>
      <c r="I93" s="126">
        <f t="shared" si="47"/>
        <v>0</v>
      </c>
      <c r="J93" s="126">
        <f t="shared" si="47"/>
        <v>0</v>
      </c>
      <c r="K93" s="126">
        <f t="shared" si="47"/>
        <v>0</v>
      </c>
      <c r="L93" s="126">
        <f t="shared" si="47"/>
        <v>0</v>
      </c>
      <c r="M93" s="126">
        <f t="shared" si="47"/>
        <v>0</v>
      </c>
      <c r="N93" s="126">
        <f t="shared" si="47"/>
        <v>0</v>
      </c>
      <c r="O93" s="125">
        <f t="shared" si="41"/>
        <v>0</v>
      </c>
    </row>
    <row r="94" spans="2:15" s="26" customFormat="1" ht="23.25" customHeight="1" x14ac:dyDescent="0.25">
      <c r="B94" s="6" t="s">
        <v>220</v>
      </c>
      <c r="C94" s="354">
        <f t="shared" ref="C94:N94" si="48">C73/C$1615</f>
        <v>8.4838709677419359</v>
      </c>
      <c r="D94" s="354">
        <f t="shared" si="48"/>
        <v>8.3103448275862064</v>
      </c>
      <c r="E94" s="354">
        <f t="shared" si="48"/>
        <v>8</v>
      </c>
      <c r="F94" s="354">
        <f t="shared" si="48"/>
        <v>8.9333333333333336</v>
      </c>
      <c r="G94" s="354">
        <f t="shared" si="48"/>
        <v>8.064516129032258</v>
      </c>
      <c r="H94" s="354">
        <f t="shared" si="48"/>
        <v>8.1666666666666661</v>
      </c>
      <c r="I94" s="354">
        <f t="shared" si="48"/>
        <v>7.645161290322581</v>
      </c>
      <c r="J94" s="354">
        <f t="shared" si="48"/>
        <v>7.5161290322580649</v>
      </c>
      <c r="K94" s="354">
        <f t="shared" si="48"/>
        <v>9.1666666666666661</v>
      </c>
      <c r="L94" s="354">
        <f t="shared" si="48"/>
        <v>9.0322580645161299</v>
      </c>
      <c r="M94" s="354">
        <f t="shared" si="48"/>
        <v>8.3666666666666671</v>
      </c>
      <c r="N94" s="354">
        <f t="shared" si="48"/>
        <v>7.612903225806452</v>
      </c>
      <c r="O94" s="125">
        <f t="shared" si="41"/>
        <v>99.29851687059697</v>
      </c>
    </row>
    <row r="95" spans="2:15" s="26" customFormat="1" ht="23.25" customHeight="1" x14ac:dyDescent="0.25">
      <c r="B95" s="97" t="s">
        <v>5</v>
      </c>
      <c r="C95" s="125">
        <f t="shared" ref="C95:N95" si="49">SUM(C86:C94)</f>
        <v>53.741935483870968</v>
      </c>
      <c r="D95" s="125">
        <f t="shared" si="49"/>
        <v>57.413793103448285</v>
      </c>
      <c r="E95" s="125">
        <f t="shared" si="49"/>
        <v>54.387096774193552</v>
      </c>
      <c r="F95" s="125">
        <f t="shared" si="49"/>
        <v>54.833333333333329</v>
      </c>
      <c r="G95" s="125">
        <f t="shared" si="49"/>
        <v>51.806451612903224</v>
      </c>
      <c r="H95" s="125">
        <f t="shared" si="49"/>
        <v>48.099999999999994</v>
      </c>
      <c r="I95" s="125">
        <f t="shared" si="49"/>
        <v>52.580645161290327</v>
      </c>
      <c r="J95" s="125">
        <f t="shared" si="49"/>
        <v>57.290322580645167</v>
      </c>
      <c r="K95" s="125">
        <f t="shared" si="49"/>
        <v>61.56666666666667</v>
      </c>
      <c r="L95" s="125">
        <f t="shared" si="49"/>
        <v>60.516129032258064</v>
      </c>
      <c r="M95" s="125">
        <f t="shared" si="49"/>
        <v>51.199999999999996</v>
      </c>
      <c r="N95" s="125">
        <f t="shared" si="49"/>
        <v>49.612903225806448</v>
      </c>
      <c r="O95" s="125">
        <f>SUM(C95:N95)</f>
        <v>653.0492769744161</v>
      </c>
    </row>
    <row r="96" spans="2:15" s="27" customFormat="1" ht="12" customHeight="1" x14ac:dyDescent="0.25">
      <c r="B96" s="23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5"/>
    </row>
    <row r="97" spans="2:15" s="29" customFormat="1" ht="23.25" customHeight="1" x14ac:dyDescent="0.25">
      <c r="B97" s="97" t="s">
        <v>86</v>
      </c>
      <c r="C97" s="109"/>
      <c r="D97" s="110"/>
      <c r="E97" s="110"/>
      <c r="F97" s="110"/>
      <c r="G97" s="110"/>
      <c r="H97" s="110"/>
      <c r="I97" s="110"/>
      <c r="J97" s="110"/>
      <c r="K97" s="110"/>
      <c r="L97" s="110"/>
      <c r="M97" s="110"/>
      <c r="N97" s="110"/>
      <c r="O97" s="111"/>
    </row>
    <row r="98" spans="2:15" s="21" customFormat="1" ht="23.25" customHeight="1" x14ac:dyDescent="0.25">
      <c r="B98" s="116" t="s">
        <v>249</v>
      </c>
      <c r="C98" s="121">
        <v>28</v>
      </c>
      <c r="D98" s="121">
        <f>18+8</f>
        <v>26</v>
      </c>
      <c r="E98" s="121">
        <f>13+12</f>
        <v>25</v>
      </c>
      <c r="F98" s="121">
        <f>18+13</f>
        <v>31</v>
      </c>
      <c r="G98" s="121">
        <f>11+9</f>
        <v>20</v>
      </c>
      <c r="H98" s="121">
        <v>31</v>
      </c>
      <c r="I98" s="121">
        <v>29</v>
      </c>
      <c r="J98" s="121">
        <v>29</v>
      </c>
      <c r="K98" s="121">
        <v>32</v>
      </c>
      <c r="L98" s="121">
        <v>34</v>
      </c>
      <c r="M98" s="121">
        <v>27</v>
      </c>
      <c r="N98" s="121">
        <v>22</v>
      </c>
      <c r="O98" s="96">
        <f t="shared" ref="O98:O103" si="50">SUM(C98:N98)</f>
        <v>334</v>
      </c>
    </row>
    <row r="99" spans="2:15" s="21" customFormat="1" ht="23.25" customHeight="1" x14ac:dyDescent="0.25">
      <c r="B99" s="119" t="s">
        <v>250</v>
      </c>
      <c r="C99" s="122">
        <v>58</v>
      </c>
      <c r="D99" s="122">
        <f>44+4+7</f>
        <v>55</v>
      </c>
      <c r="E99" s="122">
        <f>26+8+8</f>
        <v>42</v>
      </c>
      <c r="F99" s="122">
        <f>33+6+7</f>
        <v>46</v>
      </c>
      <c r="G99" s="122">
        <f>47+6+7</f>
        <v>60</v>
      </c>
      <c r="H99" s="122">
        <v>52</v>
      </c>
      <c r="I99" s="122">
        <v>58</v>
      </c>
      <c r="J99" s="122">
        <v>66</v>
      </c>
      <c r="K99" s="122">
        <v>61</v>
      </c>
      <c r="L99" s="122">
        <v>61</v>
      </c>
      <c r="M99" s="122">
        <v>63</v>
      </c>
      <c r="N99" s="122">
        <v>57</v>
      </c>
      <c r="O99" s="96">
        <f t="shared" si="50"/>
        <v>679</v>
      </c>
    </row>
    <row r="100" spans="2:15" s="21" customFormat="1" ht="23.25" customHeight="1" x14ac:dyDescent="0.25">
      <c r="B100" s="117" t="s">
        <v>251</v>
      </c>
      <c r="C100" s="121">
        <v>87</v>
      </c>
      <c r="D100" s="121">
        <f>88+2</f>
        <v>90</v>
      </c>
      <c r="E100" s="121">
        <v>104</v>
      </c>
      <c r="F100" s="121">
        <v>72</v>
      </c>
      <c r="G100" s="121">
        <v>94</v>
      </c>
      <c r="H100" s="121">
        <v>92</v>
      </c>
      <c r="I100" s="121">
        <v>93</v>
      </c>
      <c r="J100" s="121">
        <v>102</v>
      </c>
      <c r="K100" s="121">
        <v>88</v>
      </c>
      <c r="L100" s="121">
        <v>103</v>
      </c>
      <c r="M100" s="121">
        <v>84</v>
      </c>
      <c r="N100" s="121">
        <v>88</v>
      </c>
      <c r="O100" s="96">
        <f t="shared" si="50"/>
        <v>1097</v>
      </c>
    </row>
    <row r="101" spans="2:15" s="21" customFormat="1" ht="23.25" customHeight="1" x14ac:dyDescent="0.25">
      <c r="B101" s="118" t="s">
        <v>252</v>
      </c>
      <c r="C101" s="122">
        <v>25</v>
      </c>
      <c r="D101" s="122">
        <v>29</v>
      </c>
      <c r="E101" s="122">
        <v>24</v>
      </c>
      <c r="F101" s="122">
        <v>34</v>
      </c>
      <c r="G101" s="122">
        <v>41</v>
      </c>
      <c r="H101" s="122">
        <v>34</v>
      </c>
      <c r="I101" s="122">
        <v>33</v>
      </c>
      <c r="J101" s="122">
        <v>38</v>
      </c>
      <c r="K101" s="122">
        <v>40</v>
      </c>
      <c r="L101" s="122">
        <v>47</v>
      </c>
      <c r="M101" s="122">
        <v>40</v>
      </c>
      <c r="N101" s="122">
        <v>31</v>
      </c>
      <c r="O101" s="96">
        <f t="shared" si="50"/>
        <v>416</v>
      </c>
    </row>
    <row r="102" spans="2:15" s="21" customFormat="1" ht="23.25" customHeight="1" x14ac:dyDescent="0.25">
      <c r="B102" s="116" t="s">
        <v>253</v>
      </c>
      <c r="C102" s="121">
        <v>43</v>
      </c>
      <c r="D102" s="121">
        <v>35</v>
      </c>
      <c r="E102" s="121">
        <v>43</v>
      </c>
      <c r="F102" s="121">
        <v>52</v>
      </c>
      <c r="G102" s="121">
        <v>37</v>
      </c>
      <c r="H102" s="121">
        <v>46</v>
      </c>
      <c r="I102" s="121">
        <v>47</v>
      </c>
      <c r="J102" s="121">
        <v>40</v>
      </c>
      <c r="K102" s="121">
        <v>44</v>
      </c>
      <c r="L102" s="121">
        <v>54</v>
      </c>
      <c r="M102" s="121">
        <v>51</v>
      </c>
      <c r="N102" s="121">
        <v>53</v>
      </c>
      <c r="O102" s="96">
        <f t="shared" si="50"/>
        <v>545</v>
      </c>
    </row>
    <row r="103" spans="2:15" s="26" customFormat="1" ht="23.25" customHeight="1" x14ac:dyDescent="0.25">
      <c r="B103" s="97" t="s">
        <v>5</v>
      </c>
      <c r="C103" s="96">
        <f>SUM(C98:C102)</f>
        <v>241</v>
      </c>
      <c r="D103" s="96">
        <f t="shared" ref="D103:N103" si="51">SUM(D98:D102)</f>
        <v>235</v>
      </c>
      <c r="E103" s="96">
        <f t="shared" si="51"/>
        <v>238</v>
      </c>
      <c r="F103" s="96">
        <f t="shared" si="51"/>
        <v>235</v>
      </c>
      <c r="G103" s="96">
        <f t="shared" si="51"/>
        <v>252</v>
      </c>
      <c r="H103" s="96">
        <f t="shared" si="51"/>
        <v>255</v>
      </c>
      <c r="I103" s="96">
        <f t="shared" si="51"/>
        <v>260</v>
      </c>
      <c r="J103" s="96">
        <f t="shared" si="51"/>
        <v>275</v>
      </c>
      <c r="K103" s="96">
        <f t="shared" si="51"/>
        <v>265</v>
      </c>
      <c r="L103" s="96">
        <f t="shared" si="51"/>
        <v>299</v>
      </c>
      <c r="M103" s="96">
        <f t="shared" si="51"/>
        <v>265</v>
      </c>
      <c r="N103" s="96">
        <f t="shared" si="51"/>
        <v>251</v>
      </c>
      <c r="O103" s="96">
        <f t="shared" si="50"/>
        <v>3071</v>
      </c>
    </row>
    <row r="104" spans="2:15" s="27" customFormat="1" ht="12" customHeight="1" x14ac:dyDescent="0.25">
      <c r="B104" s="23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5"/>
    </row>
    <row r="105" spans="2:15" s="29" customFormat="1" ht="23.25" customHeight="1" x14ac:dyDescent="0.25">
      <c r="B105" s="97" t="s">
        <v>87</v>
      </c>
      <c r="C105" s="109"/>
      <c r="D105" s="110"/>
      <c r="E105" s="110"/>
      <c r="F105" s="110"/>
      <c r="G105" s="110"/>
      <c r="H105" s="110"/>
      <c r="I105" s="110"/>
      <c r="J105" s="110"/>
      <c r="K105" s="110"/>
      <c r="L105" s="110"/>
      <c r="M105" s="110"/>
      <c r="N105" s="110"/>
      <c r="O105" s="111"/>
    </row>
    <row r="106" spans="2:15" s="21" customFormat="1" ht="23.25" customHeight="1" x14ac:dyDescent="0.25">
      <c r="B106" s="116" t="s">
        <v>377</v>
      </c>
      <c r="C106" s="121">
        <v>59</v>
      </c>
      <c r="D106" s="121">
        <v>51</v>
      </c>
      <c r="E106" s="121">
        <v>54</v>
      </c>
      <c r="F106" s="121">
        <v>32</v>
      </c>
      <c r="G106" s="121">
        <v>38</v>
      </c>
      <c r="H106" s="121">
        <v>30</v>
      </c>
      <c r="I106" s="121">
        <v>44</v>
      </c>
      <c r="J106" s="121">
        <v>63</v>
      </c>
      <c r="K106" s="121">
        <v>49</v>
      </c>
      <c r="L106" s="121">
        <v>60</v>
      </c>
      <c r="M106" s="121">
        <v>55</v>
      </c>
      <c r="N106" s="121">
        <v>54</v>
      </c>
      <c r="O106" s="96">
        <f>SUM(C106:N106)</f>
        <v>589</v>
      </c>
    </row>
    <row r="107" spans="2:15" s="21" customFormat="1" ht="23.25" customHeight="1" x14ac:dyDescent="0.25">
      <c r="B107" s="119" t="s">
        <v>254</v>
      </c>
      <c r="C107" s="122">
        <v>40</v>
      </c>
      <c r="D107" s="122">
        <v>40</v>
      </c>
      <c r="E107" s="122">
        <v>21</v>
      </c>
      <c r="F107" s="122">
        <v>25</v>
      </c>
      <c r="G107" s="122">
        <v>28</v>
      </c>
      <c r="H107" s="122">
        <v>29</v>
      </c>
      <c r="I107" s="122">
        <v>26</v>
      </c>
      <c r="J107" s="122">
        <v>29</v>
      </c>
      <c r="K107" s="122">
        <v>18</v>
      </c>
      <c r="L107" s="122">
        <v>34</v>
      </c>
      <c r="M107" s="122">
        <v>32</v>
      </c>
      <c r="N107" s="122">
        <v>30</v>
      </c>
      <c r="O107" s="96">
        <f t="shared" ref="O107:O116" si="52">SUM(C107:N107)</f>
        <v>352</v>
      </c>
    </row>
    <row r="108" spans="2:15" s="21" customFormat="1" ht="23.25" customHeight="1" x14ac:dyDescent="0.25">
      <c r="B108" s="116" t="s">
        <v>255</v>
      </c>
      <c r="C108" s="121">
        <v>48</v>
      </c>
      <c r="D108" s="121">
        <v>59</v>
      </c>
      <c r="E108" s="121">
        <v>60</v>
      </c>
      <c r="F108" s="121">
        <v>63</v>
      </c>
      <c r="G108" s="121">
        <v>68</v>
      </c>
      <c r="H108" s="121">
        <v>80</v>
      </c>
      <c r="I108" s="121">
        <v>75</v>
      </c>
      <c r="J108" s="121">
        <v>68</v>
      </c>
      <c r="K108" s="121">
        <v>75</v>
      </c>
      <c r="L108" s="121">
        <v>84</v>
      </c>
      <c r="M108" s="121">
        <v>73</v>
      </c>
      <c r="N108" s="121">
        <v>60</v>
      </c>
      <c r="O108" s="96">
        <f t="shared" si="52"/>
        <v>813</v>
      </c>
    </row>
    <row r="109" spans="2:15" s="21" customFormat="1" ht="23.25" customHeight="1" x14ac:dyDescent="0.25">
      <c r="B109" s="119" t="s">
        <v>256</v>
      </c>
      <c r="C109" s="122">
        <v>23</v>
      </c>
      <c r="D109" s="122">
        <v>33</v>
      </c>
      <c r="E109" s="122">
        <v>25</v>
      </c>
      <c r="F109" s="122">
        <v>39</v>
      </c>
      <c r="G109" s="122">
        <v>38</v>
      </c>
      <c r="H109" s="122">
        <v>31</v>
      </c>
      <c r="I109" s="122">
        <v>32</v>
      </c>
      <c r="J109" s="122">
        <v>32</v>
      </c>
      <c r="K109" s="122">
        <v>37</v>
      </c>
      <c r="L109" s="122">
        <v>40</v>
      </c>
      <c r="M109" s="122">
        <v>34</v>
      </c>
      <c r="N109" s="122">
        <v>31</v>
      </c>
      <c r="O109" s="96">
        <f t="shared" si="52"/>
        <v>395</v>
      </c>
    </row>
    <row r="110" spans="2:15" s="21" customFormat="1" ht="23.25" customHeight="1" x14ac:dyDescent="0.25">
      <c r="B110" s="116" t="s">
        <v>257</v>
      </c>
      <c r="C110" s="121">
        <v>8</v>
      </c>
      <c r="D110" s="121">
        <v>10</v>
      </c>
      <c r="E110" s="121">
        <v>12</v>
      </c>
      <c r="F110" s="121">
        <v>13</v>
      </c>
      <c r="G110" s="121">
        <v>9</v>
      </c>
      <c r="H110" s="121">
        <v>13</v>
      </c>
      <c r="I110" s="121">
        <v>12</v>
      </c>
      <c r="J110" s="121">
        <v>10</v>
      </c>
      <c r="K110" s="121">
        <v>14</v>
      </c>
      <c r="L110" s="121">
        <v>15</v>
      </c>
      <c r="M110" s="121">
        <v>10</v>
      </c>
      <c r="N110" s="121">
        <v>11</v>
      </c>
      <c r="O110" s="96">
        <f t="shared" si="52"/>
        <v>137</v>
      </c>
    </row>
    <row r="111" spans="2:15" s="21" customFormat="1" ht="23.25" customHeight="1" x14ac:dyDescent="0.25">
      <c r="B111" s="119" t="s">
        <v>258</v>
      </c>
      <c r="C111" s="122">
        <v>6</v>
      </c>
      <c r="D111" s="122">
        <v>4</v>
      </c>
      <c r="E111" s="122">
        <v>8</v>
      </c>
      <c r="F111" s="122">
        <v>6</v>
      </c>
      <c r="G111" s="122">
        <v>7</v>
      </c>
      <c r="H111" s="122">
        <v>8</v>
      </c>
      <c r="I111" s="122">
        <v>7</v>
      </c>
      <c r="J111" s="122">
        <v>5</v>
      </c>
      <c r="K111" s="122">
        <v>8</v>
      </c>
      <c r="L111" s="122">
        <v>5</v>
      </c>
      <c r="M111" s="122">
        <v>5</v>
      </c>
      <c r="N111" s="122">
        <v>6</v>
      </c>
      <c r="O111" s="96">
        <f t="shared" si="52"/>
        <v>75</v>
      </c>
    </row>
    <row r="112" spans="2:15" s="21" customFormat="1" ht="23.25" customHeight="1" x14ac:dyDescent="0.25">
      <c r="B112" s="116" t="s">
        <v>259</v>
      </c>
      <c r="C112" s="121">
        <v>6</v>
      </c>
      <c r="D112" s="121">
        <v>7</v>
      </c>
      <c r="E112" s="121">
        <v>8</v>
      </c>
      <c r="F112" s="121">
        <v>7</v>
      </c>
      <c r="G112" s="121">
        <v>6</v>
      </c>
      <c r="H112" s="121">
        <v>6</v>
      </c>
      <c r="I112" s="121">
        <v>7</v>
      </c>
      <c r="J112" s="121">
        <v>7</v>
      </c>
      <c r="K112" s="121">
        <v>12</v>
      </c>
      <c r="L112" s="121">
        <v>7</v>
      </c>
      <c r="M112" s="121">
        <v>8</v>
      </c>
      <c r="N112" s="121">
        <v>4</v>
      </c>
      <c r="O112" s="96">
        <f t="shared" si="52"/>
        <v>85</v>
      </c>
    </row>
    <row r="113" spans="2:15" s="21" customFormat="1" ht="23.25" customHeight="1" x14ac:dyDescent="0.25">
      <c r="B113" s="119" t="s">
        <v>260</v>
      </c>
      <c r="C113" s="122">
        <v>0</v>
      </c>
      <c r="D113" s="122">
        <v>0</v>
      </c>
      <c r="E113" s="122">
        <v>0</v>
      </c>
      <c r="F113" s="122">
        <v>0</v>
      </c>
      <c r="G113" s="122">
        <v>0</v>
      </c>
      <c r="H113" s="122">
        <v>0</v>
      </c>
      <c r="I113" s="122">
        <v>0</v>
      </c>
      <c r="J113" s="122">
        <v>0</v>
      </c>
      <c r="K113" s="122">
        <v>0</v>
      </c>
      <c r="L113" s="122">
        <v>0</v>
      </c>
      <c r="M113" s="122">
        <v>0</v>
      </c>
      <c r="N113" s="122">
        <v>0</v>
      </c>
      <c r="O113" s="96">
        <f t="shared" si="52"/>
        <v>0</v>
      </c>
    </row>
    <row r="114" spans="2:15" s="21" customFormat="1" ht="23.25" customHeight="1" x14ac:dyDescent="0.25">
      <c r="B114" s="116" t="s">
        <v>261</v>
      </c>
      <c r="C114" s="121">
        <v>51</v>
      </c>
      <c r="D114" s="121">
        <v>31</v>
      </c>
      <c r="E114" s="121">
        <v>50</v>
      </c>
      <c r="F114" s="121">
        <v>50</v>
      </c>
      <c r="G114" s="121">
        <v>58</v>
      </c>
      <c r="H114" s="121">
        <v>58</v>
      </c>
      <c r="I114" s="121">
        <v>57</v>
      </c>
      <c r="J114" s="121">
        <v>61</v>
      </c>
      <c r="K114" s="121">
        <v>52</v>
      </c>
      <c r="L114" s="121">
        <v>54</v>
      </c>
      <c r="M114" s="121">
        <v>48</v>
      </c>
      <c r="N114" s="121">
        <v>55</v>
      </c>
      <c r="O114" s="96">
        <f t="shared" si="52"/>
        <v>625</v>
      </c>
    </row>
    <row r="115" spans="2:15" s="21" customFormat="1" ht="23.25" customHeight="1" x14ac:dyDescent="0.25">
      <c r="B115" s="119" t="s">
        <v>262</v>
      </c>
      <c r="C115" s="122">
        <v>0</v>
      </c>
      <c r="D115" s="122">
        <v>0</v>
      </c>
      <c r="E115" s="122">
        <v>0</v>
      </c>
      <c r="F115" s="122">
        <v>0</v>
      </c>
      <c r="G115" s="122">
        <v>0</v>
      </c>
      <c r="H115" s="122">
        <v>0</v>
      </c>
      <c r="I115" s="122">
        <v>0</v>
      </c>
      <c r="J115" s="122">
        <v>0</v>
      </c>
      <c r="K115" s="122">
        <v>0</v>
      </c>
      <c r="L115" s="122">
        <v>0</v>
      </c>
      <c r="M115" s="122">
        <v>0</v>
      </c>
      <c r="N115" s="122">
        <v>0</v>
      </c>
      <c r="O115" s="96">
        <f t="shared" si="52"/>
        <v>0</v>
      </c>
    </row>
    <row r="116" spans="2:15" s="26" customFormat="1" ht="23.25" customHeight="1" x14ac:dyDescent="0.25">
      <c r="B116" s="97" t="s">
        <v>5</v>
      </c>
      <c r="C116" s="96">
        <f>SUM(C106:C115)</f>
        <v>241</v>
      </c>
      <c r="D116" s="96">
        <f t="shared" ref="D116:N116" si="53">SUM(D106:D115)</f>
        <v>235</v>
      </c>
      <c r="E116" s="96">
        <f t="shared" si="53"/>
        <v>238</v>
      </c>
      <c r="F116" s="96">
        <f t="shared" si="53"/>
        <v>235</v>
      </c>
      <c r="G116" s="96">
        <f t="shared" si="53"/>
        <v>252</v>
      </c>
      <c r="H116" s="96">
        <f t="shared" si="53"/>
        <v>255</v>
      </c>
      <c r="I116" s="96">
        <f t="shared" si="53"/>
        <v>260</v>
      </c>
      <c r="J116" s="96">
        <f t="shared" si="53"/>
        <v>275</v>
      </c>
      <c r="K116" s="96">
        <f t="shared" si="53"/>
        <v>265</v>
      </c>
      <c r="L116" s="96">
        <f t="shared" si="53"/>
        <v>299</v>
      </c>
      <c r="M116" s="96">
        <f t="shared" si="53"/>
        <v>265</v>
      </c>
      <c r="N116" s="96">
        <f t="shared" si="53"/>
        <v>251</v>
      </c>
      <c r="O116" s="96">
        <f t="shared" si="52"/>
        <v>3071</v>
      </c>
    </row>
    <row r="117" spans="2:15" s="27" customFormat="1" ht="12" customHeight="1" x14ac:dyDescent="0.25">
      <c r="B117" s="23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5"/>
    </row>
    <row r="118" spans="2:15" s="29" customFormat="1" ht="23.25" customHeight="1" x14ac:dyDescent="0.25">
      <c r="B118" s="97" t="s">
        <v>88</v>
      </c>
      <c r="C118" s="109"/>
      <c r="D118" s="110"/>
      <c r="E118" s="110"/>
      <c r="F118" s="110"/>
      <c r="G118" s="110"/>
      <c r="H118" s="110"/>
      <c r="I118" s="110"/>
      <c r="J118" s="110"/>
      <c r="K118" s="110"/>
      <c r="L118" s="110"/>
      <c r="M118" s="110"/>
      <c r="N118" s="110"/>
      <c r="O118" s="111"/>
    </row>
    <row r="119" spans="2:15" s="21" customFormat="1" ht="23.25" customHeight="1" x14ac:dyDescent="0.25">
      <c r="B119" s="116" t="s">
        <v>263</v>
      </c>
      <c r="C119" s="121">
        <v>112</v>
      </c>
      <c r="D119" s="121">
        <v>102</v>
      </c>
      <c r="E119" s="121">
        <v>112</v>
      </c>
      <c r="F119" s="121">
        <v>101</v>
      </c>
      <c r="G119" s="121">
        <v>118</v>
      </c>
      <c r="H119" s="121">
        <v>127</v>
      </c>
      <c r="I119" s="121">
        <v>123</v>
      </c>
      <c r="J119" s="121">
        <v>150</v>
      </c>
      <c r="K119" s="121">
        <v>125</v>
      </c>
      <c r="L119" s="121">
        <v>160</v>
      </c>
      <c r="M119" s="121">
        <v>116</v>
      </c>
      <c r="N119" s="121">
        <v>123</v>
      </c>
      <c r="O119" s="96">
        <f>SUM(C119:N119)</f>
        <v>1469</v>
      </c>
    </row>
    <row r="120" spans="2:15" s="21" customFormat="1" ht="23.25" customHeight="1" x14ac:dyDescent="0.25">
      <c r="B120" s="119" t="s">
        <v>264</v>
      </c>
      <c r="C120" s="122">
        <v>0</v>
      </c>
      <c r="D120" s="122">
        <v>0</v>
      </c>
      <c r="E120" s="122">
        <v>0</v>
      </c>
      <c r="F120" s="122">
        <v>0</v>
      </c>
      <c r="G120" s="122">
        <v>0</v>
      </c>
      <c r="H120" s="122">
        <v>0</v>
      </c>
      <c r="I120" s="122">
        <v>0</v>
      </c>
      <c r="J120" s="122">
        <v>0</v>
      </c>
      <c r="K120" s="122">
        <v>0</v>
      </c>
      <c r="L120" s="122">
        <v>0</v>
      </c>
      <c r="M120" s="122">
        <v>0</v>
      </c>
      <c r="N120" s="122">
        <v>0</v>
      </c>
      <c r="O120" s="96">
        <f t="shared" ref="O120:O137" si="54">SUM(C120:N120)</f>
        <v>0</v>
      </c>
    </row>
    <row r="121" spans="2:15" s="21" customFormat="1" ht="23.25" customHeight="1" x14ac:dyDescent="0.25">
      <c r="B121" s="116" t="s">
        <v>265</v>
      </c>
      <c r="C121" s="121">
        <v>17</v>
      </c>
      <c r="D121" s="121">
        <v>13</v>
      </c>
      <c r="E121" s="121">
        <v>10</v>
      </c>
      <c r="F121" s="121">
        <v>18</v>
      </c>
      <c r="G121" s="121">
        <v>18</v>
      </c>
      <c r="H121" s="121">
        <v>11</v>
      </c>
      <c r="I121" s="121">
        <v>14</v>
      </c>
      <c r="J121" s="121">
        <v>8</v>
      </c>
      <c r="K121" s="121">
        <v>20</v>
      </c>
      <c r="L121" s="121">
        <v>11</v>
      </c>
      <c r="M121" s="121">
        <v>21</v>
      </c>
      <c r="N121" s="121">
        <v>9</v>
      </c>
      <c r="O121" s="96">
        <f t="shared" si="54"/>
        <v>170</v>
      </c>
    </row>
    <row r="122" spans="2:15" s="21" customFormat="1" ht="23.25" customHeight="1" x14ac:dyDescent="0.25">
      <c r="B122" s="119" t="s">
        <v>266</v>
      </c>
      <c r="C122" s="122">
        <v>17</v>
      </c>
      <c r="D122" s="122">
        <v>20</v>
      </c>
      <c r="E122" s="122">
        <v>17</v>
      </c>
      <c r="F122" s="122">
        <v>23</v>
      </c>
      <c r="G122" s="122">
        <v>19</v>
      </c>
      <c r="H122" s="122">
        <v>18</v>
      </c>
      <c r="I122" s="122">
        <v>27</v>
      </c>
      <c r="J122" s="122">
        <v>25</v>
      </c>
      <c r="K122" s="122">
        <v>16</v>
      </c>
      <c r="L122" s="122">
        <v>26</v>
      </c>
      <c r="M122" s="122">
        <v>26</v>
      </c>
      <c r="N122" s="122">
        <v>20</v>
      </c>
      <c r="O122" s="96">
        <f t="shared" si="54"/>
        <v>254</v>
      </c>
    </row>
    <row r="123" spans="2:15" s="21" customFormat="1" ht="23.25" customHeight="1" x14ac:dyDescent="0.25">
      <c r="B123" s="116" t="s">
        <v>267</v>
      </c>
      <c r="C123" s="121">
        <v>0</v>
      </c>
      <c r="D123" s="121">
        <v>0</v>
      </c>
      <c r="E123" s="121">
        <v>0</v>
      </c>
      <c r="F123" s="121">
        <v>0</v>
      </c>
      <c r="G123" s="121">
        <v>0</v>
      </c>
      <c r="H123" s="121">
        <v>0</v>
      </c>
      <c r="I123" s="121">
        <v>0</v>
      </c>
      <c r="J123" s="121">
        <v>0</v>
      </c>
      <c r="K123" s="121">
        <v>0</v>
      </c>
      <c r="L123" s="121">
        <v>0</v>
      </c>
      <c r="M123" s="121">
        <v>0</v>
      </c>
      <c r="N123" s="121">
        <v>0</v>
      </c>
      <c r="O123" s="96">
        <f t="shared" si="54"/>
        <v>0</v>
      </c>
    </row>
    <row r="124" spans="2:15" s="21" customFormat="1" ht="23.25" customHeight="1" x14ac:dyDescent="0.25">
      <c r="B124" s="119" t="s">
        <v>268</v>
      </c>
      <c r="C124" s="122">
        <v>0</v>
      </c>
      <c r="D124" s="122">
        <v>0</v>
      </c>
      <c r="E124" s="122">
        <v>0</v>
      </c>
      <c r="F124" s="122">
        <v>0</v>
      </c>
      <c r="G124" s="122">
        <v>0</v>
      </c>
      <c r="H124" s="122">
        <v>0</v>
      </c>
      <c r="I124" s="122">
        <v>0</v>
      </c>
      <c r="J124" s="122">
        <v>0</v>
      </c>
      <c r="K124" s="122">
        <v>0</v>
      </c>
      <c r="L124" s="122">
        <v>0</v>
      </c>
      <c r="M124" s="122">
        <v>0</v>
      </c>
      <c r="N124" s="122">
        <v>0</v>
      </c>
      <c r="O124" s="96">
        <f t="shared" si="54"/>
        <v>0</v>
      </c>
    </row>
    <row r="125" spans="2:15" s="21" customFormat="1" ht="23.25" customHeight="1" x14ac:dyDescent="0.25">
      <c r="B125" s="116" t="s">
        <v>269</v>
      </c>
      <c r="C125" s="121">
        <v>0</v>
      </c>
      <c r="D125" s="121">
        <v>0</v>
      </c>
      <c r="E125" s="121">
        <v>0</v>
      </c>
      <c r="F125" s="121">
        <v>0</v>
      </c>
      <c r="G125" s="121">
        <v>0</v>
      </c>
      <c r="H125" s="121">
        <v>0</v>
      </c>
      <c r="I125" s="121">
        <v>0</v>
      </c>
      <c r="J125" s="121">
        <v>0</v>
      </c>
      <c r="K125" s="121">
        <v>0</v>
      </c>
      <c r="L125" s="121">
        <v>0</v>
      </c>
      <c r="M125" s="121">
        <v>0</v>
      </c>
      <c r="N125" s="121">
        <v>0</v>
      </c>
      <c r="O125" s="96">
        <f t="shared" si="54"/>
        <v>0</v>
      </c>
    </row>
    <row r="126" spans="2:15" s="21" customFormat="1" ht="23.25" customHeight="1" x14ac:dyDescent="0.25">
      <c r="B126" s="119" t="s">
        <v>270</v>
      </c>
      <c r="C126" s="122">
        <v>20</v>
      </c>
      <c r="D126" s="122">
        <v>26</v>
      </c>
      <c r="E126" s="122">
        <v>22</v>
      </c>
      <c r="F126" s="122">
        <v>14</v>
      </c>
      <c r="G126" s="122">
        <v>22</v>
      </c>
      <c r="H126" s="122">
        <v>15</v>
      </c>
      <c r="I126" s="122">
        <v>16</v>
      </c>
      <c r="J126" s="122">
        <v>19</v>
      </c>
      <c r="K126" s="122">
        <v>21</v>
      </c>
      <c r="L126" s="122">
        <v>14</v>
      </c>
      <c r="M126" s="122">
        <v>20</v>
      </c>
      <c r="N126" s="122">
        <v>20</v>
      </c>
      <c r="O126" s="96">
        <f t="shared" si="54"/>
        <v>229</v>
      </c>
    </row>
    <row r="127" spans="2:15" s="21" customFormat="1" ht="23.25" customHeight="1" x14ac:dyDescent="0.25">
      <c r="B127" s="116" t="s">
        <v>271</v>
      </c>
      <c r="C127" s="121">
        <v>11</v>
      </c>
      <c r="D127" s="121">
        <v>7</v>
      </c>
      <c r="E127" s="121">
        <v>17</v>
      </c>
      <c r="F127" s="121">
        <v>19</v>
      </c>
      <c r="G127" s="121">
        <v>22</v>
      </c>
      <c r="H127" s="121">
        <v>20</v>
      </c>
      <c r="I127" s="121">
        <v>17</v>
      </c>
      <c r="J127" s="121">
        <v>8</v>
      </c>
      <c r="K127" s="121">
        <v>13</v>
      </c>
      <c r="L127" s="121">
        <v>9</v>
      </c>
      <c r="M127" s="121">
        <v>11</v>
      </c>
      <c r="N127" s="121">
        <v>9</v>
      </c>
      <c r="O127" s="96">
        <f t="shared" si="54"/>
        <v>163</v>
      </c>
    </row>
    <row r="128" spans="2:15" s="21" customFormat="1" ht="23.25" customHeight="1" x14ac:dyDescent="0.25">
      <c r="B128" s="119" t="s">
        <v>272</v>
      </c>
      <c r="C128" s="122">
        <v>18</v>
      </c>
      <c r="D128" s="122">
        <v>21</v>
      </c>
      <c r="E128" s="122">
        <v>25</v>
      </c>
      <c r="F128" s="340">
        <v>17</v>
      </c>
      <c r="G128" s="122">
        <v>11</v>
      </c>
      <c r="H128" s="122">
        <v>20</v>
      </c>
      <c r="I128" s="122">
        <v>21</v>
      </c>
      <c r="J128" s="122">
        <v>23</v>
      </c>
      <c r="K128" s="122">
        <v>22</v>
      </c>
      <c r="L128" s="122">
        <v>26</v>
      </c>
      <c r="M128" s="122">
        <v>20</v>
      </c>
      <c r="N128" s="122">
        <v>29</v>
      </c>
      <c r="O128" s="96">
        <f t="shared" si="54"/>
        <v>253</v>
      </c>
    </row>
    <row r="129" spans="2:15" s="21" customFormat="1" ht="23.25" customHeight="1" x14ac:dyDescent="0.25">
      <c r="B129" s="116" t="s">
        <v>273</v>
      </c>
      <c r="C129" s="121">
        <v>0</v>
      </c>
      <c r="D129" s="121">
        <v>0</v>
      </c>
      <c r="E129" s="121">
        <v>0</v>
      </c>
      <c r="F129" s="121">
        <v>0</v>
      </c>
      <c r="G129" s="121">
        <v>0</v>
      </c>
      <c r="H129" s="121">
        <v>0</v>
      </c>
      <c r="I129" s="121">
        <v>0</v>
      </c>
      <c r="J129" s="121">
        <v>0</v>
      </c>
      <c r="K129" s="121">
        <v>0</v>
      </c>
      <c r="L129" s="121">
        <v>0</v>
      </c>
      <c r="M129" s="121">
        <v>0</v>
      </c>
      <c r="N129" s="121">
        <v>0</v>
      </c>
      <c r="O129" s="96">
        <f t="shared" si="54"/>
        <v>0</v>
      </c>
    </row>
    <row r="130" spans="2:15" s="21" customFormat="1" ht="23.25" customHeight="1" x14ac:dyDescent="0.25">
      <c r="B130" s="119" t="s">
        <v>293</v>
      </c>
      <c r="C130" s="122">
        <v>0</v>
      </c>
      <c r="D130" s="122">
        <v>0</v>
      </c>
      <c r="E130" s="122">
        <v>0</v>
      </c>
      <c r="F130" s="122">
        <v>0</v>
      </c>
      <c r="G130" s="122">
        <v>0</v>
      </c>
      <c r="H130" s="122">
        <v>0</v>
      </c>
      <c r="I130" s="122">
        <v>0</v>
      </c>
      <c r="J130" s="122">
        <v>0</v>
      </c>
      <c r="K130" s="122">
        <v>0</v>
      </c>
      <c r="L130" s="122">
        <v>0</v>
      </c>
      <c r="M130" s="122">
        <v>0</v>
      </c>
      <c r="N130" s="122">
        <v>1</v>
      </c>
      <c r="O130" s="96">
        <f t="shared" si="54"/>
        <v>1</v>
      </c>
    </row>
    <row r="131" spans="2:15" s="21" customFormat="1" ht="23.25" customHeight="1" x14ac:dyDescent="0.25">
      <c r="B131" s="116" t="s">
        <v>274</v>
      </c>
      <c r="C131" s="121">
        <v>46</v>
      </c>
      <c r="D131" s="121">
        <v>46</v>
      </c>
      <c r="E131" s="121">
        <v>35</v>
      </c>
      <c r="F131" s="121">
        <v>43</v>
      </c>
      <c r="G131" s="121">
        <v>42</v>
      </c>
      <c r="H131" s="121">
        <v>44</v>
      </c>
      <c r="I131" s="121">
        <v>42</v>
      </c>
      <c r="J131" s="121">
        <v>42</v>
      </c>
      <c r="K131" s="121">
        <v>48</v>
      </c>
      <c r="L131" s="121">
        <v>53</v>
      </c>
      <c r="M131" s="121">
        <v>51</v>
      </c>
      <c r="N131" s="121">
        <v>40</v>
      </c>
      <c r="O131" s="96">
        <f t="shared" si="54"/>
        <v>532</v>
      </c>
    </row>
    <row r="132" spans="2:15" s="21" customFormat="1" ht="23.25" customHeight="1" x14ac:dyDescent="0.25">
      <c r="B132" s="119" t="s">
        <v>275</v>
      </c>
      <c r="C132" s="122">
        <v>0</v>
      </c>
      <c r="D132" s="122">
        <v>0</v>
      </c>
      <c r="E132" s="122">
        <v>0</v>
      </c>
      <c r="F132" s="122">
        <v>0</v>
      </c>
      <c r="G132" s="122">
        <v>0</v>
      </c>
      <c r="H132" s="122">
        <v>0</v>
      </c>
      <c r="I132" s="122">
        <v>0</v>
      </c>
      <c r="J132" s="122">
        <v>0</v>
      </c>
      <c r="K132" s="122">
        <v>0</v>
      </c>
      <c r="L132" s="122">
        <v>0</v>
      </c>
      <c r="M132" s="122">
        <v>0</v>
      </c>
      <c r="N132" s="122">
        <v>0</v>
      </c>
      <c r="O132" s="96">
        <f t="shared" si="54"/>
        <v>0</v>
      </c>
    </row>
    <row r="133" spans="2:15" s="21" customFormat="1" ht="23.25" customHeight="1" x14ac:dyDescent="0.25">
      <c r="B133" s="116" t="s">
        <v>276</v>
      </c>
      <c r="C133" s="121">
        <v>0</v>
      </c>
      <c r="D133" s="121">
        <v>0</v>
      </c>
      <c r="E133" s="121">
        <v>0</v>
      </c>
      <c r="F133" s="121">
        <v>0</v>
      </c>
      <c r="G133" s="121">
        <v>0</v>
      </c>
      <c r="H133" s="121">
        <v>0</v>
      </c>
      <c r="I133" s="121">
        <v>0</v>
      </c>
      <c r="J133" s="121">
        <v>0</v>
      </c>
      <c r="K133" s="121">
        <v>0</v>
      </c>
      <c r="L133" s="121">
        <v>0</v>
      </c>
      <c r="M133" s="121">
        <v>0</v>
      </c>
      <c r="N133" s="121">
        <v>0</v>
      </c>
      <c r="O133" s="96">
        <f t="shared" si="54"/>
        <v>0</v>
      </c>
    </row>
    <row r="134" spans="2:15" s="21" customFormat="1" ht="23.25" customHeight="1" x14ac:dyDescent="0.25">
      <c r="B134" s="119" t="s">
        <v>277</v>
      </c>
      <c r="C134" s="122">
        <v>0</v>
      </c>
      <c r="D134" s="122">
        <v>0</v>
      </c>
      <c r="E134" s="122">
        <v>0</v>
      </c>
      <c r="F134" s="122">
        <v>0</v>
      </c>
      <c r="G134" s="122">
        <v>0</v>
      </c>
      <c r="H134" s="122">
        <v>0</v>
      </c>
      <c r="I134" s="122">
        <v>0</v>
      </c>
      <c r="J134" s="122">
        <v>0</v>
      </c>
      <c r="K134" s="122">
        <v>0</v>
      </c>
      <c r="L134" s="122">
        <v>0</v>
      </c>
      <c r="M134" s="122">
        <v>0</v>
      </c>
      <c r="N134" s="122">
        <v>0</v>
      </c>
      <c r="O134" s="96">
        <f t="shared" si="54"/>
        <v>0</v>
      </c>
    </row>
    <row r="135" spans="2:15" s="21" customFormat="1" ht="23.25" customHeight="1" x14ac:dyDescent="0.25">
      <c r="B135" s="116" t="s">
        <v>278</v>
      </c>
      <c r="C135" s="121">
        <v>0</v>
      </c>
      <c r="D135" s="121">
        <v>0</v>
      </c>
      <c r="E135" s="121">
        <v>0</v>
      </c>
      <c r="F135" s="121">
        <v>0</v>
      </c>
      <c r="G135" s="121">
        <v>0</v>
      </c>
      <c r="H135" s="121">
        <v>0</v>
      </c>
      <c r="I135" s="121">
        <v>0</v>
      </c>
      <c r="J135" s="121">
        <v>0</v>
      </c>
      <c r="K135" s="121">
        <v>0</v>
      </c>
      <c r="L135" s="121">
        <v>0</v>
      </c>
      <c r="M135" s="121">
        <v>0</v>
      </c>
      <c r="N135" s="121">
        <v>0</v>
      </c>
      <c r="O135" s="96">
        <f t="shared" si="54"/>
        <v>0</v>
      </c>
    </row>
    <row r="136" spans="2:15" s="21" customFormat="1" ht="23.25" customHeight="1" x14ac:dyDescent="0.25">
      <c r="B136" s="119" t="s">
        <v>279</v>
      </c>
      <c r="C136" s="122">
        <v>0</v>
      </c>
      <c r="D136" s="122">
        <v>0</v>
      </c>
      <c r="E136" s="122">
        <v>0</v>
      </c>
      <c r="F136" s="122">
        <v>0</v>
      </c>
      <c r="G136" s="122">
        <v>0</v>
      </c>
      <c r="H136" s="122">
        <v>0</v>
      </c>
      <c r="I136" s="122">
        <v>0</v>
      </c>
      <c r="J136" s="122">
        <v>0</v>
      </c>
      <c r="K136" s="122">
        <v>0</v>
      </c>
      <c r="L136" s="122">
        <v>0</v>
      </c>
      <c r="M136" s="122">
        <v>0</v>
      </c>
      <c r="N136" s="122">
        <v>0</v>
      </c>
      <c r="O136" s="96">
        <f t="shared" si="54"/>
        <v>0</v>
      </c>
    </row>
    <row r="137" spans="2:15" s="26" customFormat="1" ht="23.25" customHeight="1" x14ac:dyDescent="0.25">
      <c r="B137" s="97" t="s">
        <v>5</v>
      </c>
      <c r="C137" s="96">
        <f>SUM(C119:C136)</f>
        <v>241</v>
      </c>
      <c r="D137" s="96">
        <f t="shared" ref="D137:N137" si="55">SUM(D119:D136)</f>
        <v>235</v>
      </c>
      <c r="E137" s="96">
        <f t="shared" si="55"/>
        <v>238</v>
      </c>
      <c r="F137" s="96">
        <f t="shared" si="55"/>
        <v>235</v>
      </c>
      <c r="G137" s="96">
        <f t="shared" si="55"/>
        <v>252</v>
      </c>
      <c r="H137" s="96">
        <f t="shared" si="55"/>
        <v>255</v>
      </c>
      <c r="I137" s="96">
        <f t="shared" si="55"/>
        <v>260</v>
      </c>
      <c r="J137" s="96">
        <f t="shared" si="55"/>
        <v>275</v>
      </c>
      <c r="K137" s="96">
        <f t="shared" si="55"/>
        <v>265</v>
      </c>
      <c r="L137" s="96">
        <f t="shared" si="55"/>
        <v>299</v>
      </c>
      <c r="M137" s="96">
        <f t="shared" si="55"/>
        <v>265</v>
      </c>
      <c r="N137" s="96">
        <f t="shared" si="55"/>
        <v>251</v>
      </c>
      <c r="O137" s="96">
        <f t="shared" si="54"/>
        <v>3071</v>
      </c>
    </row>
    <row r="138" spans="2:15" s="27" customFormat="1" ht="12" customHeight="1" x14ac:dyDescent="0.25">
      <c r="B138" s="23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5"/>
    </row>
    <row r="139" spans="2:15" s="29" customFormat="1" ht="23.25" customHeight="1" x14ac:dyDescent="0.25">
      <c r="B139" s="97" t="s">
        <v>292</v>
      </c>
      <c r="C139" s="109"/>
      <c r="D139" s="110"/>
      <c r="E139" s="110"/>
      <c r="F139" s="110"/>
      <c r="G139" s="110"/>
      <c r="H139" s="110"/>
      <c r="I139" s="110"/>
      <c r="J139" s="110"/>
      <c r="K139" s="110"/>
      <c r="L139" s="110"/>
      <c r="M139" s="110"/>
      <c r="N139" s="110"/>
      <c r="O139" s="111"/>
    </row>
    <row r="140" spans="2:15" s="21" customFormat="1" ht="23.25" customHeight="1" x14ac:dyDescent="0.25">
      <c r="B140" s="116" t="s">
        <v>280</v>
      </c>
      <c r="C140" s="121">
        <v>8</v>
      </c>
      <c r="D140" s="121">
        <v>8</v>
      </c>
      <c r="E140" s="121">
        <v>5</v>
      </c>
      <c r="F140" s="121">
        <v>13</v>
      </c>
      <c r="G140" s="121">
        <v>11</v>
      </c>
      <c r="H140" s="121">
        <v>8</v>
      </c>
      <c r="I140" s="121">
        <v>7</v>
      </c>
      <c r="J140" s="121">
        <v>7</v>
      </c>
      <c r="K140" s="121">
        <v>14</v>
      </c>
      <c r="L140" s="121">
        <v>11</v>
      </c>
      <c r="M140" s="121">
        <v>8</v>
      </c>
      <c r="N140" s="121">
        <v>9</v>
      </c>
      <c r="O140" s="96">
        <f>SUM(C140:N140)</f>
        <v>109</v>
      </c>
    </row>
    <row r="141" spans="2:15" s="21" customFormat="1" ht="23.25" customHeight="1" x14ac:dyDescent="0.25">
      <c r="B141" s="119" t="s">
        <v>281</v>
      </c>
      <c r="C141" s="122">
        <v>8</v>
      </c>
      <c r="D141" s="122">
        <v>5</v>
      </c>
      <c r="E141" s="122">
        <v>11</v>
      </c>
      <c r="F141" s="122">
        <v>6</v>
      </c>
      <c r="G141" s="122">
        <v>11</v>
      </c>
      <c r="H141" s="122">
        <v>13</v>
      </c>
      <c r="I141" s="122">
        <v>11</v>
      </c>
      <c r="J141" s="122">
        <v>9</v>
      </c>
      <c r="K141" s="122">
        <v>8</v>
      </c>
      <c r="L141" s="122">
        <v>11</v>
      </c>
      <c r="M141" s="122">
        <v>11</v>
      </c>
      <c r="N141" s="122">
        <v>5</v>
      </c>
      <c r="O141" s="96">
        <f t="shared" ref="O141:O152" si="56">SUM(C141:N141)</f>
        <v>109</v>
      </c>
    </row>
    <row r="142" spans="2:15" s="21" customFormat="1" ht="23.25" customHeight="1" x14ac:dyDescent="0.25">
      <c r="B142" s="116" t="s">
        <v>282</v>
      </c>
      <c r="C142" s="121">
        <v>21</v>
      </c>
      <c r="D142" s="121">
        <v>14</v>
      </c>
      <c r="E142" s="121">
        <v>12</v>
      </c>
      <c r="F142" s="121">
        <v>14</v>
      </c>
      <c r="G142" s="121">
        <v>13</v>
      </c>
      <c r="H142" s="121">
        <v>18</v>
      </c>
      <c r="I142" s="121">
        <v>19</v>
      </c>
      <c r="J142" s="121">
        <v>23</v>
      </c>
      <c r="K142" s="121">
        <v>11</v>
      </c>
      <c r="L142" s="121">
        <v>10</v>
      </c>
      <c r="M142" s="121">
        <v>17</v>
      </c>
      <c r="N142" s="121">
        <v>25</v>
      </c>
      <c r="O142" s="96">
        <f t="shared" si="56"/>
        <v>197</v>
      </c>
    </row>
    <row r="143" spans="2:15" s="21" customFormat="1" ht="23.25" customHeight="1" x14ac:dyDescent="0.25">
      <c r="B143" s="119" t="s">
        <v>283</v>
      </c>
      <c r="C143" s="122">
        <v>20</v>
      </c>
      <c r="D143" s="122">
        <v>19</v>
      </c>
      <c r="E143" s="122">
        <v>18</v>
      </c>
      <c r="F143" s="122">
        <v>12</v>
      </c>
      <c r="G143" s="122">
        <v>23</v>
      </c>
      <c r="H143" s="122">
        <v>15</v>
      </c>
      <c r="I143" s="122">
        <v>22</v>
      </c>
      <c r="J143" s="122">
        <v>25</v>
      </c>
      <c r="K143" s="122">
        <v>25</v>
      </c>
      <c r="L143" s="122">
        <v>26</v>
      </c>
      <c r="M143" s="122">
        <v>24</v>
      </c>
      <c r="N143" s="122">
        <v>15</v>
      </c>
      <c r="O143" s="96">
        <f t="shared" si="56"/>
        <v>244</v>
      </c>
    </row>
    <row r="144" spans="2:15" s="21" customFormat="1" ht="23.25" customHeight="1" x14ac:dyDescent="0.25">
      <c r="B144" s="116" t="s">
        <v>284</v>
      </c>
      <c r="C144" s="121">
        <v>23</v>
      </c>
      <c r="D144" s="121">
        <v>23</v>
      </c>
      <c r="E144" s="121">
        <v>13</v>
      </c>
      <c r="F144" s="121">
        <v>21</v>
      </c>
      <c r="G144" s="121">
        <v>22</v>
      </c>
      <c r="H144" s="121">
        <v>12</v>
      </c>
      <c r="I144" s="121">
        <v>10</v>
      </c>
      <c r="J144" s="121">
        <v>19</v>
      </c>
      <c r="K144" s="121">
        <v>13</v>
      </c>
      <c r="L144" s="121">
        <v>25</v>
      </c>
      <c r="M144" s="121">
        <v>13</v>
      </c>
      <c r="N144" s="121">
        <v>18</v>
      </c>
      <c r="O144" s="96">
        <f t="shared" si="56"/>
        <v>212</v>
      </c>
    </row>
    <row r="145" spans="2:15" s="21" customFormat="1" ht="23.25" customHeight="1" x14ac:dyDescent="0.25">
      <c r="B145" s="119" t="s">
        <v>285</v>
      </c>
      <c r="C145" s="122">
        <v>10</v>
      </c>
      <c r="D145" s="122">
        <v>17</v>
      </c>
      <c r="E145" s="122">
        <v>18</v>
      </c>
      <c r="F145" s="122">
        <v>22</v>
      </c>
      <c r="G145" s="122">
        <v>17</v>
      </c>
      <c r="H145" s="122">
        <v>18</v>
      </c>
      <c r="I145" s="122">
        <v>21</v>
      </c>
      <c r="J145" s="122">
        <v>23</v>
      </c>
      <c r="K145" s="122">
        <v>25</v>
      </c>
      <c r="L145" s="122">
        <v>21</v>
      </c>
      <c r="M145" s="122">
        <v>24</v>
      </c>
      <c r="N145" s="122">
        <v>26</v>
      </c>
      <c r="O145" s="96">
        <f t="shared" si="56"/>
        <v>242</v>
      </c>
    </row>
    <row r="146" spans="2:15" s="21" customFormat="1" ht="23.25" customHeight="1" x14ac:dyDescent="0.25">
      <c r="B146" s="116" t="s">
        <v>286</v>
      </c>
      <c r="C146" s="121">
        <v>41</v>
      </c>
      <c r="D146" s="121">
        <v>47</v>
      </c>
      <c r="E146" s="121">
        <v>40</v>
      </c>
      <c r="F146" s="121">
        <v>46</v>
      </c>
      <c r="G146" s="121">
        <v>44</v>
      </c>
      <c r="H146" s="121">
        <v>49</v>
      </c>
      <c r="I146" s="121">
        <v>46</v>
      </c>
      <c r="J146" s="121">
        <v>54</v>
      </c>
      <c r="K146" s="121">
        <v>53</v>
      </c>
      <c r="L146" s="121">
        <v>57</v>
      </c>
      <c r="M146" s="121">
        <v>43</v>
      </c>
      <c r="N146" s="121">
        <v>51</v>
      </c>
      <c r="O146" s="96">
        <f t="shared" si="56"/>
        <v>571</v>
      </c>
    </row>
    <row r="147" spans="2:15" s="21" customFormat="1" ht="23.25" customHeight="1" x14ac:dyDescent="0.25">
      <c r="B147" s="119" t="s">
        <v>287</v>
      </c>
      <c r="C147" s="122">
        <v>30</v>
      </c>
      <c r="D147" s="122">
        <v>37</v>
      </c>
      <c r="E147" s="122">
        <v>40</v>
      </c>
      <c r="F147" s="122">
        <v>30</v>
      </c>
      <c r="G147" s="122">
        <v>37</v>
      </c>
      <c r="H147" s="122">
        <v>37</v>
      </c>
      <c r="I147" s="122">
        <v>38</v>
      </c>
      <c r="J147" s="122">
        <v>30</v>
      </c>
      <c r="K147" s="122">
        <v>37</v>
      </c>
      <c r="L147" s="122">
        <v>40</v>
      </c>
      <c r="M147" s="122">
        <v>43</v>
      </c>
      <c r="N147" s="122">
        <v>26</v>
      </c>
      <c r="O147" s="96">
        <f t="shared" si="56"/>
        <v>425</v>
      </c>
    </row>
    <row r="148" spans="2:15" s="21" customFormat="1" ht="23.25" customHeight="1" x14ac:dyDescent="0.25">
      <c r="B148" s="116" t="s">
        <v>288</v>
      </c>
      <c r="C148" s="121">
        <v>30</v>
      </c>
      <c r="D148" s="121">
        <v>20</v>
      </c>
      <c r="E148" s="121">
        <v>23</v>
      </c>
      <c r="F148" s="121">
        <v>18</v>
      </c>
      <c r="G148" s="121">
        <v>26</v>
      </c>
      <c r="H148" s="121">
        <v>20</v>
      </c>
      <c r="I148" s="121">
        <v>26</v>
      </c>
      <c r="J148" s="121">
        <v>17</v>
      </c>
      <c r="K148" s="121">
        <v>24</v>
      </c>
      <c r="L148" s="121">
        <v>32</v>
      </c>
      <c r="M148" s="121">
        <v>26</v>
      </c>
      <c r="N148" s="121">
        <v>19</v>
      </c>
      <c r="O148" s="96">
        <f t="shared" si="56"/>
        <v>281</v>
      </c>
    </row>
    <row r="149" spans="2:15" s="21" customFormat="1" ht="23.25" customHeight="1" x14ac:dyDescent="0.25">
      <c r="B149" s="119" t="s">
        <v>289</v>
      </c>
      <c r="C149" s="122">
        <v>18</v>
      </c>
      <c r="D149" s="122">
        <v>19</v>
      </c>
      <c r="E149" s="122">
        <v>25</v>
      </c>
      <c r="F149" s="122">
        <v>13</v>
      </c>
      <c r="G149" s="122">
        <v>27</v>
      </c>
      <c r="H149" s="122">
        <v>33</v>
      </c>
      <c r="I149" s="122">
        <v>27</v>
      </c>
      <c r="J149" s="122">
        <v>34</v>
      </c>
      <c r="K149" s="122">
        <v>24</v>
      </c>
      <c r="L149" s="122">
        <v>26</v>
      </c>
      <c r="M149" s="122">
        <v>18</v>
      </c>
      <c r="N149" s="122">
        <v>24</v>
      </c>
      <c r="O149" s="96">
        <f t="shared" si="56"/>
        <v>288</v>
      </c>
    </row>
    <row r="150" spans="2:15" s="21" customFormat="1" ht="23.25" customHeight="1" x14ac:dyDescent="0.25">
      <c r="B150" s="116" t="s">
        <v>290</v>
      </c>
      <c r="C150" s="121">
        <v>21</v>
      </c>
      <c r="D150" s="121">
        <v>20</v>
      </c>
      <c r="E150" s="121">
        <v>21</v>
      </c>
      <c r="F150" s="121">
        <v>28</v>
      </c>
      <c r="G150" s="121">
        <v>13</v>
      </c>
      <c r="H150" s="121">
        <v>21</v>
      </c>
      <c r="I150" s="121">
        <v>20</v>
      </c>
      <c r="J150" s="121">
        <v>27</v>
      </c>
      <c r="K150" s="121">
        <v>18</v>
      </c>
      <c r="L150" s="121">
        <v>28</v>
      </c>
      <c r="M150" s="121">
        <v>28</v>
      </c>
      <c r="N150" s="121">
        <v>22</v>
      </c>
      <c r="O150" s="96">
        <f t="shared" si="56"/>
        <v>267</v>
      </c>
    </row>
    <row r="151" spans="2:15" s="21" customFormat="1" ht="23.25" customHeight="1" x14ac:dyDescent="0.25">
      <c r="B151" s="119" t="s">
        <v>291</v>
      </c>
      <c r="C151" s="122">
        <v>11</v>
      </c>
      <c r="D151" s="122">
        <v>6</v>
      </c>
      <c r="E151" s="122">
        <v>12</v>
      </c>
      <c r="F151" s="122">
        <v>12</v>
      </c>
      <c r="G151" s="122">
        <v>8</v>
      </c>
      <c r="H151" s="122">
        <v>11</v>
      </c>
      <c r="I151" s="122">
        <v>13</v>
      </c>
      <c r="J151" s="122">
        <v>7</v>
      </c>
      <c r="K151" s="122">
        <v>13</v>
      </c>
      <c r="L151" s="122">
        <v>12</v>
      </c>
      <c r="M151" s="122">
        <v>10</v>
      </c>
      <c r="N151" s="122">
        <v>11</v>
      </c>
      <c r="O151" s="96">
        <f t="shared" si="56"/>
        <v>126</v>
      </c>
    </row>
    <row r="152" spans="2:15" s="26" customFormat="1" ht="23.25" customHeight="1" x14ac:dyDescent="0.25">
      <c r="B152" s="97" t="s">
        <v>5</v>
      </c>
      <c r="C152" s="96">
        <f t="shared" ref="C152:M152" si="57">SUM(C140:C151)</f>
        <v>241</v>
      </c>
      <c r="D152" s="96">
        <f t="shared" si="57"/>
        <v>235</v>
      </c>
      <c r="E152" s="96">
        <f t="shared" si="57"/>
        <v>238</v>
      </c>
      <c r="F152" s="96">
        <f t="shared" si="57"/>
        <v>235</v>
      </c>
      <c r="G152" s="96">
        <f t="shared" si="57"/>
        <v>252</v>
      </c>
      <c r="H152" s="96">
        <f t="shared" si="57"/>
        <v>255</v>
      </c>
      <c r="I152" s="96">
        <f t="shared" si="57"/>
        <v>260</v>
      </c>
      <c r="J152" s="96">
        <f>SUM(J140:J151)</f>
        <v>275</v>
      </c>
      <c r="K152" s="96">
        <f t="shared" si="57"/>
        <v>265</v>
      </c>
      <c r="L152" s="96">
        <f t="shared" si="57"/>
        <v>299</v>
      </c>
      <c r="M152" s="96">
        <f t="shared" si="57"/>
        <v>265</v>
      </c>
      <c r="N152" s="96">
        <f>SUM(N140:N151)</f>
        <v>251</v>
      </c>
      <c r="O152" s="96">
        <f t="shared" si="56"/>
        <v>3071</v>
      </c>
    </row>
    <row r="153" spans="2:15" s="27" customFormat="1" ht="12" customHeight="1" x14ac:dyDescent="0.25">
      <c r="B153" s="23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5"/>
    </row>
    <row r="154" spans="2:15" s="29" customFormat="1" ht="23.25" customHeight="1" x14ac:dyDescent="0.25">
      <c r="B154" s="97" t="s">
        <v>89</v>
      </c>
      <c r="C154" s="109"/>
      <c r="D154" s="110"/>
      <c r="E154" s="110"/>
      <c r="F154" s="110"/>
      <c r="G154" s="110"/>
      <c r="H154" s="110"/>
      <c r="I154" s="110"/>
      <c r="J154" s="110"/>
      <c r="K154" s="110"/>
      <c r="L154" s="110"/>
      <c r="M154" s="110"/>
      <c r="N154" s="110"/>
      <c r="O154" s="111"/>
    </row>
    <row r="155" spans="2:15" s="21" customFormat="1" ht="23.25" customHeight="1" x14ac:dyDescent="0.25">
      <c r="B155" s="116" t="s">
        <v>294</v>
      </c>
      <c r="C155" s="121">
        <v>21</v>
      </c>
      <c r="D155" s="121">
        <v>20</v>
      </c>
      <c r="E155" s="121">
        <v>23</v>
      </c>
      <c r="F155" s="121">
        <v>25</v>
      </c>
      <c r="G155" s="121">
        <v>17</v>
      </c>
      <c r="H155" s="121">
        <v>15</v>
      </c>
      <c r="I155" s="121">
        <v>22</v>
      </c>
      <c r="J155" s="121">
        <v>24</v>
      </c>
      <c r="K155" s="121">
        <v>21</v>
      </c>
      <c r="L155" s="121">
        <v>27</v>
      </c>
      <c r="M155" s="121">
        <v>20</v>
      </c>
      <c r="N155" s="121">
        <v>21</v>
      </c>
      <c r="O155" s="96">
        <f t="shared" ref="O155:O160" si="58">SUM(C155:N155)</f>
        <v>256</v>
      </c>
    </row>
    <row r="156" spans="2:15" s="21" customFormat="1" ht="23.25" customHeight="1" x14ac:dyDescent="0.25">
      <c r="B156" s="119" t="s">
        <v>295</v>
      </c>
      <c r="C156" s="122">
        <v>51</v>
      </c>
      <c r="D156" s="122">
        <v>52</v>
      </c>
      <c r="E156" s="122">
        <v>38</v>
      </c>
      <c r="F156" s="122">
        <v>41</v>
      </c>
      <c r="G156" s="122">
        <v>58</v>
      </c>
      <c r="H156" s="122">
        <v>45</v>
      </c>
      <c r="I156" s="122">
        <v>50</v>
      </c>
      <c r="J156" s="122">
        <v>65</v>
      </c>
      <c r="K156" s="122">
        <v>56</v>
      </c>
      <c r="L156" s="122">
        <v>52</v>
      </c>
      <c r="M156" s="122">
        <v>60</v>
      </c>
      <c r="N156" s="122">
        <v>51</v>
      </c>
      <c r="O156" s="96">
        <f t="shared" si="58"/>
        <v>619</v>
      </c>
    </row>
    <row r="157" spans="2:15" s="21" customFormat="1" ht="23.25" customHeight="1" x14ac:dyDescent="0.25">
      <c r="B157" s="117" t="s">
        <v>296</v>
      </c>
      <c r="C157" s="121">
        <v>77</v>
      </c>
      <c r="D157" s="121">
        <v>87</v>
      </c>
      <c r="E157" s="121">
        <v>108</v>
      </c>
      <c r="F157" s="121">
        <v>71</v>
      </c>
      <c r="G157" s="121">
        <v>88</v>
      </c>
      <c r="H157" s="121">
        <v>95</v>
      </c>
      <c r="I157" s="121">
        <v>88</v>
      </c>
      <c r="J157" s="121">
        <v>92</v>
      </c>
      <c r="K157" s="121">
        <v>102</v>
      </c>
      <c r="L157" s="121">
        <v>95</v>
      </c>
      <c r="M157" s="121">
        <v>77</v>
      </c>
      <c r="N157" s="121">
        <v>86</v>
      </c>
      <c r="O157" s="96">
        <f t="shared" si="58"/>
        <v>1066</v>
      </c>
    </row>
    <row r="158" spans="2:15" s="21" customFormat="1" ht="23.25" customHeight="1" x14ac:dyDescent="0.25">
      <c r="B158" s="118" t="s">
        <v>297</v>
      </c>
      <c r="C158" s="122">
        <v>27</v>
      </c>
      <c r="D158" s="122">
        <v>30</v>
      </c>
      <c r="E158" s="122">
        <v>25</v>
      </c>
      <c r="F158" s="122">
        <v>34</v>
      </c>
      <c r="G158" s="122">
        <v>35</v>
      </c>
      <c r="H158" s="122">
        <v>36</v>
      </c>
      <c r="I158" s="122">
        <v>33</v>
      </c>
      <c r="J158" s="122">
        <v>35</v>
      </c>
      <c r="K158" s="122">
        <v>41</v>
      </c>
      <c r="L158" s="122">
        <v>46</v>
      </c>
      <c r="M158" s="122">
        <v>41</v>
      </c>
      <c r="N158" s="122">
        <v>28</v>
      </c>
      <c r="O158" s="96">
        <f t="shared" si="58"/>
        <v>411</v>
      </c>
    </row>
    <row r="159" spans="2:15" s="21" customFormat="1" ht="23.25" customHeight="1" x14ac:dyDescent="0.25">
      <c r="B159" s="116" t="s">
        <v>298</v>
      </c>
      <c r="C159" s="121">
        <v>40</v>
      </c>
      <c r="D159" s="121">
        <v>38</v>
      </c>
      <c r="E159" s="121">
        <v>43</v>
      </c>
      <c r="F159" s="121">
        <v>51</v>
      </c>
      <c r="G159" s="121">
        <v>34</v>
      </c>
      <c r="H159" s="121">
        <v>49</v>
      </c>
      <c r="I159" s="121">
        <v>43</v>
      </c>
      <c r="J159" s="121">
        <v>38</v>
      </c>
      <c r="K159" s="121">
        <v>43</v>
      </c>
      <c r="L159" s="121">
        <v>46</v>
      </c>
      <c r="M159" s="121">
        <v>51</v>
      </c>
      <c r="N159" s="121">
        <v>62</v>
      </c>
      <c r="O159" s="96">
        <f t="shared" si="58"/>
        <v>538</v>
      </c>
    </row>
    <row r="160" spans="2:15" s="26" customFormat="1" ht="23.25" customHeight="1" x14ac:dyDescent="0.25">
      <c r="B160" s="97" t="s">
        <v>5</v>
      </c>
      <c r="C160" s="96">
        <f>SUM(C155:C159)</f>
        <v>216</v>
      </c>
      <c r="D160" s="96">
        <f>SUM(D155:D159)</f>
        <v>227</v>
      </c>
      <c r="E160" s="96">
        <f t="shared" ref="E160:N160" si="59">SUM(E155:E159)</f>
        <v>237</v>
      </c>
      <c r="F160" s="96">
        <f t="shared" si="59"/>
        <v>222</v>
      </c>
      <c r="G160" s="96">
        <f t="shared" si="59"/>
        <v>232</v>
      </c>
      <c r="H160" s="96">
        <f t="shared" si="59"/>
        <v>240</v>
      </c>
      <c r="I160" s="96">
        <f t="shared" si="59"/>
        <v>236</v>
      </c>
      <c r="J160" s="96">
        <f t="shared" si="59"/>
        <v>254</v>
      </c>
      <c r="K160" s="96">
        <f t="shared" si="59"/>
        <v>263</v>
      </c>
      <c r="L160" s="96">
        <f t="shared" si="59"/>
        <v>266</v>
      </c>
      <c r="M160" s="96">
        <f t="shared" si="59"/>
        <v>249</v>
      </c>
      <c r="N160" s="96">
        <f t="shared" si="59"/>
        <v>248</v>
      </c>
      <c r="O160" s="96">
        <f t="shared" si="58"/>
        <v>2890</v>
      </c>
    </row>
    <row r="161" spans="2:15" s="27" customFormat="1" ht="12" customHeight="1" x14ac:dyDescent="0.25">
      <c r="B161" s="23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5"/>
    </row>
    <row r="162" spans="2:15" s="29" customFormat="1" ht="23.25" customHeight="1" x14ac:dyDescent="0.25">
      <c r="B162" s="97" t="s">
        <v>90</v>
      </c>
      <c r="C162" s="109"/>
      <c r="D162" s="110"/>
      <c r="E162" s="110"/>
      <c r="F162" s="110"/>
      <c r="G162" s="110"/>
      <c r="H162" s="110"/>
      <c r="I162" s="110"/>
      <c r="J162" s="110"/>
      <c r="K162" s="110"/>
      <c r="L162" s="110"/>
      <c r="M162" s="110"/>
      <c r="N162" s="110"/>
      <c r="O162" s="111"/>
    </row>
    <row r="163" spans="2:15" s="21" customFormat="1" ht="23.25" customHeight="1" x14ac:dyDescent="0.25">
      <c r="B163" s="116" t="s">
        <v>376</v>
      </c>
      <c r="C163" s="121">
        <v>48</v>
      </c>
      <c r="D163" s="121">
        <v>54</v>
      </c>
      <c r="E163" s="121">
        <v>60</v>
      </c>
      <c r="F163" s="121">
        <v>35</v>
      </c>
      <c r="G163" s="121">
        <v>38</v>
      </c>
      <c r="H163" s="121">
        <v>25</v>
      </c>
      <c r="I163" s="121">
        <v>45</v>
      </c>
      <c r="J163" s="121">
        <v>52</v>
      </c>
      <c r="K163" s="121">
        <v>52</v>
      </c>
      <c r="L163" s="121">
        <v>55</v>
      </c>
      <c r="M163" s="121">
        <v>53</v>
      </c>
      <c r="N163" s="121">
        <v>54</v>
      </c>
      <c r="O163" s="96">
        <f>SUM(C163:N163)</f>
        <v>571</v>
      </c>
    </row>
    <row r="164" spans="2:15" s="21" customFormat="1" ht="23.25" customHeight="1" x14ac:dyDescent="0.25">
      <c r="B164" s="119" t="s">
        <v>300</v>
      </c>
      <c r="C164" s="122">
        <v>38</v>
      </c>
      <c r="D164" s="340">
        <v>44</v>
      </c>
      <c r="E164" s="122">
        <v>34</v>
      </c>
      <c r="F164" s="122">
        <v>30</v>
      </c>
      <c r="G164" s="122">
        <v>35</v>
      </c>
      <c r="H164" s="122">
        <v>28</v>
      </c>
      <c r="I164" s="122">
        <v>30</v>
      </c>
      <c r="J164" s="122">
        <v>34</v>
      </c>
      <c r="K164" s="122">
        <v>28</v>
      </c>
      <c r="L164" s="122">
        <v>39</v>
      </c>
      <c r="M164" s="122">
        <v>40</v>
      </c>
      <c r="N164" s="122">
        <v>31</v>
      </c>
      <c r="O164" s="96">
        <f t="shared" ref="O164:O174" si="60">SUM(C164:N164)</f>
        <v>411</v>
      </c>
    </row>
    <row r="165" spans="2:15" s="21" customFormat="1" ht="23.25" customHeight="1" x14ac:dyDescent="0.25">
      <c r="B165" s="116" t="s">
        <v>301</v>
      </c>
      <c r="C165" s="121">
        <v>51</v>
      </c>
      <c r="D165" s="121">
        <v>55</v>
      </c>
      <c r="E165" s="121">
        <v>59</v>
      </c>
      <c r="F165" s="121">
        <v>59</v>
      </c>
      <c r="G165" s="121">
        <v>63</v>
      </c>
      <c r="H165" s="121">
        <v>77</v>
      </c>
      <c r="I165" s="121">
        <v>72</v>
      </c>
      <c r="J165" s="121">
        <v>65</v>
      </c>
      <c r="K165" s="121">
        <v>76</v>
      </c>
      <c r="L165" s="121">
        <v>71</v>
      </c>
      <c r="M165" s="121">
        <v>60</v>
      </c>
      <c r="N165" s="121">
        <v>77</v>
      </c>
      <c r="O165" s="96">
        <f t="shared" si="60"/>
        <v>785</v>
      </c>
    </row>
    <row r="166" spans="2:15" s="21" customFormat="1" ht="23.25" customHeight="1" x14ac:dyDescent="0.25">
      <c r="B166" s="119" t="s">
        <v>302</v>
      </c>
      <c r="C166" s="122">
        <v>28</v>
      </c>
      <c r="D166" s="340">
        <v>37</v>
      </c>
      <c r="E166" s="122">
        <v>26</v>
      </c>
      <c r="F166" s="122">
        <v>39</v>
      </c>
      <c r="G166" s="122">
        <v>32</v>
      </c>
      <c r="H166" s="122">
        <v>31</v>
      </c>
      <c r="I166" s="122">
        <v>33</v>
      </c>
      <c r="J166" s="122">
        <v>33</v>
      </c>
      <c r="K166" s="122">
        <v>41</v>
      </c>
      <c r="L166" s="122">
        <v>38</v>
      </c>
      <c r="M166" s="122">
        <v>36</v>
      </c>
      <c r="N166" s="122">
        <v>29</v>
      </c>
      <c r="O166" s="96">
        <f t="shared" si="60"/>
        <v>403</v>
      </c>
    </row>
    <row r="167" spans="2:15" s="21" customFormat="1" ht="23.25" customHeight="1" x14ac:dyDescent="0.25">
      <c r="B167" s="116" t="s">
        <v>303</v>
      </c>
      <c r="C167" s="121">
        <v>0</v>
      </c>
      <c r="D167" s="121">
        <v>2</v>
      </c>
      <c r="E167" s="121">
        <v>1</v>
      </c>
      <c r="F167" s="121">
        <v>0</v>
      </c>
      <c r="G167" s="121">
        <v>0</v>
      </c>
      <c r="H167" s="121">
        <v>10</v>
      </c>
      <c r="I167" s="121">
        <v>1</v>
      </c>
      <c r="J167" s="121">
        <v>1</v>
      </c>
      <c r="K167" s="121">
        <v>2</v>
      </c>
      <c r="L167" s="121">
        <v>3</v>
      </c>
      <c r="M167" s="121">
        <v>0</v>
      </c>
      <c r="N167" s="121">
        <v>1</v>
      </c>
      <c r="O167" s="96">
        <f t="shared" si="60"/>
        <v>21</v>
      </c>
    </row>
    <row r="168" spans="2:15" s="21" customFormat="1" ht="23.25" customHeight="1" x14ac:dyDescent="0.25">
      <c r="B168" s="119" t="s">
        <v>304</v>
      </c>
      <c r="C168" s="122">
        <v>3</v>
      </c>
      <c r="D168" s="340">
        <v>3</v>
      </c>
      <c r="E168" s="122">
        <v>3</v>
      </c>
      <c r="F168" s="122">
        <v>1</v>
      </c>
      <c r="G168" s="122">
        <v>4</v>
      </c>
      <c r="H168" s="122">
        <v>7</v>
      </c>
      <c r="I168" s="122">
        <v>3</v>
      </c>
      <c r="J168" s="122">
        <v>2</v>
      </c>
      <c r="K168" s="122">
        <v>3</v>
      </c>
      <c r="L168" s="122">
        <v>4</v>
      </c>
      <c r="M168" s="122">
        <v>5</v>
      </c>
      <c r="N168" s="122">
        <v>0</v>
      </c>
      <c r="O168" s="96">
        <f t="shared" si="60"/>
        <v>38</v>
      </c>
    </row>
    <row r="169" spans="2:15" s="21" customFormat="1" ht="23.25" customHeight="1" x14ac:dyDescent="0.25">
      <c r="B169" s="116" t="s">
        <v>305</v>
      </c>
      <c r="C169" s="121">
        <v>3</v>
      </c>
      <c r="D169" s="121">
        <v>3</v>
      </c>
      <c r="E169" s="121">
        <v>3</v>
      </c>
      <c r="F169" s="121">
        <v>6</v>
      </c>
      <c r="G169" s="121">
        <v>1</v>
      </c>
      <c r="H169" s="121">
        <v>4</v>
      </c>
      <c r="I169" s="121">
        <v>2</v>
      </c>
      <c r="J169" s="121">
        <v>2</v>
      </c>
      <c r="K169" s="121">
        <v>6</v>
      </c>
      <c r="L169" s="121">
        <v>0</v>
      </c>
      <c r="M169" s="121">
        <v>1</v>
      </c>
      <c r="N169" s="121">
        <v>2</v>
      </c>
      <c r="O169" s="96">
        <f t="shared" si="60"/>
        <v>33</v>
      </c>
    </row>
    <row r="170" spans="2:15" s="21" customFormat="1" ht="23.25" customHeight="1" x14ac:dyDescent="0.25">
      <c r="B170" s="119" t="s">
        <v>306</v>
      </c>
      <c r="C170" s="122">
        <v>0</v>
      </c>
      <c r="D170" s="122">
        <v>0</v>
      </c>
      <c r="E170" s="122">
        <v>0</v>
      </c>
      <c r="F170" s="122">
        <v>0</v>
      </c>
      <c r="G170" s="122">
        <v>0</v>
      </c>
      <c r="H170" s="122">
        <v>0</v>
      </c>
      <c r="I170" s="122">
        <v>0</v>
      </c>
      <c r="J170" s="122">
        <v>0</v>
      </c>
      <c r="K170" s="122">
        <v>0</v>
      </c>
      <c r="L170" s="122">
        <v>0</v>
      </c>
      <c r="M170" s="122">
        <v>0</v>
      </c>
      <c r="N170" s="122">
        <v>0</v>
      </c>
      <c r="O170" s="96">
        <f t="shared" si="60"/>
        <v>0</v>
      </c>
    </row>
    <row r="171" spans="2:15" s="21" customFormat="1" ht="23.25" customHeight="1" x14ac:dyDescent="0.25">
      <c r="B171" s="116" t="s">
        <v>307</v>
      </c>
      <c r="C171" s="121">
        <v>45</v>
      </c>
      <c r="D171" s="121">
        <v>29</v>
      </c>
      <c r="E171" s="121">
        <v>51</v>
      </c>
      <c r="F171" s="121">
        <v>52</v>
      </c>
      <c r="G171" s="121">
        <v>59</v>
      </c>
      <c r="H171" s="121">
        <v>58</v>
      </c>
      <c r="I171" s="121">
        <v>50</v>
      </c>
      <c r="J171" s="121">
        <v>65</v>
      </c>
      <c r="K171" s="121">
        <v>55</v>
      </c>
      <c r="L171" s="121">
        <v>56</v>
      </c>
      <c r="M171" s="121">
        <v>54</v>
      </c>
      <c r="N171" s="121">
        <v>54</v>
      </c>
      <c r="O171" s="96">
        <f t="shared" si="60"/>
        <v>628</v>
      </c>
    </row>
    <row r="172" spans="2:15" s="21" customFormat="1" ht="23.25" customHeight="1" x14ac:dyDescent="0.25">
      <c r="B172" s="119" t="s">
        <v>308</v>
      </c>
      <c r="C172" s="122">
        <v>0</v>
      </c>
      <c r="D172" s="122">
        <v>0</v>
      </c>
      <c r="E172" s="122">
        <v>0</v>
      </c>
      <c r="F172" s="122">
        <v>0</v>
      </c>
      <c r="G172" s="122">
        <v>0</v>
      </c>
      <c r="H172" s="122">
        <v>0</v>
      </c>
      <c r="I172" s="122">
        <v>0</v>
      </c>
      <c r="J172" s="122">
        <v>0</v>
      </c>
      <c r="K172" s="122">
        <v>0</v>
      </c>
      <c r="L172" s="122">
        <v>0</v>
      </c>
      <c r="M172" s="122">
        <v>0</v>
      </c>
      <c r="N172" s="122">
        <v>0</v>
      </c>
      <c r="O172" s="96">
        <f t="shared" si="60"/>
        <v>0</v>
      </c>
    </row>
    <row r="173" spans="2:15" s="21" customFormat="1" ht="23.25" customHeight="1" x14ac:dyDescent="0.25">
      <c r="B173" s="116" t="s">
        <v>299</v>
      </c>
      <c r="C173" s="121">
        <v>0</v>
      </c>
      <c r="D173" s="121">
        <v>0</v>
      </c>
      <c r="E173" s="121">
        <v>0</v>
      </c>
      <c r="F173" s="121">
        <v>0</v>
      </c>
      <c r="G173" s="121">
        <v>0</v>
      </c>
      <c r="H173" s="121">
        <v>0</v>
      </c>
      <c r="I173" s="121">
        <v>0</v>
      </c>
      <c r="J173" s="121">
        <v>0</v>
      </c>
      <c r="K173" s="121">
        <v>0</v>
      </c>
      <c r="L173" s="121">
        <v>0</v>
      </c>
      <c r="M173" s="121">
        <v>0</v>
      </c>
      <c r="N173" s="121">
        <v>0</v>
      </c>
      <c r="O173" s="96">
        <f t="shared" si="60"/>
        <v>0</v>
      </c>
    </row>
    <row r="174" spans="2:15" s="26" customFormat="1" ht="23.25" customHeight="1" x14ac:dyDescent="0.25">
      <c r="B174" s="97" t="s">
        <v>5</v>
      </c>
      <c r="C174" s="96">
        <f>SUM(C163:C173)</f>
        <v>216</v>
      </c>
      <c r="D174" s="96">
        <f t="shared" ref="D174:N174" si="61">SUM(D163:D173)</f>
        <v>227</v>
      </c>
      <c r="E174" s="96">
        <f t="shared" si="61"/>
        <v>237</v>
      </c>
      <c r="F174" s="96">
        <f t="shared" si="61"/>
        <v>222</v>
      </c>
      <c r="G174" s="96">
        <f t="shared" si="61"/>
        <v>232</v>
      </c>
      <c r="H174" s="96">
        <f t="shared" si="61"/>
        <v>240</v>
      </c>
      <c r="I174" s="96">
        <f t="shared" si="61"/>
        <v>236</v>
      </c>
      <c r="J174" s="96">
        <f t="shared" si="61"/>
        <v>254</v>
      </c>
      <c r="K174" s="96">
        <f t="shared" si="61"/>
        <v>263</v>
      </c>
      <c r="L174" s="96">
        <f t="shared" si="61"/>
        <v>266</v>
      </c>
      <c r="M174" s="96">
        <f t="shared" si="61"/>
        <v>249</v>
      </c>
      <c r="N174" s="96">
        <f t="shared" si="61"/>
        <v>248</v>
      </c>
      <c r="O174" s="96">
        <f t="shared" si="60"/>
        <v>2890</v>
      </c>
    </row>
    <row r="175" spans="2:15" s="21" customFormat="1" ht="12" customHeight="1" x14ac:dyDescent="0.25">
      <c r="B175" s="23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5"/>
    </row>
    <row r="176" spans="2:15" s="29" customFormat="1" ht="23.25" customHeight="1" x14ac:dyDescent="0.25">
      <c r="B176" s="97" t="s">
        <v>133</v>
      </c>
      <c r="C176" s="109"/>
      <c r="D176" s="110"/>
      <c r="E176" s="110"/>
      <c r="F176" s="110"/>
      <c r="G176" s="110"/>
      <c r="H176" s="110"/>
      <c r="I176" s="110"/>
      <c r="J176" s="110"/>
      <c r="K176" s="110"/>
      <c r="L176" s="110"/>
      <c r="M176" s="110"/>
      <c r="N176" s="110"/>
      <c r="O176" s="111"/>
    </row>
    <row r="177" spans="2:15" s="21" customFormat="1" ht="23.25" customHeight="1" x14ac:dyDescent="0.25">
      <c r="B177" s="116" t="s">
        <v>309</v>
      </c>
      <c r="C177" s="121">
        <v>7</v>
      </c>
      <c r="D177" s="121">
        <v>6</v>
      </c>
      <c r="E177" s="121">
        <v>6</v>
      </c>
      <c r="F177" s="121">
        <v>4</v>
      </c>
      <c r="G177" s="121">
        <v>8</v>
      </c>
      <c r="H177" s="121">
        <v>7</v>
      </c>
      <c r="I177" s="121">
        <v>9</v>
      </c>
      <c r="J177" s="121">
        <v>6</v>
      </c>
      <c r="K177" s="121">
        <v>7</v>
      </c>
      <c r="L177" s="121">
        <v>11</v>
      </c>
      <c r="M177" s="121">
        <v>6</v>
      </c>
      <c r="N177" s="121">
        <v>3</v>
      </c>
      <c r="O177" s="96">
        <f t="shared" ref="O177:O182" si="62">SUM(C177:N177)</f>
        <v>80</v>
      </c>
    </row>
    <row r="178" spans="2:15" s="21" customFormat="1" ht="23.25" customHeight="1" x14ac:dyDescent="0.25">
      <c r="B178" s="119" t="s">
        <v>310</v>
      </c>
      <c r="C178" s="122">
        <v>4</v>
      </c>
      <c r="D178" s="122">
        <v>2</v>
      </c>
      <c r="E178" s="122">
        <v>3</v>
      </c>
      <c r="F178" s="122">
        <v>3</v>
      </c>
      <c r="G178" s="122">
        <v>5</v>
      </c>
      <c r="H178" s="122">
        <v>5</v>
      </c>
      <c r="I178" s="122">
        <v>4</v>
      </c>
      <c r="J178" s="122">
        <v>3</v>
      </c>
      <c r="K178" s="122">
        <v>3</v>
      </c>
      <c r="L178" s="122">
        <v>6</v>
      </c>
      <c r="M178" s="122">
        <v>5</v>
      </c>
      <c r="N178" s="122">
        <v>6</v>
      </c>
      <c r="O178" s="96">
        <f t="shared" si="62"/>
        <v>49</v>
      </c>
    </row>
    <row r="179" spans="2:15" s="21" customFormat="1" ht="23.25" customHeight="1" x14ac:dyDescent="0.25">
      <c r="B179" s="117" t="s">
        <v>311</v>
      </c>
      <c r="C179" s="121">
        <v>2</v>
      </c>
      <c r="D179" s="121">
        <v>2</v>
      </c>
      <c r="E179" s="121">
        <v>1</v>
      </c>
      <c r="F179" s="121">
        <v>5</v>
      </c>
      <c r="G179" s="121">
        <v>1</v>
      </c>
      <c r="H179" s="121">
        <v>1</v>
      </c>
      <c r="I179" s="121">
        <v>0</v>
      </c>
      <c r="J179" s="121">
        <v>0</v>
      </c>
      <c r="K179" s="121">
        <v>0</v>
      </c>
      <c r="L179" s="121">
        <v>1</v>
      </c>
      <c r="M179" s="121">
        <v>2</v>
      </c>
      <c r="N179" s="121">
        <v>5</v>
      </c>
      <c r="O179" s="96">
        <f t="shared" si="62"/>
        <v>20</v>
      </c>
    </row>
    <row r="180" spans="2:15" s="21" customFormat="1" ht="23.25" customHeight="1" x14ac:dyDescent="0.25">
      <c r="B180" s="118" t="s">
        <v>312</v>
      </c>
      <c r="C180" s="122">
        <v>0</v>
      </c>
      <c r="D180" s="122">
        <v>0</v>
      </c>
      <c r="E180" s="122">
        <v>0</v>
      </c>
      <c r="F180" s="122">
        <v>0</v>
      </c>
      <c r="G180" s="122">
        <v>1</v>
      </c>
      <c r="H180" s="122">
        <v>1</v>
      </c>
      <c r="I180" s="122">
        <v>0</v>
      </c>
      <c r="J180" s="122">
        <v>0</v>
      </c>
      <c r="K180" s="122">
        <v>0</v>
      </c>
      <c r="L180" s="122">
        <v>0</v>
      </c>
      <c r="M180" s="122">
        <v>0</v>
      </c>
      <c r="N180" s="122">
        <v>1</v>
      </c>
      <c r="O180" s="96">
        <f t="shared" si="62"/>
        <v>3</v>
      </c>
    </row>
    <row r="181" spans="2:15" s="21" customFormat="1" ht="23.25" customHeight="1" x14ac:dyDescent="0.25">
      <c r="B181" s="116" t="s">
        <v>313</v>
      </c>
      <c r="C181" s="121">
        <v>0</v>
      </c>
      <c r="D181" s="121">
        <v>1</v>
      </c>
      <c r="E181" s="121">
        <v>0</v>
      </c>
      <c r="F181" s="121">
        <v>0</v>
      </c>
      <c r="G181" s="121">
        <v>1</v>
      </c>
      <c r="H181" s="121">
        <v>0</v>
      </c>
      <c r="I181" s="121">
        <v>3</v>
      </c>
      <c r="J181" s="121">
        <v>0</v>
      </c>
      <c r="K181" s="121">
        <v>0</v>
      </c>
      <c r="L181" s="121">
        <v>2</v>
      </c>
      <c r="M181" s="121">
        <v>0</v>
      </c>
      <c r="N181" s="121">
        <v>0</v>
      </c>
      <c r="O181" s="96">
        <f t="shared" si="62"/>
        <v>7</v>
      </c>
    </row>
    <row r="182" spans="2:15" s="26" customFormat="1" ht="23.25" customHeight="1" x14ac:dyDescent="0.25">
      <c r="B182" s="97" t="s">
        <v>5</v>
      </c>
      <c r="C182" s="96">
        <f>SUM(C177:C181)</f>
        <v>13</v>
      </c>
      <c r="D182" s="96">
        <f t="shared" ref="D182:N182" si="63">SUM(D177:D181)</f>
        <v>11</v>
      </c>
      <c r="E182" s="96">
        <f t="shared" si="63"/>
        <v>10</v>
      </c>
      <c r="F182" s="96">
        <f t="shared" si="63"/>
        <v>12</v>
      </c>
      <c r="G182" s="96">
        <f t="shared" si="63"/>
        <v>16</v>
      </c>
      <c r="H182" s="96">
        <f t="shared" si="63"/>
        <v>14</v>
      </c>
      <c r="I182" s="96">
        <f t="shared" si="63"/>
        <v>16</v>
      </c>
      <c r="J182" s="96">
        <f t="shared" si="63"/>
        <v>9</v>
      </c>
      <c r="K182" s="96">
        <f t="shared" si="63"/>
        <v>10</v>
      </c>
      <c r="L182" s="96">
        <f t="shared" si="63"/>
        <v>20</v>
      </c>
      <c r="M182" s="96">
        <f t="shared" si="63"/>
        <v>13</v>
      </c>
      <c r="N182" s="96">
        <f t="shared" si="63"/>
        <v>15</v>
      </c>
      <c r="O182" s="96">
        <f t="shared" si="62"/>
        <v>159</v>
      </c>
    </row>
    <row r="183" spans="2:15" s="21" customFormat="1" ht="12" customHeight="1" x14ac:dyDescent="0.25">
      <c r="B183" s="23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5"/>
    </row>
    <row r="184" spans="2:15" s="29" customFormat="1" ht="23.25" customHeight="1" x14ac:dyDescent="0.25">
      <c r="B184" s="97" t="s">
        <v>134</v>
      </c>
      <c r="C184" s="109"/>
      <c r="D184" s="110"/>
      <c r="E184" s="110"/>
      <c r="F184" s="110"/>
      <c r="G184" s="110"/>
      <c r="H184" s="110"/>
      <c r="I184" s="110"/>
      <c r="J184" s="110"/>
      <c r="K184" s="110"/>
      <c r="L184" s="110"/>
      <c r="M184" s="110"/>
      <c r="N184" s="110"/>
      <c r="O184" s="111"/>
    </row>
    <row r="185" spans="2:15" s="21" customFormat="1" ht="23.25" customHeight="1" x14ac:dyDescent="0.25">
      <c r="B185" s="116" t="s">
        <v>375</v>
      </c>
      <c r="C185" s="121">
        <v>1</v>
      </c>
      <c r="D185" s="121">
        <v>1</v>
      </c>
      <c r="E185" s="121">
        <v>0</v>
      </c>
      <c r="F185" s="121">
        <v>0</v>
      </c>
      <c r="G185" s="121">
        <v>0</v>
      </c>
      <c r="H185" s="121">
        <v>0</v>
      </c>
      <c r="I185" s="121">
        <v>2</v>
      </c>
      <c r="J185" s="121">
        <v>0</v>
      </c>
      <c r="K185" s="121">
        <v>0</v>
      </c>
      <c r="L185" s="121">
        <v>0</v>
      </c>
      <c r="M185" s="121">
        <v>0</v>
      </c>
      <c r="N185" s="121">
        <v>0</v>
      </c>
      <c r="O185" s="96">
        <f>SUM(C185:N185)</f>
        <v>4</v>
      </c>
    </row>
    <row r="186" spans="2:15" s="21" customFormat="1" ht="23.25" customHeight="1" x14ac:dyDescent="0.25">
      <c r="B186" s="119" t="s">
        <v>314</v>
      </c>
      <c r="C186" s="122">
        <v>0</v>
      </c>
      <c r="D186" s="122">
        <v>0</v>
      </c>
      <c r="E186" s="122">
        <v>0</v>
      </c>
      <c r="F186" s="122">
        <v>0</v>
      </c>
      <c r="G186" s="122">
        <v>0</v>
      </c>
      <c r="H186" s="122">
        <v>0</v>
      </c>
      <c r="I186" s="122">
        <v>0</v>
      </c>
      <c r="J186" s="122">
        <v>0</v>
      </c>
      <c r="K186" s="122">
        <v>0</v>
      </c>
      <c r="L186" s="122">
        <v>0</v>
      </c>
      <c r="M186" s="122">
        <v>0</v>
      </c>
      <c r="N186" s="122">
        <v>0</v>
      </c>
      <c r="O186" s="96">
        <f t="shared" ref="O186:O194" si="64">SUM(C186:N186)</f>
        <v>0</v>
      </c>
    </row>
    <row r="187" spans="2:15" s="21" customFormat="1" ht="23.25" customHeight="1" x14ac:dyDescent="0.25">
      <c r="B187" s="116" t="s">
        <v>315</v>
      </c>
      <c r="C187" s="121">
        <v>0</v>
      </c>
      <c r="D187" s="121">
        <v>1</v>
      </c>
      <c r="E187" s="121">
        <v>0</v>
      </c>
      <c r="F187" s="121">
        <v>2</v>
      </c>
      <c r="G187" s="121">
        <v>0</v>
      </c>
      <c r="H187" s="121">
        <v>2</v>
      </c>
      <c r="I187" s="121">
        <v>0</v>
      </c>
      <c r="J187" s="121">
        <v>0</v>
      </c>
      <c r="K187" s="121">
        <v>0</v>
      </c>
      <c r="L187" s="121">
        <v>0</v>
      </c>
      <c r="M187" s="121">
        <v>0</v>
      </c>
      <c r="N187" s="121">
        <v>1</v>
      </c>
      <c r="O187" s="96">
        <f t="shared" si="64"/>
        <v>6</v>
      </c>
    </row>
    <row r="188" spans="2:15" s="21" customFormat="1" ht="23.25" customHeight="1" x14ac:dyDescent="0.25">
      <c r="B188" s="119" t="s">
        <v>316</v>
      </c>
      <c r="C188" s="122">
        <v>0</v>
      </c>
      <c r="D188" s="122">
        <v>0</v>
      </c>
      <c r="E188" s="122">
        <v>0</v>
      </c>
      <c r="F188" s="122">
        <v>0</v>
      </c>
      <c r="G188" s="122">
        <v>0</v>
      </c>
      <c r="H188" s="122">
        <v>0</v>
      </c>
      <c r="I188" s="122">
        <v>0</v>
      </c>
      <c r="J188" s="122">
        <v>0</v>
      </c>
      <c r="K188" s="122">
        <v>0</v>
      </c>
      <c r="L188" s="122">
        <v>0</v>
      </c>
      <c r="M188" s="122">
        <v>0</v>
      </c>
      <c r="N188" s="122">
        <v>1</v>
      </c>
      <c r="O188" s="96">
        <f t="shared" si="64"/>
        <v>1</v>
      </c>
    </row>
    <row r="189" spans="2:15" s="21" customFormat="1" ht="23.25" customHeight="1" x14ac:dyDescent="0.25">
      <c r="B189" s="116" t="s">
        <v>317</v>
      </c>
      <c r="C189" s="121">
        <v>8</v>
      </c>
      <c r="D189" s="121">
        <v>7</v>
      </c>
      <c r="E189" s="121">
        <v>6</v>
      </c>
      <c r="F189" s="121">
        <v>7</v>
      </c>
      <c r="G189" s="121">
        <v>11</v>
      </c>
      <c r="H189" s="121">
        <v>7</v>
      </c>
      <c r="I189" s="121">
        <v>9</v>
      </c>
      <c r="J189" s="121">
        <v>6</v>
      </c>
      <c r="K189" s="121">
        <v>7</v>
      </c>
      <c r="L189" s="121">
        <v>14</v>
      </c>
      <c r="M189" s="121">
        <v>7</v>
      </c>
      <c r="N189" s="121">
        <v>7</v>
      </c>
      <c r="O189" s="96">
        <f t="shared" si="64"/>
        <v>96</v>
      </c>
    </row>
    <row r="190" spans="2:15" s="21" customFormat="1" ht="23.25" customHeight="1" x14ac:dyDescent="0.25">
      <c r="B190" s="119" t="s">
        <v>318</v>
      </c>
      <c r="C190" s="122">
        <v>2</v>
      </c>
      <c r="D190" s="122">
        <v>1</v>
      </c>
      <c r="E190" s="122">
        <v>1</v>
      </c>
      <c r="F190" s="122">
        <v>1</v>
      </c>
      <c r="G190" s="122">
        <v>3</v>
      </c>
      <c r="H190" s="122">
        <v>2</v>
      </c>
      <c r="I190" s="122">
        <v>2</v>
      </c>
      <c r="J190" s="122">
        <v>0</v>
      </c>
      <c r="K190" s="122">
        <v>2</v>
      </c>
      <c r="L190" s="122">
        <v>2</v>
      </c>
      <c r="M190" s="122">
        <v>1</v>
      </c>
      <c r="N190" s="122">
        <v>4</v>
      </c>
      <c r="O190" s="96">
        <f t="shared" si="64"/>
        <v>21</v>
      </c>
    </row>
    <row r="191" spans="2:15" s="21" customFormat="1" ht="23.25" customHeight="1" x14ac:dyDescent="0.25">
      <c r="B191" s="116" t="s">
        <v>319</v>
      </c>
      <c r="C191" s="121">
        <v>2</v>
      </c>
      <c r="D191" s="121">
        <v>1</v>
      </c>
      <c r="E191" s="121">
        <v>3</v>
      </c>
      <c r="F191" s="121">
        <v>2</v>
      </c>
      <c r="G191" s="121">
        <v>2</v>
      </c>
      <c r="H191" s="121">
        <v>3</v>
      </c>
      <c r="I191" s="121">
        <v>2</v>
      </c>
      <c r="J191" s="121">
        <v>3</v>
      </c>
      <c r="K191" s="121">
        <v>1</v>
      </c>
      <c r="L191" s="121">
        <v>4</v>
      </c>
      <c r="M191" s="121">
        <v>4</v>
      </c>
      <c r="N191" s="121">
        <v>2</v>
      </c>
      <c r="O191" s="96">
        <f t="shared" si="64"/>
        <v>29</v>
      </c>
    </row>
    <row r="192" spans="2:15" s="21" customFormat="1" ht="23.25" customHeight="1" x14ac:dyDescent="0.25">
      <c r="B192" s="119" t="s">
        <v>320</v>
      </c>
      <c r="C192" s="122">
        <v>0</v>
      </c>
      <c r="D192" s="122">
        <v>0</v>
      </c>
      <c r="E192" s="122">
        <v>0</v>
      </c>
      <c r="F192" s="122">
        <v>0</v>
      </c>
      <c r="G192" s="122">
        <v>0</v>
      </c>
      <c r="H192" s="122">
        <v>0</v>
      </c>
      <c r="I192" s="122">
        <v>0</v>
      </c>
      <c r="J192" s="122">
        <v>0</v>
      </c>
      <c r="K192" s="122">
        <v>0</v>
      </c>
      <c r="L192" s="122">
        <v>0</v>
      </c>
      <c r="M192" s="122">
        <v>0</v>
      </c>
      <c r="N192" s="122">
        <v>0</v>
      </c>
      <c r="O192" s="96">
        <f t="shared" si="64"/>
        <v>0</v>
      </c>
    </row>
    <row r="193" spans="2:15" s="21" customFormat="1" ht="23.25" customHeight="1" x14ac:dyDescent="0.25">
      <c r="B193" s="116" t="s">
        <v>321</v>
      </c>
      <c r="C193" s="121">
        <v>0</v>
      </c>
      <c r="D193" s="121">
        <v>0</v>
      </c>
      <c r="E193" s="121">
        <v>0</v>
      </c>
      <c r="F193" s="121">
        <v>0</v>
      </c>
      <c r="G193" s="121">
        <v>0</v>
      </c>
      <c r="H193" s="121">
        <v>0</v>
      </c>
      <c r="I193" s="121">
        <v>1</v>
      </c>
      <c r="J193" s="121">
        <v>0</v>
      </c>
      <c r="K193" s="121">
        <v>0</v>
      </c>
      <c r="L193" s="121">
        <v>0</v>
      </c>
      <c r="M193" s="121">
        <v>1</v>
      </c>
      <c r="N193" s="121">
        <v>0</v>
      </c>
      <c r="O193" s="96">
        <f t="shared" si="64"/>
        <v>2</v>
      </c>
    </row>
    <row r="194" spans="2:15" s="26" customFormat="1" ht="23.25" customHeight="1" x14ac:dyDescent="0.25">
      <c r="B194" s="119" t="s">
        <v>322</v>
      </c>
      <c r="C194" s="122">
        <v>0</v>
      </c>
      <c r="D194" s="122">
        <v>2</v>
      </c>
      <c r="E194" s="122">
        <v>0</v>
      </c>
      <c r="F194" s="122">
        <v>0</v>
      </c>
      <c r="G194" s="122">
        <v>0</v>
      </c>
      <c r="H194" s="122">
        <v>1</v>
      </c>
      <c r="I194" s="122">
        <v>0</v>
      </c>
      <c r="J194" s="122">
        <v>2</v>
      </c>
      <c r="K194" s="122">
        <v>0</v>
      </c>
      <c r="L194" s="122">
        <v>1</v>
      </c>
      <c r="M194" s="122">
        <v>0</v>
      </c>
      <c r="N194" s="122">
        <v>2</v>
      </c>
      <c r="O194" s="96">
        <f t="shared" si="64"/>
        <v>8</v>
      </c>
    </row>
    <row r="195" spans="2:15" s="26" customFormat="1" ht="23.25" customHeight="1" x14ac:dyDescent="0.25">
      <c r="B195" s="97" t="s">
        <v>5</v>
      </c>
      <c r="C195" s="96">
        <f>SUM(C185:C194)</f>
        <v>13</v>
      </c>
      <c r="D195" s="96">
        <f t="shared" ref="D195:N195" si="65">SUM(D185:D194)</f>
        <v>13</v>
      </c>
      <c r="E195" s="96">
        <f t="shared" si="65"/>
        <v>10</v>
      </c>
      <c r="F195" s="96">
        <f t="shared" si="65"/>
        <v>12</v>
      </c>
      <c r="G195" s="96">
        <f t="shared" si="65"/>
        <v>16</v>
      </c>
      <c r="H195" s="96">
        <f t="shared" si="65"/>
        <v>15</v>
      </c>
      <c r="I195" s="96">
        <f t="shared" si="65"/>
        <v>16</v>
      </c>
      <c r="J195" s="96">
        <f t="shared" si="65"/>
        <v>11</v>
      </c>
      <c r="K195" s="96">
        <f t="shared" si="65"/>
        <v>10</v>
      </c>
      <c r="L195" s="96">
        <f t="shared" si="65"/>
        <v>21</v>
      </c>
      <c r="M195" s="96">
        <f t="shared" si="65"/>
        <v>13</v>
      </c>
      <c r="N195" s="96">
        <f t="shared" si="65"/>
        <v>17</v>
      </c>
      <c r="O195" s="96">
        <f>SUM(C195:N195)</f>
        <v>167</v>
      </c>
    </row>
    <row r="196" spans="2:15" s="21" customFormat="1" ht="12" customHeight="1" x14ac:dyDescent="0.25">
      <c r="B196" s="23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5"/>
    </row>
    <row r="197" spans="2:15" s="29" customFormat="1" ht="23.25" customHeight="1" x14ac:dyDescent="0.25">
      <c r="B197" s="97" t="s">
        <v>1408</v>
      </c>
      <c r="C197" s="109"/>
      <c r="D197" s="110"/>
      <c r="E197" s="110"/>
      <c r="F197" s="110"/>
      <c r="G197" s="110"/>
      <c r="H197" s="110"/>
      <c r="I197" s="110"/>
      <c r="J197" s="110"/>
      <c r="K197" s="110"/>
      <c r="L197" s="110"/>
      <c r="M197" s="110"/>
      <c r="N197" s="110"/>
      <c r="O197" s="111"/>
    </row>
    <row r="198" spans="2:15" s="21" customFormat="1" ht="23.25" customHeight="1" x14ac:dyDescent="0.25">
      <c r="B198" s="116" t="s">
        <v>328</v>
      </c>
      <c r="C198" s="121">
        <v>1</v>
      </c>
      <c r="D198" s="121">
        <v>0</v>
      </c>
      <c r="E198" s="121">
        <v>0</v>
      </c>
      <c r="F198" s="121">
        <v>0</v>
      </c>
      <c r="G198" s="121">
        <v>3</v>
      </c>
      <c r="H198" s="121">
        <v>1</v>
      </c>
      <c r="I198" s="121">
        <v>2</v>
      </c>
      <c r="J198" s="121">
        <v>1</v>
      </c>
      <c r="K198" s="121">
        <v>1</v>
      </c>
      <c r="L198" s="121">
        <v>1</v>
      </c>
      <c r="M198" s="121">
        <v>1</v>
      </c>
      <c r="N198" s="121">
        <v>0</v>
      </c>
      <c r="O198" s="96">
        <f t="shared" ref="O198:O204" si="66">SUM(C198:N198)</f>
        <v>11</v>
      </c>
    </row>
    <row r="199" spans="2:15" s="21" customFormat="1" ht="23.25" customHeight="1" x14ac:dyDescent="0.25">
      <c r="B199" s="119" t="s">
        <v>327</v>
      </c>
      <c r="C199" s="122">
        <v>1</v>
      </c>
      <c r="D199" s="122">
        <v>1</v>
      </c>
      <c r="E199" s="122">
        <v>1</v>
      </c>
      <c r="F199" s="122">
        <v>1</v>
      </c>
      <c r="G199" s="122">
        <v>2</v>
      </c>
      <c r="H199" s="122">
        <v>0</v>
      </c>
      <c r="I199" s="122">
        <v>1</v>
      </c>
      <c r="J199" s="122">
        <v>0</v>
      </c>
      <c r="K199" s="122">
        <v>1</v>
      </c>
      <c r="L199" s="122">
        <v>1</v>
      </c>
      <c r="M199" s="122">
        <v>2</v>
      </c>
      <c r="N199" s="122">
        <v>2</v>
      </c>
      <c r="O199" s="96">
        <f t="shared" si="66"/>
        <v>13</v>
      </c>
    </row>
    <row r="200" spans="2:15" s="21" customFormat="1" ht="23.25" customHeight="1" x14ac:dyDescent="0.25">
      <c r="B200" s="117" t="s">
        <v>326</v>
      </c>
      <c r="C200" s="121">
        <v>0</v>
      </c>
      <c r="D200" s="121">
        <v>0</v>
      </c>
      <c r="E200" s="121">
        <v>0</v>
      </c>
      <c r="F200" s="121">
        <v>2</v>
      </c>
      <c r="G200" s="121">
        <v>1</v>
      </c>
      <c r="H200" s="121">
        <v>0</v>
      </c>
      <c r="I200" s="121">
        <v>0</v>
      </c>
      <c r="J200" s="121">
        <v>0</v>
      </c>
      <c r="K200" s="121">
        <v>0</v>
      </c>
      <c r="L200" s="121">
        <v>1</v>
      </c>
      <c r="M200" s="121">
        <v>0</v>
      </c>
      <c r="N200" s="121">
        <v>1</v>
      </c>
      <c r="O200" s="96">
        <f t="shared" si="66"/>
        <v>5</v>
      </c>
    </row>
    <row r="201" spans="2:15" s="21" customFormat="1" ht="23.25" customHeight="1" x14ac:dyDescent="0.25">
      <c r="B201" s="118" t="s">
        <v>325</v>
      </c>
      <c r="C201" s="122">
        <v>0</v>
      </c>
      <c r="D201" s="122">
        <v>0</v>
      </c>
      <c r="E201" s="122">
        <v>0</v>
      </c>
      <c r="F201" s="122">
        <v>0</v>
      </c>
      <c r="G201" s="122">
        <v>1</v>
      </c>
      <c r="H201" s="122">
        <v>0</v>
      </c>
      <c r="I201" s="122">
        <v>0</v>
      </c>
      <c r="J201" s="122" t="s">
        <v>41</v>
      </c>
      <c r="K201" s="122">
        <v>0</v>
      </c>
      <c r="L201" s="122">
        <v>0</v>
      </c>
      <c r="M201" s="122">
        <v>0</v>
      </c>
      <c r="N201" s="122">
        <v>1</v>
      </c>
      <c r="O201" s="96">
        <f t="shared" si="66"/>
        <v>2</v>
      </c>
    </row>
    <row r="202" spans="2:15" s="21" customFormat="1" ht="23.25" customHeight="1" x14ac:dyDescent="0.25">
      <c r="B202" s="116" t="s">
        <v>324</v>
      </c>
      <c r="C202" s="121">
        <v>0</v>
      </c>
      <c r="D202" s="121">
        <v>0</v>
      </c>
      <c r="E202" s="121">
        <v>0</v>
      </c>
      <c r="F202" s="121">
        <v>0</v>
      </c>
      <c r="G202" s="121">
        <v>0</v>
      </c>
      <c r="H202" s="121">
        <v>0</v>
      </c>
      <c r="I202" s="121">
        <v>0</v>
      </c>
      <c r="J202" s="121">
        <v>0</v>
      </c>
      <c r="K202" s="121">
        <v>0</v>
      </c>
      <c r="L202" s="121">
        <v>0</v>
      </c>
      <c r="M202" s="121">
        <v>0</v>
      </c>
      <c r="N202" s="121">
        <v>0</v>
      </c>
      <c r="O202" s="96">
        <f t="shared" si="66"/>
        <v>0</v>
      </c>
    </row>
    <row r="203" spans="2:15" s="21" customFormat="1" ht="23.25" customHeight="1" x14ac:dyDescent="0.25">
      <c r="B203" s="119" t="s">
        <v>323</v>
      </c>
      <c r="C203" s="122">
        <v>0</v>
      </c>
      <c r="D203" s="122">
        <v>2</v>
      </c>
      <c r="E203" s="122">
        <v>0</v>
      </c>
      <c r="F203" s="122">
        <v>0</v>
      </c>
      <c r="G203" s="122">
        <v>0</v>
      </c>
      <c r="H203" s="122">
        <v>1</v>
      </c>
      <c r="I203" s="122">
        <v>0</v>
      </c>
      <c r="J203" s="122">
        <v>2</v>
      </c>
      <c r="K203" s="122">
        <v>0</v>
      </c>
      <c r="L203" s="122">
        <v>0</v>
      </c>
      <c r="M203" s="122">
        <v>0</v>
      </c>
      <c r="N203" s="122">
        <v>0</v>
      </c>
      <c r="O203" s="96">
        <f t="shared" si="66"/>
        <v>5</v>
      </c>
    </row>
    <row r="204" spans="2:15" s="26" customFormat="1" ht="23.25" customHeight="1" x14ac:dyDescent="0.25">
      <c r="B204" s="97" t="s">
        <v>5</v>
      </c>
      <c r="C204" s="96">
        <f>SUM(C198:C203)</f>
        <v>2</v>
      </c>
      <c r="D204" s="96">
        <f t="shared" ref="D204:N204" si="67">SUM(D198:D203)</f>
        <v>3</v>
      </c>
      <c r="E204" s="96">
        <f t="shared" si="67"/>
        <v>1</v>
      </c>
      <c r="F204" s="96">
        <f t="shared" si="67"/>
        <v>3</v>
      </c>
      <c r="G204" s="96">
        <f t="shared" si="67"/>
        <v>7</v>
      </c>
      <c r="H204" s="96">
        <f t="shared" si="67"/>
        <v>2</v>
      </c>
      <c r="I204" s="96">
        <f t="shared" si="67"/>
        <v>3</v>
      </c>
      <c r="J204" s="96">
        <f t="shared" si="67"/>
        <v>3</v>
      </c>
      <c r="K204" s="96">
        <f t="shared" si="67"/>
        <v>2</v>
      </c>
      <c r="L204" s="96">
        <f t="shared" si="67"/>
        <v>3</v>
      </c>
      <c r="M204" s="96">
        <f t="shared" si="67"/>
        <v>3</v>
      </c>
      <c r="N204" s="96">
        <f t="shared" si="67"/>
        <v>4</v>
      </c>
      <c r="O204" s="96">
        <f t="shared" si="66"/>
        <v>36</v>
      </c>
    </row>
    <row r="205" spans="2:15" s="21" customFormat="1" ht="12" customHeight="1" x14ac:dyDescent="0.25">
      <c r="B205" s="23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5"/>
    </row>
    <row r="206" spans="2:15" s="29" customFormat="1" ht="23.25" customHeight="1" x14ac:dyDescent="0.25">
      <c r="B206" s="97" t="s">
        <v>461</v>
      </c>
      <c r="C206" s="109"/>
      <c r="D206" s="110"/>
      <c r="E206" s="110"/>
      <c r="F206" s="110"/>
      <c r="G206" s="110"/>
      <c r="H206" s="110"/>
      <c r="I206" s="110"/>
      <c r="J206" s="110"/>
      <c r="K206" s="110"/>
      <c r="L206" s="110"/>
      <c r="M206" s="110"/>
      <c r="N206" s="110"/>
      <c r="O206" s="111"/>
    </row>
    <row r="207" spans="2:15" s="21" customFormat="1" ht="23.25" customHeight="1" x14ac:dyDescent="0.25">
      <c r="B207" s="116" t="s">
        <v>329</v>
      </c>
      <c r="C207" s="121">
        <v>7</v>
      </c>
      <c r="D207" s="121">
        <v>8</v>
      </c>
      <c r="E207" s="121">
        <v>6</v>
      </c>
      <c r="F207" s="121">
        <v>4</v>
      </c>
      <c r="G207" s="121">
        <v>5</v>
      </c>
      <c r="H207" s="121">
        <v>6</v>
      </c>
      <c r="I207" s="121">
        <v>9</v>
      </c>
      <c r="J207" s="121">
        <v>5</v>
      </c>
      <c r="K207" s="121">
        <v>6</v>
      </c>
      <c r="L207" s="121">
        <v>11</v>
      </c>
      <c r="M207" s="121">
        <v>5</v>
      </c>
      <c r="N207" s="121">
        <v>3</v>
      </c>
      <c r="O207" s="96">
        <f t="shared" ref="O207:O212" si="68">SUM(C207:N207)</f>
        <v>75</v>
      </c>
    </row>
    <row r="208" spans="2:15" s="21" customFormat="1" ht="23.25" customHeight="1" x14ac:dyDescent="0.25">
      <c r="B208" s="119" t="s">
        <v>330</v>
      </c>
      <c r="C208" s="122">
        <v>3</v>
      </c>
      <c r="D208" s="122">
        <v>1</v>
      </c>
      <c r="E208" s="122">
        <v>2</v>
      </c>
      <c r="F208" s="122">
        <v>3</v>
      </c>
      <c r="G208" s="122">
        <v>3</v>
      </c>
      <c r="H208" s="122">
        <v>5</v>
      </c>
      <c r="I208" s="122">
        <v>3</v>
      </c>
      <c r="J208" s="122">
        <v>3</v>
      </c>
      <c r="K208" s="122">
        <v>2</v>
      </c>
      <c r="L208" s="122">
        <v>5</v>
      </c>
      <c r="M208" s="122">
        <v>2</v>
      </c>
      <c r="N208" s="122">
        <v>4</v>
      </c>
      <c r="O208" s="96">
        <f t="shared" si="68"/>
        <v>36</v>
      </c>
    </row>
    <row r="209" spans="2:15" s="21" customFormat="1" ht="23.25" customHeight="1" x14ac:dyDescent="0.25">
      <c r="B209" s="117" t="s">
        <v>331</v>
      </c>
      <c r="C209" s="121">
        <v>1</v>
      </c>
      <c r="D209" s="121">
        <v>1</v>
      </c>
      <c r="E209" s="121">
        <v>1</v>
      </c>
      <c r="F209" s="121">
        <v>2</v>
      </c>
      <c r="G209" s="121">
        <v>1</v>
      </c>
      <c r="H209" s="121">
        <v>2</v>
      </c>
      <c r="I209" s="121">
        <v>0</v>
      </c>
      <c r="J209" s="121">
        <v>0</v>
      </c>
      <c r="K209" s="121">
        <v>0</v>
      </c>
      <c r="L209" s="121">
        <v>1</v>
      </c>
      <c r="M209" s="121">
        <v>3</v>
      </c>
      <c r="N209" s="121">
        <v>4</v>
      </c>
      <c r="O209" s="96">
        <f t="shared" si="68"/>
        <v>16</v>
      </c>
    </row>
    <row r="210" spans="2:15" s="21" customFormat="1" ht="23.25" customHeight="1" x14ac:dyDescent="0.25">
      <c r="B210" s="118" t="s">
        <v>332</v>
      </c>
      <c r="C210" s="122">
        <v>0</v>
      </c>
      <c r="D210" s="122">
        <v>0</v>
      </c>
      <c r="E210" s="122">
        <v>0</v>
      </c>
      <c r="F210" s="122">
        <v>0</v>
      </c>
      <c r="G210" s="122">
        <v>0</v>
      </c>
      <c r="H210" s="122">
        <v>0</v>
      </c>
      <c r="I210" s="122">
        <v>0</v>
      </c>
      <c r="J210" s="122">
        <v>0</v>
      </c>
      <c r="K210" s="122">
        <v>0</v>
      </c>
      <c r="L210" s="122">
        <v>0</v>
      </c>
      <c r="M210" s="122">
        <v>0</v>
      </c>
      <c r="N210" s="122">
        <v>0</v>
      </c>
      <c r="O210" s="96">
        <f t="shared" si="68"/>
        <v>0</v>
      </c>
    </row>
    <row r="211" spans="2:15" s="21" customFormat="1" ht="23.25" customHeight="1" x14ac:dyDescent="0.25">
      <c r="B211" s="116" t="s">
        <v>333</v>
      </c>
      <c r="C211" s="121">
        <v>0</v>
      </c>
      <c r="D211" s="121">
        <v>0</v>
      </c>
      <c r="E211" s="121">
        <v>0</v>
      </c>
      <c r="F211" s="121">
        <v>0</v>
      </c>
      <c r="G211" s="121">
        <v>0</v>
      </c>
      <c r="H211" s="121">
        <v>0</v>
      </c>
      <c r="I211" s="121">
        <v>1</v>
      </c>
      <c r="J211" s="121">
        <v>0</v>
      </c>
      <c r="K211" s="121">
        <v>0</v>
      </c>
      <c r="L211" s="121">
        <v>0</v>
      </c>
      <c r="M211" s="121">
        <v>0</v>
      </c>
      <c r="N211" s="121">
        <v>0</v>
      </c>
      <c r="O211" s="96">
        <f t="shared" si="68"/>
        <v>1</v>
      </c>
    </row>
    <row r="212" spans="2:15" s="26" customFormat="1" ht="23.25" customHeight="1" x14ac:dyDescent="0.25">
      <c r="B212" s="97" t="s">
        <v>5</v>
      </c>
      <c r="C212" s="96">
        <f>SUM(C207:C211)</f>
        <v>11</v>
      </c>
      <c r="D212" s="96">
        <f t="shared" ref="D212:N212" si="69">SUM(D207:D211)</f>
        <v>10</v>
      </c>
      <c r="E212" s="96">
        <f t="shared" si="69"/>
        <v>9</v>
      </c>
      <c r="F212" s="96">
        <f t="shared" si="69"/>
        <v>9</v>
      </c>
      <c r="G212" s="96">
        <f t="shared" si="69"/>
        <v>9</v>
      </c>
      <c r="H212" s="96">
        <f t="shared" si="69"/>
        <v>13</v>
      </c>
      <c r="I212" s="96">
        <f t="shared" si="69"/>
        <v>13</v>
      </c>
      <c r="J212" s="96">
        <f t="shared" si="69"/>
        <v>8</v>
      </c>
      <c r="K212" s="96">
        <f t="shared" si="69"/>
        <v>8</v>
      </c>
      <c r="L212" s="96">
        <f t="shared" si="69"/>
        <v>17</v>
      </c>
      <c r="M212" s="96">
        <f t="shared" si="69"/>
        <v>10</v>
      </c>
      <c r="N212" s="96">
        <f t="shared" si="69"/>
        <v>11</v>
      </c>
      <c r="O212" s="96">
        <f t="shared" si="68"/>
        <v>128</v>
      </c>
    </row>
    <row r="213" spans="2:15" s="21" customFormat="1" ht="12" customHeight="1" x14ac:dyDescent="0.25">
      <c r="B213" s="23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5"/>
    </row>
    <row r="214" spans="2:15" s="29" customFormat="1" ht="23.25" customHeight="1" x14ac:dyDescent="0.25">
      <c r="B214" s="97" t="s">
        <v>135</v>
      </c>
      <c r="C214" s="109"/>
      <c r="D214" s="110"/>
      <c r="E214" s="110"/>
      <c r="F214" s="110"/>
      <c r="G214" s="110"/>
      <c r="H214" s="110"/>
      <c r="I214" s="110"/>
      <c r="J214" s="110"/>
      <c r="K214" s="110"/>
      <c r="L214" s="110"/>
      <c r="M214" s="110"/>
      <c r="N214" s="110"/>
      <c r="O214" s="111"/>
    </row>
    <row r="215" spans="2:15" s="21" customFormat="1" ht="23.25" customHeight="1" x14ac:dyDescent="0.25">
      <c r="B215" s="116" t="s">
        <v>334</v>
      </c>
      <c r="C215" s="121">
        <v>2</v>
      </c>
      <c r="D215" s="121">
        <v>1</v>
      </c>
      <c r="E215" s="121">
        <v>1</v>
      </c>
      <c r="F215" s="121">
        <v>1</v>
      </c>
      <c r="G215" s="121">
        <v>1</v>
      </c>
      <c r="H215" s="121">
        <v>2</v>
      </c>
      <c r="I215" s="121">
        <v>1</v>
      </c>
      <c r="J215" s="121">
        <v>1</v>
      </c>
      <c r="K215" s="121">
        <v>1</v>
      </c>
      <c r="L215" s="121">
        <v>5</v>
      </c>
      <c r="M215" s="121">
        <v>4</v>
      </c>
      <c r="N215" s="121">
        <v>2</v>
      </c>
      <c r="O215" s="96">
        <f>SUM(C215:N215)</f>
        <v>22</v>
      </c>
    </row>
    <row r="216" spans="2:15" s="21" customFormat="1" ht="23.25" customHeight="1" x14ac:dyDescent="0.25">
      <c r="B216" s="119" t="s">
        <v>335</v>
      </c>
      <c r="C216" s="122">
        <v>0</v>
      </c>
      <c r="D216" s="122">
        <v>0</v>
      </c>
      <c r="E216" s="122">
        <v>2</v>
      </c>
      <c r="F216" s="122">
        <v>2</v>
      </c>
      <c r="G216" s="122">
        <v>2</v>
      </c>
      <c r="H216" s="122">
        <v>1</v>
      </c>
      <c r="I216" s="122">
        <v>2</v>
      </c>
      <c r="J216" s="122">
        <v>2</v>
      </c>
      <c r="K216" s="122">
        <v>1</v>
      </c>
      <c r="L216" s="122">
        <v>2</v>
      </c>
      <c r="M216" s="122">
        <v>1</v>
      </c>
      <c r="N216" s="122">
        <v>3</v>
      </c>
      <c r="O216" s="96">
        <f t="shared" ref="O216:O227" si="70">SUM(C216:N216)</f>
        <v>18</v>
      </c>
    </row>
    <row r="217" spans="2:15" s="21" customFormat="1" ht="23.25" customHeight="1" x14ac:dyDescent="0.25">
      <c r="B217" s="116" t="s">
        <v>336</v>
      </c>
      <c r="C217" s="121">
        <v>1</v>
      </c>
      <c r="D217" s="121">
        <v>0</v>
      </c>
      <c r="E217" s="121">
        <v>0</v>
      </c>
      <c r="F217" s="121">
        <v>0</v>
      </c>
      <c r="G217" s="121">
        <v>1</v>
      </c>
      <c r="H217" s="121">
        <v>2</v>
      </c>
      <c r="I217" s="121">
        <v>1</v>
      </c>
      <c r="J217" s="121">
        <v>0</v>
      </c>
      <c r="K217" s="121">
        <v>0</v>
      </c>
      <c r="L217" s="121">
        <v>0</v>
      </c>
      <c r="M217" s="121">
        <v>0</v>
      </c>
      <c r="N217" s="121">
        <v>1</v>
      </c>
      <c r="O217" s="96">
        <f t="shared" si="70"/>
        <v>6</v>
      </c>
    </row>
    <row r="218" spans="2:15" s="21" customFormat="1" ht="24.75" customHeight="1" x14ac:dyDescent="0.25">
      <c r="B218" s="119" t="s">
        <v>337</v>
      </c>
      <c r="C218" s="122">
        <v>0</v>
      </c>
      <c r="D218" s="122">
        <v>1</v>
      </c>
      <c r="E218" s="122">
        <v>0</v>
      </c>
      <c r="F218" s="122">
        <v>0</v>
      </c>
      <c r="G218" s="122">
        <v>1</v>
      </c>
      <c r="H218" s="122">
        <v>0</v>
      </c>
      <c r="I218" s="122">
        <v>0</v>
      </c>
      <c r="J218" s="122">
        <v>0</v>
      </c>
      <c r="K218" s="122">
        <v>0</v>
      </c>
      <c r="L218" s="122">
        <v>0</v>
      </c>
      <c r="M218" s="122">
        <v>0</v>
      </c>
      <c r="N218" s="122">
        <v>0</v>
      </c>
      <c r="O218" s="96">
        <f t="shared" si="70"/>
        <v>2</v>
      </c>
    </row>
    <row r="219" spans="2:15" s="21" customFormat="1" ht="23.25" customHeight="1" x14ac:dyDescent="0.25">
      <c r="B219" s="116" t="s">
        <v>338</v>
      </c>
      <c r="C219" s="121">
        <v>1</v>
      </c>
      <c r="D219" s="121">
        <v>1</v>
      </c>
      <c r="E219" s="121">
        <v>1</v>
      </c>
      <c r="F219" s="121">
        <v>0</v>
      </c>
      <c r="G219" s="121">
        <v>1</v>
      </c>
      <c r="H219" s="121">
        <v>0</v>
      </c>
      <c r="I219" s="121">
        <v>0</v>
      </c>
      <c r="J219" s="121">
        <v>0</v>
      </c>
      <c r="K219" s="121">
        <v>1</v>
      </c>
      <c r="L219" s="121">
        <v>0</v>
      </c>
      <c r="M219" s="121">
        <v>0</v>
      </c>
      <c r="N219" s="121">
        <v>0</v>
      </c>
      <c r="O219" s="96">
        <f t="shared" si="70"/>
        <v>5</v>
      </c>
    </row>
    <row r="220" spans="2:15" s="21" customFormat="1" ht="23.25" customHeight="1" x14ac:dyDescent="0.25">
      <c r="B220" s="119" t="s">
        <v>339</v>
      </c>
      <c r="C220" s="122">
        <v>0</v>
      </c>
      <c r="D220" s="122">
        <v>0</v>
      </c>
      <c r="E220" s="122">
        <v>0</v>
      </c>
      <c r="F220" s="122">
        <v>1</v>
      </c>
      <c r="G220" s="122">
        <v>0</v>
      </c>
      <c r="H220" s="122">
        <v>1</v>
      </c>
      <c r="I220" s="122">
        <v>1</v>
      </c>
      <c r="J220" s="122">
        <v>0</v>
      </c>
      <c r="K220" s="122">
        <v>1</v>
      </c>
      <c r="L220" s="122">
        <v>0</v>
      </c>
      <c r="M220" s="122">
        <v>0</v>
      </c>
      <c r="N220" s="122">
        <v>0</v>
      </c>
      <c r="O220" s="96">
        <f t="shared" si="70"/>
        <v>4</v>
      </c>
    </row>
    <row r="221" spans="2:15" s="21" customFormat="1" ht="23.25" customHeight="1" x14ac:dyDescent="0.25">
      <c r="B221" s="116" t="s">
        <v>340</v>
      </c>
      <c r="C221" s="121">
        <v>1</v>
      </c>
      <c r="D221" s="121">
        <v>2</v>
      </c>
      <c r="E221" s="121">
        <v>2</v>
      </c>
      <c r="F221" s="121">
        <v>0</v>
      </c>
      <c r="G221" s="121">
        <v>1</v>
      </c>
      <c r="H221" s="121">
        <v>2</v>
      </c>
      <c r="I221" s="121">
        <v>1</v>
      </c>
      <c r="J221" s="121">
        <v>0</v>
      </c>
      <c r="K221" s="121">
        <v>0</v>
      </c>
      <c r="L221" s="121">
        <v>2</v>
      </c>
      <c r="M221" s="121">
        <v>1</v>
      </c>
      <c r="N221" s="121">
        <v>3</v>
      </c>
      <c r="O221" s="96">
        <f t="shared" si="70"/>
        <v>15</v>
      </c>
    </row>
    <row r="222" spans="2:15" s="21" customFormat="1" ht="23.25" customHeight="1" x14ac:dyDescent="0.25">
      <c r="B222" s="119" t="s">
        <v>341</v>
      </c>
      <c r="C222" s="122">
        <v>1</v>
      </c>
      <c r="D222" s="122">
        <v>1</v>
      </c>
      <c r="E222" s="122">
        <v>0</v>
      </c>
      <c r="F222" s="122">
        <v>0</v>
      </c>
      <c r="G222" s="122">
        <v>2</v>
      </c>
      <c r="H222" s="122">
        <v>1</v>
      </c>
      <c r="I222" s="122">
        <v>0</v>
      </c>
      <c r="J222" s="122">
        <v>2</v>
      </c>
      <c r="K222" s="122">
        <v>1</v>
      </c>
      <c r="L222" s="122">
        <v>1</v>
      </c>
      <c r="M222" s="122">
        <v>1</v>
      </c>
      <c r="N222" s="122">
        <v>0</v>
      </c>
      <c r="O222" s="96">
        <f t="shared" si="70"/>
        <v>10</v>
      </c>
    </row>
    <row r="223" spans="2:15" s="21" customFormat="1" ht="23.25" customHeight="1" x14ac:dyDescent="0.25">
      <c r="B223" s="116" t="s">
        <v>342</v>
      </c>
      <c r="C223" s="121">
        <v>2</v>
      </c>
      <c r="D223" s="121">
        <v>1</v>
      </c>
      <c r="E223" s="121">
        <v>0</v>
      </c>
      <c r="F223" s="121">
        <v>1</v>
      </c>
      <c r="G223" s="121">
        <v>0</v>
      </c>
      <c r="H223" s="121">
        <v>0</v>
      </c>
      <c r="I223" s="121">
        <v>3</v>
      </c>
      <c r="J223" s="121">
        <v>0</v>
      </c>
      <c r="K223" s="121">
        <v>0</v>
      </c>
      <c r="L223" s="121">
        <v>1</v>
      </c>
      <c r="M223" s="121">
        <v>0</v>
      </c>
      <c r="N223" s="121">
        <v>0</v>
      </c>
      <c r="O223" s="96">
        <f t="shared" si="70"/>
        <v>8</v>
      </c>
    </row>
    <row r="224" spans="2:15" s="21" customFormat="1" ht="23.25" customHeight="1" x14ac:dyDescent="0.25">
      <c r="B224" s="119" t="s">
        <v>343</v>
      </c>
      <c r="C224" s="122">
        <v>1</v>
      </c>
      <c r="D224" s="122">
        <v>0</v>
      </c>
      <c r="E224" s="122">
        <v>1</v>
      </c>
      <c r="F224" s="122">
        <v>2</v>
      </c>
      <c r="G224" s="122">
        <v>3</v>
      </c>
      <c r="H224" s="122">
        <v>0</v>
      </c>
      <c r="I224" s="122">
        <v>0</v>
      </c>
      <c r="J224" s="122">
        <v>1</v>
      </c>
      <c r="K224" s="122">
        <v>0</v>
      </c>
      <c r="L224" s="122">
        <v>3</v>
      </c>
      <c r="M224" s="122">
        <v>0</v>
      </c>
      <c r="N224" s="122">
        <v>3</v>
      </c>
      <c r="O224" s="96">
        <f t="shared" si="70"/>
        <v>14</v>
      </c>
    </row>
    <row r="225" spans="2:15" s="21" customFormat="1" ht="23.25" customHeight="1" x14ac:dyDescent="0.25">
      <c r="B225" s="116" t="s">
        <v>344</v>
      </c>
      <c r="C225" s="121">
        <v>2</v>
      </c>
      <c r="D225" s="121">
        <v>4</v>
      </c>
      <c r="E225" s="121">
        <v>1</v>
      </c>
      <c r="F225" s="121">
        <v>3</v>
      </c>
      <c r="G225" s="121">
        <v>1</v>
      </c>
      <c r="H225" s="121">
        <v>3</v>
      </c>
      <c r="I225" s="121">
        <v>3</v>
      </c>
      <c r="J225" s="121">
        <v>4</v>
      </c>
      <c r="K225" s="121">
        <v>2</v>
      </c>
      <c r="L225" s="121">
        <v>4</v>
      </c>
      <c r="M225" s="121">
        <v>4</v>
      </c>
      <c r="N225" s="121">
        <v>3</v>
      </c>
      <c r="O225" s="96">
        <f t="shared" si="70"/>
        <v>34</v>
      </c>
    </row>
    <row r="226" spans="2:15" s="21" customFormat="1" ht="23.25" customHeight="1" x14ac:dyDescent="0.25">
      <c r="B226" s="119" t="s">
        <v>345</v>
      </c>
      <c r="C226" s="122">
        <v>2</v>
      </c>
      <c r="D226" s="122">
        <v>2</v>
      </c>
      <c r="E226" s="122">
        <v>2</v>
      </c>
      <c r="F226" s="122">
        <v>2</v>
      </c>
      <c r="G226" s="122">
        <v>3</v>
      </c>
      <c r="H226" s="122">
        <v>3</v>
      </c>
      <c r="I226" s="122">
        <v>4</v>
      </c>
      <c r="J226" s="122">
        <v>1</v>
      </c>
      <c r="K226" s="122">
        <v>3</v>
      </c>
      <c r="L226" s="122">
        <v>3</v>
      </c>
      <c r="M226" s="122">
        <v>2</v>
      </c>
      <c r="N226" s="122">
        <v>0</v>
      </c>
      <c r="O226" s="96">
        <f t="shared" si="70"/>
        <v>27</v>
      </c>
    </row>
    <row r="227" spans="2:15" s="26" customFormat="1" ht="23.25" customHeight="1" x14ac:dyDescent="0.25">
      <c r="B227" s="97" t="s">
        <v>5</v>
      </c>
      <c r="C227" s="96">
        <f>SUM(C215:C226)</f>
        <v>13</v>
      </c>
      <c r="D227" s="96">
        <f t="shared" ref="D227:N227" si="71">SUM(D215:D226)</f>
        <v>13</v>
      </c>
      <c r="E227" s="96">
        <f t="shared" si="71"/>
        <v>10</v>
      </c>
      <c r="F227" s="96">
        <f t="shared" si="71"/>
        <v>12</v>
      </c>
      <c r="G227" s="96">
        <f t="shared" si="71"/>
        <v>16</v>
      </c>
      <c r="H227" s="96">
        <f>SUM(H215:H226)</f>
        <v>15</v>
      </c>
      <c r="I227" s="96">
        <f t="shared" si="71"/>
        <v>16</v>
      </c>
      <c r="J227" s="96">
        <f t="shared" si="71"/>
        <v>11</v>
      </c>
      <c r="K227" s="96">
        <f t="shared" si="71"/>
        <v>10</v>
      </c>
      <c r="L227" s="96">
        <f t="shared" si="71"/>
        <v>21</v>
      </c>
      <c r="M227" s="96">
        <f t="shared" si="71"/>
        <v>13</v>
      </c>
      <c r="N227" s="96">
        <f t="shared" si="71"/>
        <v>15</v>
      </c>
      <c r="O227" s="96">
        <f t="shared" si="70"/>
        <v>165</v>
      </c>
    </row>
    <row r="228" spans="2:15" s="21" customFormat="1" ht="12" customHeight="1" x14ac:dyDescent="0.25">
      <c r="B228" s="23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5"/>
    </row>
    <row r="229" spans="2:15" s="29" customFormat="1" ht="23.25" customHeight="1" x14ac:dyDescent="0.25">
      <c r="B229" s="97" t="s">
        <v>460</v>
      </c>
      <c r="C229" s="109"/>
      <c r="D229" s="110"/>
      <c r="E229" s="110"/>
      <c r="F229" s="110"/>
      <c r="G229" s="110"/>
      <c r="H229" s="110"/>
      <c r="I229" s="110"/>
      <c r="J229" s="110"/>
      <c r="K229" s="110"/>
      <c r="L229" s="110"/>
      <c r="M229" s="110"/>
      <c r="N229" s="110"/>
      <c r="O229" s="111"/>
    </row>
    <row r="230" spans="2:15" s="21" customFormat="1" ht="23.25" customHeight="1" x14ac:dyDescent="0.25">
      <c r="B230" s="116" t="s">
        <v>346</v>
      </c>
      <c r="C230" s="121">
        <v>37</v>
      </c>
      <c r="D230" s="121">
        <v>43</v>
      </c>
      <c r="E230" s="121">
        <v>42</v>
      </c>
      <c r="F230" s="121">
        <v>45</v>
      </c>
      <c r="G230" s="121">
        <v>40</v>
      </c>
      <c r="H230" s="121">
        <v>34</v>
      </c>
      <c r="I230" s="121">
        <v>37</v>
      </c>
      <c r="J230" s="121">
        <v>36</v>
      </c>
      <c r="K230" s="121">
        <v>46</v>
      </c>
      <c r="L230" s="121">
        <v>58</v>
      </c>
      <c r="M230" s="121">
        <v>26</v>
      </c>
      <c r="N230" s="121">
        <v>33</v>
      </c>
      <c r="O230" s="96">
        <f t="shared" ref="O230:O235" si="72">SUM(C230:N230)</f>
        <v>477</v>
      </c>
    </row>
    <row r="231" spans="2:15" s="21" customFormat="1" ht="23.25" customHeight="1" x14ac:dyDescent="0.25">
      <c r="B231" s="119" t="s">
        <v>347</v>
      </c>
      <c r="C231" s="122">
        <v>31</v>
      </c>
      <c r="D231" s="122">
        <v>22</v>
      </c>
      <c r="E231" s="122">
        <v>29</v>
      </c>
      <c r="F231" s="122">
        <v>29</v>
      </c>
      <c r="G231" s="122">
        <v>27</v>
      </c>
      <c r="H231" s="122">
        <v>20</v>
      </c>
      <c r="I231" s="122">
        <v>18</v>
      </c>
      <c r="J231" s="122">
        <v>29</v>
      </c>
      <c r="K231" s="122">
        <v>29</v>
      </c>
      <c r="L231" s="122">
        <v>29</v>
      </c>
      <c r="M231" s="122">
        <v>28</v>
      </c>
      <c r="N231" s="122">
        <v>34</v>
      </c>
      <c r="O231" s="96">
        <f t="shared" si="72"/>
        <v>325</v>
      </c>
    </row>
    <row r="232" spans="2:15" s="21" customFormat="1" ht="23.25" customHeight="1" x14ac:dyDescent="0.25">
      <c r="B232" s="117" t="s">
        <v>348</v>
      </c>
      <c r="C232" s="121">
        <v>8</v>
      </c>
      <c r="D232" s="121">
        <v>24</v>
      </c>
      <c r="E232" s="121">
        <v>41</v>
      </c>
      <c r="F232" s="121">
        <v>21</v>
      </c>
      <c r="G232" s="121">
        <v>22</v>
      </c>
      <c r="H232" s="121">
        <v>22</v>
      </c>
      <c r="I232" s="121">
        <v>21</v>
      </c>
      <c r="J232" s="121">
        <v>18</v>
      </c>
      <c r="K232" s="121">
        <v>31</v>
      </c>
      <c r="L232" s="121">
        <v>26</v>
      </c>
      <c r="M232" s="121">
        <v>18</v>
      </c>
      <c r="N232" s="121">
        <v>21</v>
      </c>
      <c r="O232" s="96">
        <f t="shared" si="72"/>
        <v>273</v>
      </c>
    </row>
    <row r="233" spans="2:15" s="21" customFormat="1" ht="23.25" customHeight="1" x14ac:dyDescent="0.25">
      <c r="B233" s="118" t="s">
        <v>349</v>
      </c>
      <c r="C233" s="122">
        <v>1</v>
      </c>
      <c r="D233" s="122">
        <v>4</v>
      </c>
      <c r="E233" s="122">
        <v>3</v>
      </c>
      <c r="F233" s="122">
        <v>4</v>
      </c>
      <c r="G233" s="122">
        <v>4</v>
      </c>
      <c r="H233" s="122">
        <v>1</v>
      </c>
      <c r="I233" s="122">
        <v>5</v>
      </c>
      <c r="J233" s="122">
        <v>3</v>
      </c>
      <c r="K233" s="122">
        <v>3</v>
      </c>
      <c r="L233" s="122">
        <v>4</v>
      </c>
      <c r="M233" s="122">
        <v>1</v>
      </c>
      <c r="N233" s="122">
        <v>1</v>
      </c>
      <c r="O233" s="96">
        <f t="shared" si="72"/>
        <v>34</v>
      </c>
    </row>
    <row r="234" spans="2:15" s="21" customFormat="1" ht="23.25" customHeight="1" x14ac:dyDescent="0.25">
      <c r="B234" s="116" t="s">
        <v>350</v>
      </c>
      <c r="C234" s="121">
        <v>0</v>
      </c>
      <c r="D234" s="121">
        <v>8</v>
      </c>
      <c r="E234" s="121">
        <v>21</v>
      </c>
      <c r="F234" s="121">
        <v>12</v>
      </c>
      <c r="G234" s="121">
        <v>8</v>
      </c>
      <c r="H234" s="121">
        <v>11</v>
      </c>
      <c r="I234" s="121">
        <v>12</v>
      </c>
      <c r="J234" s="121">
        <v>10</v>
      </c>
      <c r="K234" s="121">
        <v>11</v>
      </c>
      <c r="L234" s="121">
        <v>9</v>
      </c>
      <c r="M234" s="121">
        <v>4</v>
      </c>
      <c r="N234" s="121">
        <v>13</v>
      </c>
      <c r="O234" s="96">
        <f t="shared" si="72"/>
        <v>119</v>
      </c>
    </row>
    <row r="235" spans="2:15" s="26" customFormat="1" ht="23.25" customHeight="1" x14ac:dyDescent="0.25">
      <c r="B235" s="97" t="s">
        <v>5</v>
      </c>
      <c r="C235" s="96">
        <f>SUM(C230:C234)</f>
        <v>77</v>
      </c>
      <c r="D235" s="96">
        <f>SUM(D230:D234)</f>
        <v>101</v>
      </c>
      <c r="E235" s="96">
        <f t="shared" ref="E235:N235" si="73">SUM(E230:E234)</f>
        <v>136</v>
      </c>
      <c r="F235" s="96">
        <f t="shared" si="73"/>
        <v>111</v>
      </c>
      <c r="G235" s="96">
        <f t="shared" si="73"/>
        <v>101</v>
      </c>
      <c r="H235" s="96">
        <f t="shared" si="73"/>
        <v>88</v>
      </c>
      <c r="I235" s="96">
        <f t="shared" si="73"/>
        <v>93</v>
      </c>
      <c r="J235" s="96">
        <f t="shared" si="73"/>
        <v>96</v>
      </c>
      <c r="K235" s="96">
        <f t="shared" si="73"/>
        <v>120</v>
      </c>
      <c r="L235" s="96">
        <f t="shared" si="73"/>
        <v>126</v>
      </c>
      <c r="M235" s="96">
        <f t="shared" si="73"/>
        <v>77</v>
      </c>
      <c r="N235" s="96">
        <f t="shared" si="73"/>
        <v>102</v>
      </c>
      <c r="O235" s="96">
        <f t="shared" si="72"/>
        <v>1228</v>
      </c>
    </row>
    <row r="236" spans="2:15" s="21" customFormat="1" ht="12" customHeight="1" x14ac:dyDescent="0.25">
      <c r="B236" s="23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5"/>
    </row>
    <row r="237" spans="2:15" s="29" customFormat="1" ht="23.25" customHeight="1" x14ac:dyDescent="0.25">
      <c r="B237" s="97" t="s">
        <v>136</v>
      </c>
      <c r="C237" s="109"/>
      <c r="D237" s="110"/>
      <c r="E237" s="110"/>
      <c r="F237" s="110"/>
      <c r="G237" s="110"/>
      <c r="H237" s="110"/>
      <c r="I237" s="110"/>
      <c r="J237" s="110"/>
      <c r="K237" s="110"/>
      <c r="L237" s="110"/>
      <c r="M237" s="110"/>
      <c r="N237" s="110"/>
      <c r="O237" s="111"/>
    </row>
    <row r="238" spans="2:15" s="21" customFormat="1" ht="23.25" customHeight="1" x14ac:dyDescent="0.25">
      <c r="B238" s="116" t="s">
        <v>374</v>
      </c>
      <c r="C238" s="121">
        <v>23</v>
      </c>
      <c r="D238" s="121">
        <v>25</v>
      </c>
      <c r="E238" s="121">
        <v>22</v>
      </c>
      <c r="F238" s="121">
        <v>21</v>
      </c>
      <c r="G238" s="121">
        <v>24</v>
      </c>
      <c r="H238" s="121">
        <v>20</v>
      </c>
      <c r="I238" s="121">
        <v>18</v>
      </c>
      <c r="J238" s="121">
        <v>21</v>
      </c>
      <c r="K238" s="121">
        <v>18</v>
      </c>
      <c r="L238" s="121">
        <v>28</v>
      </c>
      <c r="M238" s="121">
        <v>11</v>
      </c>
      <c r="N238" s="121">
        <v>15</v>
      </c>
      <c r="O238" s="96">
        <f t="shared" ref="O238:O247" si="74">SUM(C238:N238)</f>
        <v>246</v>
      </c>
    </row>
    <row r="239" spans="2:15" s="21" customFormat="1" ht="23.25" customHeight="1" x14ac:dyDescent="0.25">
      <c r="B239" s="119" t="s">
        <v>351</v>
      </c>
      <c r="C239" s="122">
        <v>12</v>
      </c>
      <c r="D239" s="122">
        <v>8</v>
      </c>
      <c r="E239" s="122">
        <v>8</v>
      </c>
      <c r="F239" s="122">
        <v>12</v>
      </c>
      <c r="G239" s="122">
        <v>12</v>
      </c>
      <c r="H239" s="122">
        <v>4</v>
      </c>
      <c r="I239" s="122">
        <v>7</v>
      </c>
      <c r="J239" s="122">
        <v>12</v>
      </c>
      <c r="K239" s="122">
        <v>6</v>
      </c>
      <c r="L239" s="122">
        <v>12</v>
      </c>
      <c r="M239" s="122">
        <v>7</v>
      </c>
      <c r="N239" s="122">
        <v>16</v>
      </c>
      <c r="O239" s="96">
        <f t="shared" si="74"/>
        <v>116</v>
      </c>
    </row>
    <row r="240" spans="2:15" s="21" customFormat="1" ht="23.25" customHeight="1" x14ac:dyDescent="0.25">
      <c r="B240" s="116" t="s">
        <v>352</v>
      </c>
      <c r="C240" s="121">
        <v>8</v>
      </c>
      <c r="D240" s="121">
        <v>24</v>
      </c>
      <c r="E240" s="121">
        <v>41</v>
      </c>
      <c r="F240" s="121">
        <v>21</v>
      </c>
      <c r="G240" s="121">
        <v>22</v>
      </c>
      <c r="H240" s="121">
        <v>22</v>
      </c>
      <c r="I240" s="121">
        <v>21</v>
      </c>
      <c r="J240" s="121">
        <v>18</v>
      </c>
      <c r="K240" s="121">
        <v>31</v>
      </c>
      <c r="L240" s="121">
        <v>26</v>
      </c>
      <c r="M240" s="121">
        <v>18</v>
      </c>
      <c r="N240" s="121">
        <v>21</v>
      </c>
      <c r="O240" s="96">
        <f t="shared" si="74"/>
        <v>273</v>
      </c>
    </row>
    <row r="241" spans="2:15" s="21" customFormat="1" ht="23.25" customHeight="1" x14ac:dyDescent="0.25">
      <c r="B241" s="119" t="s">
        <v>353</v>
      </c>
      <c r="C241" s="122">
        <v>1</v>
      </c>
      <c r="D241" s="122">
        <v>4</v>
      </c>
      <c r="E241" s="122">
        <v>3</v>
      </c>
      <c r="F241" s="122">
        <v>4</v>
      </c>
      <c r="G241" s="122">
        <v>4</v>
      </c>
      <c r="H241" s="122">
        <v>1</v>
      </c>
      <c r="I241" s="122">
        <v>5</v>
      </c>
      <c r="J241" s="122">
        <v>3</v>
      </c>
      <c r="K241" s="122">
        <v>3</v>
      </c>
      <c r="L241" s="122">
        <v>4</v>
      </c>
      <c r="M241" s="122">
        <v>1</v>
      </c>
      <c r="N241" s="122">
        <v>1</v>
      </c>
      <c r="O241" s="96">
        <f t="shared" si="74"/>
        <v>34</v>
      </c>
    </row>
    <row r="242" spans="2:15" s="21" customFormat="1" ht="23.25" customHeight="1" x14ac:dyDescent="0.25">
      <c r="B242" s="116" t="s">
        <v>354</v>
      </c>
      <c r="C242" s="121">
        <v>14</v>
      </c>
      <c r="D242" s="121">
        <v>18</v>
      </c>
      <c r="E242" s="121">
        <v>20</v>
      </c>
      <c r="F242" s="121">
        <v>24</v>
      </c>
      <c r="G242" s="121">
        <v>16</v>
      </c>
      <c r="H242" s="121">
        <v>14</v>
      </c>
      <c r="I242" s="121">
        <v>19</v>
      </c>
      <c r="J242" s="121">
        <v>15</v>
      </c>
      <c r="K242" s="121">
        <v>28</v>
      </c>
      <c r="L242" s="121">
        <v>30</v>
      </c>
      <c r="M242" s="121">
        <v>15</v>
      </c>
      <c r="N242" s="121">
        <v>18</v>
      </c>
      <c r="O242" s="96">
        <f t="shared" si="74"/>
        <v>231</v>
      </c>
    </row>
    <row r="243" spans="2:15" s="21" customFormat="1" ht="23.25" customHeight="1" x14ac:dyDescent="0.25">
      <c r="B243" s="119" t="s">
        <v>355</v>
      </c>
      <c r="C243" s="122">
        <v>11</v>
      </c>
      <c r="D243" s="122">
        <v>7</v>
      </c>
      <c r="E243" s="122">
        <v>13</v>
      </c>
      <c r="F243" s="122">
        <v>13</v>
      </c>
      <c r="G243" s="122">
        <v>10</v>
      </c>
      <c r="H243" s="122">
        <v>9</v>
      </c>
      <c r="I243" s="122">
        <v>7</v>
      </c>
      <c r="J243" s="122">
        <v>10</v>
      </c>
      <c r="K243" s="122">
        <v>12</v>
      </c>
      <c r="L243" s="122">
        <v>9</v>
      </c>
      <c r="M243" s="122">
        <v>11</v>
      </c>
      <c r="N243" s="122">
        <v>12</v>
      </c>
      <c r="O243" s="96">
        <f t="shared" si="74"/>
        <v>124</v>
      </c>
    </row>
    <row r="244" spans="2:15" s="21" customFormat="1" ht="23.25" customHeight="1" x14ac:dyDescent="0.25">
      <c r="B244" s="116" t="s">
        <v>356</v>
      </c>
      <c r="C244" s="121">
        <v>8</v>
      </c>
      <c r="D244" s="121">
        <v>7</v>
      </c>
      <c r="E244" s="121">
        <v>8</v>
      </c>
      <c r="F244" s="121">
        <v>4</v>
      </c>
      <c r="G244" s="121">
        <v>5</v>
      </c>
      <c r="H244" s="121">
        <v>7</v>
      </c>
      <c r="I244" s="121">
        <v>4</v>
      </c>
      <c r="J244" s="121">
        <v>7</v>
      </c>
      <c r="K244" s="121">
        <v>11</v>
      </c>
      <c r="L244" s="121">
        <v>8</v>
      </c>
      <c r="M244" s="121">
        <v>10</v>
      </c>
      <c r="N244" s="121">
        <v>6</v>
      </c>
      <c r="O244" s="96">
        <f t="shared" si="74"/>
        <v>85</v>
      </c>
    </row>
    <row r="245" spans="2:15" s="21" customFormat="1" ht="23.25" customHeight="1" x14ac:dyDescent="0.25">
      <c r="B245" s="119" t="s">
        <v>357</v>
      </c>
      <c r="C245" s="122">
        <v>0</v>
      </c>
      <c r="D245" s="122">
        <v>0</v>
      </c>
      <c r="E245" s="122">
        <v>0</v>
      </c>
      <c r="F245" s="122">
        <v>0</v>
      </c>
      <c r="G245" s="122">
        <v>0</v>
      </c>
      <c r="H245" s="122">
        <v>0</v>
      </c>
      <c r="I245" s="122">
        <v>0</v>
      </c>
      <c r="J245" s="122">
        <v>0</v>
      </c>
      <c r="K245" s="122">
        <v>0</v>
      </c>
      <c r="L245" s="122">
        <v>0</v>
      </c>
      <c r="M245" s="122">
        <v>0</v>
      </c>
      <c r="N245" s="122">
        <v>0</v>
      </c>
      <c r="O245" s="96">
        <f t="shared" si="74"/>
        <v>0</v>
      </c>
    </row>
    <row r="246" spans="2:15" s="26" customFormat="1" ht="23.25" customHeight="1" x14ac:dyDescent="0.25">
      <c r="B246" s="116" t="s">
        <v>358</v>
      </c>
      <c r="C246" s="121">
        <v>0</v>
      </c>
      <c r="D246" s="121">
        <v>8</v>
      </c>
      <c r="E246" s="121">
        <v>21</v>
      </c>
      <c r="F246" s="121">
        <v>12</v>
      </c>
      <c r="G246" s="121">
        <v>8</v>
      </c>
      <c r="H246" s="121">
        <v>11</v>
      </c>
      <c r="I246" s="121">
        <v>12</v>
      </c>
      <c r="J246" s="121">
        <v>10</v>
      </c>
      <c r="K246" s="121">
        <v>11</v>
      </c>
      <c r="L246" s="121">
        <v>9</v>
      </c>
      <c r="M246" s="121">
        <v>4</v>
      </c>
      <c r="N246" s="121">
        <v>13</v>
      </c>
      <c r="O246" s="96">
        <f t="shared" si="74"/>
        <v>119</v>
      </c>
    </row>
    <row r="247" spans="2:15" s="26" customFormat="1" ht="23.25" customHeight="1" x14ac:dyDescent="0.25">
      <c r="B247" s="97" t="s">
        <v>5</v>
      </c>
      <c r="C247" s="96">
        <f>SUM(C238:C246)</f>
        <v>77</v>
      </c>
      <c r="D247" s="96">
        <f t="shared" ref="D247:N247" si="75">SUM(D238:D246)</f>
        <v>101</v>
      </c>
      <c r="E247" s="96">
        <f t="shared" si="75"/>
        <v>136</v>
      </c>
      <c r="F247" s="96">
        <f t="shared" si="75"/>
        <v>111</v>
      </c>
      <c r="G247" s="96">
        <f t="shared" si="75"/>
        <v>101</v>
      </c>
      <c r="H247" s="96">
        <f t="shared" si="75"/>
        <v>88</v>
      </c>
      <c r="I247" s="96">
        <f t="shared" si="75"/>
        <v>93</v>
      </c>
      <c r="J247" s="96">
        <f t="shared" si="75"/>
        <v>96</v>
      </c>
      <c r="K247" s="96">
        <f>SUM(K238:K246)</f>
        <v>120</v>
      </c>
      <c r="L247" s="96">
        <f t="shared" si="75"/>
        <v>126</v>
      </c>
      <c r="M247" s="96">
        <f t="shared" si="75"/>
        <v>77</v>
      </c>
      <c r="N247" s="96">
        <f t="shared" si="75"/>
        <v>102</v>
      </c>
      <c r="O247" s="96">
        <f t="shared" si="74"/>
        <v>1228</v>
      </c>
    </row>
    <row r="248" spans="2:15" s="21" customFormat="1" ht="12" customHeight="1" x14ac:dyDescent="0.25">
      <c r="B248" s="23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5"/>
    </row>
    <row r="249" spans="2:15" s="30" customFormat="1" ht="23.25" customHeight="1" x14ac:dyDescent="0.25">
      <c r="B249" s="97" t="s">
        <v>459</v>
      </c>
      <c r="C249" s="109"/>
      <c r="D249" s="110"/>
      <c r="E249" s="110"/>
      <c r="F249" s="110"/>
      <c r="G249" s="110"/>
      <c r="H249" s="110"/>
      <c r="I249" s="110"/>
      <c r="J249" s="110"/>
      <c r="K249" s="110"/>
      <c r="L249" s="110"/>
      <c r="M249" s="110"/>
      <c r="N249" s="110"/>
      <c r="O249" s="111"/>
    </row>
    <row r="250" spans="2:15" s="21" customFormat="1" ht="23.25" customHeight="1" x14ac:dyDescent="0.25">
      <c r="B250" s="116" t="s">
        <v>359</v>
      </c>
      <c r="C250" s="121">
        <v>0</v>
      </c>
      <c r="D250" s="121">
        <v>0</v>
      </c>
      <c r="E250" s="121">
        <v>0</v>
      </c>
      <c r="F250" s="121">
        <v>1</v>
      </c>
      <c r="G250" s="121">
        <v>0</v>
      </c>
      <c r="H250" s="121">
        <v>2</v>
      </c>
      <c r="I250" s="121">
        <v>0</v>
      </c>
      <c r="J250" s="121">
        <v>3</v>
      </c>
      <c r="K250" s="121">
        <v>0</v>
      </c>
      <c r="L250" s="121">
        <v>0</v>
      </c>
      <c r="M250" s="121">
        <v>2</v>
      </c>
      <c r="N250" s="121">
        <v>2</v>
      </c>
      <c r="O250" s="96">
        <f t="shared" ref="O250:O255" si="76">SUM(C250:N250)</f>
        <v>10</v>
      </c>
    </row>
    <row r="251" spans="2:15" s="21" customFormat="1" ht="23.25" customHeight="1" x14ac:dyDescent="0.25">
      <c r="B251" s="119" t="s">
        <v>360</v>
      </c>
      <c r="C251" s="122">
        <v>2</v>
      </c>
      <c r="D251" s="122">
        <v>0</v>
      </c>
      <c r="E251" s="122">
        <v>0</v>
      </c>
      <c r="F251" s="122">
        <v>3</v>
      </c>
      <c r="G251" s="122">
        <v>2</v>
      </c>
      <c r="H251" s="122">
        <v>0</v>
      </c>
      <c r="I251" s="122">
        <v>0</v>
      </c>
      <c r="J251" s="122">
        <v>1</v>
      </c>
      <c r="K251" s="122">
        <v>0</v>
      </c>
      <c r="L251" s="122">
        <v>0</v>
      </c>
      <c r="M251" s="122">
        <v>2</v>
      </c>
      <c r="N251" s="122">
        <v>2</v>
      </c>
      <c r="O251" s="96">
        <f t="shared" si="76"/>
        <v>12</v>
      </c>
    </row>
    <row r="252" spans="2:15" s="21" customFormat="1" ht="23.25" customHeight="1" x14ac:dyDescent="0.25">
      <c r="B252" s="117" t="s">
        <v>361</v>
      </c>
      <c r="C252" s="121">
        <v>2</v>
      </c>
      <c r="D252" s="121">
        <v>0</v>
      </c>
      <c r="E252" s="121">
        <v>0</v>
      </c>
      <c r="F252" s="121">
        <v>3</v>
      </c>
      <c r="G252" s="121">
        <v>0</v>
      </c>
      <c r="H252" s="121">
        <v>1</v>
      </c>
      <c r="I252" s="121">
        <v>2</v>
      </c>
      <c r="J252" s="121">
        <v>1</v>
      </c>
      <c r="K252" s="121">
        <v>1</v>
      </c>
      <c r="L252" s="121">
        <v>1</v>
      </c>
      <c r="M252" s="121">
        <v>0</v>
      </c>
      <c r="N252" s="121">
        <v>1</v>
      </c>
      <c r="O252" s="96">
        <f t="shared" si="76"/>
        <v>12</v>
      </c>
    </row>
    <row r="253" spans="2:15" s="21" customFormat="1" ht="23.25" customHeight="1" x14ac:dyDescent="0.25">
      <c r="B253" s="118" t="s">
        <v>362</v>
      </c>
      <c r="C253" s="122">
        <v>1</v>
      </c>
      <c r="D253" s="122">
        <v>0</v>
      </c>
      <c r="E253" s="122">
        <v>0</v>
      </c>
      <c r="F253" s="122">
        <v>0</v>
      </c>
      <c r="G253" s="122">
        <v>0</v>
      </c>
      <c r="H253" s="122">
        <v>0</v>
      </c>
      <c r="I253" s="122">
        <v>1</v>
      </c>
      <c r="J253" s="122">
        <v>1</v>
      </c>
      <c r="K253" s="122">
        <v>0</v>
      </c>
      <c r="L253" s="122">
        <v>1</v>
      </c>
      <c r="M253" s="122">
        <v>0</v>
      </c>
      <c r="N253" s="122">
        <v>0</v>
      </c>
      <c r="O253" s="96">
        <f t="shared" si="76"/>
        <v>4</v>
      </c>
    </row>
    <row r="254" spans="2:15" s="21" customFormat="1" ht="23.25" customHeight="1" x14ac:dyDescent="0.25">
      <c r="B254" s="116" t="s">
        <v>363</v>
      </c>
      <c r="C254" s="121">
        <v>0</v>
      </c>
      <c r="D254" s="121">
        <v>0</v>
      </c>
      <c r="E254" s="121">
        <v>1</v>
      </c>
      <c r="F254" s="121">
        <v>0</v>
      </c>
      <c r="G254" s="121">
        <v>0</v>
      </c>
      <c r="H254" s="121">
        <v>0</v>
      </c>
      <c r="I254" s="121">
        <v>0</v>
      </c>
      <c r="J254" s="121">
        <v>0</v>
      </c>
      <c r="K254" s="121">
        <v>0</v>
      </c>
      <c r="L254" s="121">
        <v>1</v>
      </c>
      <c r="M254" s="121">
        <v>1</v>
      </c>
      <c r="N254" s="121">
        <v>0</v>
      </c>
      <c r="O254" s="96">
        <f t="shared" si="76"/>
        <v>3</v>
      </c>
    </row>
    <row r="255" spans="2:15" s="26" customFormat="1" ht="23.25" customHeight="1" x14ac:dyDescent="0.25">
      <c r="B255" s="97" t="s">
        <v>5</v>
      </c>
      <c r="C255" s="96">
        <f>SUM(C250:C254)</f>
        <v>5</v>
      </c>
      <c r="D255" s="96">
        <f t="shared" ref="D255:N255" si="77">SUM(D250:D254)</f>
        <v>0</v>
      </c>
      <c r="E255" s="96">
        <f t="shared" si="77"/>
        <v>1</v>
      </c>
      <c r="F255" s="96">
        <f t="shared" si="77"/>
        <v>7</v>
      </c>
      <c r="G255" s="96">
        <f t="shared" si="77"/>
        <v>2</v>
      </c>
      <c r="H255" s="96">
        <f t="shared" si="77"/>
        <v>3</v>
      </c>
      <c r="I255" s="96">
        <f t="shared" si="77"/>
        <v>3</v>
      </c>
      <c r="J255" s="96">
        <f t="shared" si="77"/>
        <v>6</v>
      </c>
      <c r="K255" s="96">
        <f t="shared" si="77"/>
        <v>1</v>
      </c>
      <c r="L255" s="96">
        <f t="shared" si="77"/>
        <v>3</v>
      </c>
      <c r="M255" s="96">
        <f t="shared" si="77"/>
        <v>5</v>
      </c>
      <c r="N255" s="96">
        <f t="shared" si="77"/>
        <v>5</v>
      </c>
      <c r="O255" s="96">
        <f t="shared" si="76"/>
        <v>41</v>
      </c>
    </row>
    <row r="256" spans="2:15" s="21" customFormat="1" ht="12" customHeight="1" x14ac:dyDescent="0.25">
      <c r="B256" s="23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5"/>
    </row>
    <row r="257" spans="2:15" s="29" customFormat="1" ht="23.25" customHeight="1" x14ac:dyDescent="0.25">
      <c r="B257" s="97" t="s">
        <v>137</v>
      </c>
      <c r="C257" s="109"/>
      <c r="D257" s="110"/>
      <c r="E257" s="110"/>
      <c r="F257" s="110"/>
      <c r="G257" s="110"/>
      <c r="H257" s="110"/>
      <c r="I257" s="110"/>
      <c r="J257" s="110"/>
      <c r="K257" s="110"/>
      <c r="L257" s="110"/>
      <c r="M257" s="110"/>
      <c r="N257" s="110"/>
      <c r="O257" s="111"/>
    </row>
    <row r="258" spans="2:15" s="21" customFormat="1" ht="23.25" customHeight="1" x14ac:dyDescent="0.25">
      <c r="B258" s="116" t="s">
        <v>373</v>
      </c>
      <c r="C258" s="121">
        <v>0</v>
      </c>
      <c r="D258" s="121">
        <v>0</v>
      </c>
      <c r="E258" s="121">
        <v>0</v>
      </c>
      <c r="F258" s="121">
        <v>0</v>
      </c>
      <c r="G258" s="121">
        <v>0</v>
      </c>
      <c r="H258" s="121">
        <v>1</v>
      </c>
      <c r="I258" s="121">
        <v>0</v>
      </c>
      <c r="J258" s="121">
        <v>0</v>
      </c>
      <c r="K258" s="121">
        <v>0</v>
      </c>
      <c r="L258" s="121">
        <v>0</v>
      </c>
      <c r="M258" s="121">
        <v>1</v>
      </c>
      <c r="N258" s="121">
        <v>1</v>
      </c>
      <c r="O258" s="96">
        <f t="shared" ref="O258:O268" si="78">SUM(C258:N258)</f>
        <v>3</v>
      </c>
    </row>
    <row r="259" spans="2:15" s="21" customFormat="1" ht="23.25" customHeight="1" x14ac:dyDescent="0.25">
      <c r="B259" s="119" t="s">
        <v>364</v>
      </c>
      <c r="C259" s="122">
        <v>1</v>
      </c>
      <c r="D259" s="122">
        <v>0</v>
      </c>
      <c r="E259" s="122">
        <v>0</v>
      </c>
      <c r="F259" s="122">
        <v>1</v>
      </c>
      <c r="G259" s="122">
        <v>1</v>
      </c>
      <c r="H259" s="122">
        <v>0</v>
      </c>
      <c r="I259" s="122">
        <v>0</v>
      </c>
      <c r="J259" s="122">
        <v>1</v>
      </c>
      <c r="K259" s="122">
        <v>0</v>
      </c>
      <c r="L259" s="122">
        <v>0</v>
      </c>
      <c r="M259" s="122">
        <v>0</v>
      </c>
      <c r="N259" s="122">
        <v>1</v>
      </c>
      <c r="O259" s="96">
        <f t="shared" si="78"/>
        <v>5</v>
      </c>
    </row>
    <row r="260" spans="2:15" s="21" customFormat="1" ht="23.25" customHeight="1" x14ac:dyDescent="0.25">
      <c r="B260" s="116" t="s">
        <v>365</v>
      </c>
      <c r="C260" s="121">
        <v>0</v>
      </c>
      <c r="D260" s="121">
        <v>0</v>
      </c>
      <c r="E260" s="121">
        <v>0</v>
      </c>
      <c r="F260" s="121">
        <v>4</v>
      </c>
      <c r="G260" s="121">
        <v>0</v>
      </c>
      <c r="H260" s="121">
        <v>0</v>
      </c>
      <c r="I260" s="121">
        <v>2</v>
      </c>
      <c r="J260" s="121">
        <v>1</v>
      </c>
      <c r="K260" s="121">
        <v>1</v>
      </c>
      <c r="L260" s="121">
        <v>1</v>
      </c>
      <c r="M260" s="121">
        <v>0</v>
      </c>
      <c r="N260" s="121">
        <v>0</v>
      </c>
      <c r="O260" s="96">
        <f t="shared" si="78"/>
        <v>9</v>
      </c>
    </row>
    <row r="261" spans="2:15" s="21" customFormat="1" ht="23.25" customHeight="1" x14ac:dyDescent="0.25">
      <c r="B261" s="119" t="s">
        <v>366</v>
      </c>
      <c r="C261" s="122">
        <v>1</v>
      </c>
      <c r="D261" s="122">
        <v>0</v>
      </c>
      <c r="E261" s="122">
        <v>0</v>
      </c>
      <c r="F261" s="122">
        <v>0</v>
      </c>
      <c r="G261" s="122">
        <v>0</v>
      </c>
      <c r="H261" s="122">
        <v>0</v>
      </c>
      <c r="I261" s="122">
        <v>1</v>
      </c>
      <c r="J261" s="122">
        <v>0</v>
      </c>
      <c r="K261" s="122">
        <v>0</v>
      </c>
      <c r="L261" s="122">
        <v>1</v>
      </c>
      <c r="M261" s="122">
        <v>0</v>
      </c>
      <c r="N261" s="122">
        <v>0</v>
      </c>
      <c r="O261" s="96">
        <f t="shared" si="78"/>
        <v>3</v>
      </c>
    </row>
    <row r="262" spans="2:15" s="21" customFormat="1" ht="23.25" customHeight="1" x14ac:dyDescent="0.25">
      <c r="B262" s="116" t="s">
        <v>367</v>
      </c>
      <c r="C262" s="121">
        <v>1</v>
      </c>
      <c r="D262" s="121">
        <v>0</v>
      </c>
      <c r="E262" s="121">
        <v>0</v>
      </c>
      <c r="F262" s="121">
        <v>0</v>
      </c>
      <c r="G262" s="121">
        <v>0</v>
      </c>
      <c r="H262" s="121">
        <v>2</v>
      </c>
      <c r="I262" s="121">
        <v>0</v>
      </c>
      <c r="J262" s="121">
        <v>4</v>
      </c>
      <c r="K262" s="121">
        <v>0</v>
      </c>
      <c r="L262" s="121">
        <v>1</v>
      </c>
      <c r="M262" s="121">
        <v>1</v>
      </c>
      <c r="N262" s="121">
        <v>2</v>
      </c>
      <c r="O262" s="96">
        <f t="shared" si="78"/>
        <v>11</v>
      </c>
    </row>
    <row r="263" spans="2:15" s="21" customFormat="1" ht="23.25" customHeight="1" x14ac:dyDescent="0.25">
      <c r="B263" s="119" t="s">
        <v>368</v>
      </c>
      <c r="C263" s="122">
        <v>1</v>
      </c>
      <c r="D263" s="122">
        <v>0</v>
      </c>
      <c r="E263" s="122">
        <v>0</v>
      </c>
      <c r="F263" s="122">
        <v>2</v>
      </c>
      <c r="G263" s="122">
        <v>1</v>
      </c>
      <c r="H263" s="122">
        <v>0</v>
      </c>
      <c r="I263" s="122">
        <v>0</v>
      </c>
      <c r="J263" s="122">
        <v>0</v>
      </c>
      <c r="K263" s="122">
        <v>0</v>
      </c>
      <c r="L263" s="122">
        <v>0</v>
      </c>
      <c r="M263" s="122">
        <v>1</v>
      </c>
      <c r="N263" s="122">
        <v>1</v>
      </c>
      <c r="O263" s="96">
        <f t="shared" si="78"/>
        <v>6</v>
      </c>
    </row>
    <row r="264" spans="2:15" s="21" customFormat="1" ht="23.25" customHeight="1" x14ac:dyDescent="0.25">
      <c r="B264" s="116" t="s">
        <v>369</v>
      </c>
      <c r="C264" s="121">
        <v>0</v>
      </c>
      <c r="D264" s="121">
        <v>0</v>
      </c>
      <c r="E264" s="121">
        <v>0</v>
      </c>
      <c r="F264" s="121">
        <v>0</v>
      </c>
      <c r="G264" s="121">
        <v>0</v>
      </c>
      <c r="H264" s="121">
        <v>0</v>
      </c>
      <c r="I264" s="121">
        <v>0</v>
      </c>
      <c r="J264" s="121">
        <v>0</v>
      </c>
      <c r="K264" s="121">
        <v>0</v>
      </c>
      <c r="L264" s="121">
        <v>0</v>
      </c>
      <c r="M264" s="121">
        <v>1</v>
      </c>
      <c r="N264" s="121">
        <v>0</v>
      </c>
      <c r="O264" s="96">
        <f t="shared" si="78"/>
        <v>1</v>
      </c>
    </row>
    <row r="265" spans="2:15" s="21" customFormat="1" ht="23.25" customHeight="1" x14ac:dyDescent="0.25">
      <c r="B265" s="119" t="s">
        <v>370</v>
      </c>
      <c r="C265" s="122">
        <v>0</v>
      </c>
      <c r="D265" s="122">
        <v>0</v>
      </c>
      <c r="E265" s="122">
        <v>0</v>
      </c>
      <c r="F265" s="122">
        <v>0</v>
      </c>
      <c r="G265" s="122">
        <v>0</v>
      </c>
      <c r="H265" s="122">
        <v>0</v>
      </c>
      <c r="I265" s="122">
        <v>0</v>
      </c>
      <c r="J265" s="122">
        <v>0</v>
      </c>
      <c r="K265" s="122">
        <v>0</v>
      </c>
      <c r="L265" s="122">
        <v>0</v>
      </c>
      <c r="M265" s="122">
        <v>0</v>
      </c>
      <c r="N265" s="122">
        <v>0</v>
      </c>
      <c r="O265" s="96">
        <f t="shared" si="78"/>
        <v>0</v>
      </c>
    </row>
    <row r="266" spans="2:15" s="21" customFormat="1" ht="23.25" customHeight="1" x14ac:dyDescent="0.25">
      <c r="B266" s="116" t="s">
        <v>371</v>
      </c>
      <c r="C266" s="121">
        <v>1</v>
      </c>
      <c r="D266" s="121">
        <v>0</v>
      </c>
      <c r="E266" s="121">
        <v>1</v>
      </c>
      <c r="F266" s="121">
        <v>0</v>
      </c>
      <c r="G266" s="121">
        <v>0</v>
      </c>
      <c r="H266" s="121">
        <v>0</v>
      </c>
      <c r="I266" s="121">
        <v>0</v>
      </c>
      <c r="J266" s="121">
        <v>0</v>
      </c>
      <c r="K266" s="121">
        <v>0</v>
      </c>
      <c r="L266" s="121">
        <v>0</v>
      </c>
      <c r="M266" s="121">
        <v>1</v>
      </c>
      <c r="N266" s="121">
        <v>0</v>
      </c>
      <c r="O266" s="96">
        <f t="shared" si="78"/>
        <v>3</v>
      </c>
    </row>
    <row r="267" spans="2:15" s="26" customFormat="1" ht="23.25" customHeight="1" x14ac:dyDescent="0.25">
      <c r="B267" s="119" t="s">
        <v>372</v>
      </c>
      <c r="C267" s="122">
        <v>0</v>
      </c>
      <c r="D267" s="122">
        <v>0</v>
      </c>
      <c r="E267" s="122">
        <v>1</v>
      </c>
      <c r="F267" s="122">
        <v>0</v>
      </c>
      <c r="G267" s="122">
        <v>0</v>
      </c>
      <c r="H267" s="122">
        <v>0</v>
      </c>
      <c r="I267" s="122">
        <v>0</v>
      </c>
      <c r="J267" s="122">
        <v>0</v>
      </c>
      <c r="K267" s="122">
        <v>0</v>
      </c>
      <c r="L267" s="122">
        <v>1</v>
      </c>
      <c r="M267" s="122">
        <v>0</v>
      </c>
      <c r="N267" s="122">
        <v>0</v>
      </c>
      <c r="O267" s="96">
        <f t="shared" si="78"/>
        <v>2</v>
      </c>
    </row>
    <row r="268" spans="2:15" s="26" customFormat="1" ht="23.25" customHeight="1" x14ac:dyDescent="0.25">
      <c r="B268" s="97" t="s">
        <v>5</v>
      </c>
      <c r="C268" s="96">
        <f>SUM(C258:C267)</f>
        <v>5</v>
      </c>
      <c r="D268" s="96">
        <f t="shared" ref="D268:N268" si="79">SUM(D258:D267)</f>
        <v>0</v>
      </c>
      <c r="E268" s="96">
        <f t="shared" si="79"/>
        <v>2</v>
      </c>
      <c r="F268" s="96">
        <f t="shared" si="79"/>
        <v>7</v>
      </c>
      <c r="G268" s="96">
        <f t="shared" si="79"/>
        <v>2</v>
      </c>
      <c r="H268" s="96">
        <f t="shared" si="79"/>
        <v>3</v>
      </c>
      <c r="I268" s="96">
        <f t="shared" si="79"/>
        <v>3</v>
      </c>
      <c r="J268" s="96">
        <f t="shared" si="79"/>
        <v>6</v>
      </c>
      <c r="K268" s="96">
        <f>SUM(K258:K267)</f>
        <v>1</v>
      </c>
      <c r="L268" s="96">
        <f t="shared" si="79"/>
        <v>4</v>
      </c>
      <c r="M268" s="96">
        <f t="shared" si="79"/>
        <v>5</v>
      </c>
      <c r="N268" s="96">
        <f t="shared" si="79"/>
        <v>5</v>
      </c>
      <c r="O268" s="96">
        <f t="shared" si="78"/>
        <v>43</v>
      </c>
    </row>
    <row r="269" spans="2:15" s="21" customFormat="1" ht="12" customHeight="1" x14ac:dyDescent="0.25">
      <c r="B269" s="23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5"/>
    </row>
    <row r="270" spans="2:15" s="29" customFormat="1" ht="23.25" customHeight="1" x14ac:dyDescent="0.25">
      <c r="B270" s="97" t="s">
        <v>458</v>
      </c>
      <c r="C270" s="109"/>
      <c r="D270" s="110"/>
      <c r="E270" s="110"/>
      <c r="F270" s="110"/>
      <c r="G270" s="110"/>
      <c r="H270" s="110"/>
      <c r="I270" s="110"/>
      <c r="J270" s="110"/>
      <c r="K270" s="110"/>
      <c r="L270" s="110"/>
      <c r="M270" s="110"/>
      <c r="N270" s="110"/>
      <c r="O270" s="111"/>
    </row>
    <row r="271" spans="2:15" s="21" customFormat="1" ht="23.25" customHeight="1" x14ac:dyDescent="0.25">
      <c r="B271" s="5" t="s">
        <v>383</v>
      </c>
      <c r="C271" s="112">
        <f>C155+C177+C250</f>
        <v>28</v>
      </c>
      <c r="D271" s="112">
        <f t="shared" ref="D271:N271" si="80">D155+D177+D250</f>
        <v>26</v>
      </c>
      <c r="E271" s="112">
        <f t="shared" si="80"/>
        <v>29</v>
      </c>
      <c r="F271" s="112">
        <f t="shared" si="80"/>
        <v>30</v>
      </c>
      <c r="G271" s="112">
        <f t="shared" si="80"/>
        <v>25</v>
      </c>
      <c r="H271" s="112">
        <f t="shared" si="80"/>
        <v>24</v>
      </c>
      <c r="I271" s="112">
        <f t="shared" si="80"/>
        <v>31</v>
      </c>
      <c r="J271" s="112">
        <f t="shared" si="80"/>
        <v>33</v>
      </c>
      <c r="K271" s="112">
        <f t="shared" si="80"/>
        <v>28</v>
      </c>
      <c r="L271" s="112">
        <f t="shared" si="80"/>
        <v>38</v>
      </c>
      <c r="M271" s="112">
        <f t="shared" si="80"/>
        <v>28</v>
      </c>
      <c r="N271" s="112">
        <f t="shared" si="80"/>
        <v>26</v>
      </c>
      <c r="O271" s="96">
        <f t="shared" ref="O271:O276" si="81">SUM(C271:N271)</f>
        <v>346</v>
      </c>
    </row>
    <row r="272" spans="2:15" s="21" customFormat="1" ht="23.25" customHeight="1" x14ac:dyDescent="0.25">
      <c r="B272" s="105" t="s">
        <v>384</v>
      </c>
      <c r="C272" s="113">
        <f>C156+C178+C251</f>
        <v>57</v>
      </c>
      <c r="D272" s="113">
        <f t="shared" ref="D272:N272" si="82">D156+D178+D251</f>
        <v>54</v>
      </c>
      <c r="E272" s="113">
        <f t="shared" si="82"/>
        <v>41</v>
      </c>
      <c r="F272" s="113">
        <f t="shared" si="82"/>
        <v>47</v>
      </c>
      <c r="G272" s="113">
        <f t="shared" si="82"/>
        <v>65</v>
      </c>
      <c r="H272" s="113">
        <f t="shared" si="82"/>
        <v>50</v>
      </c>
      <c r="I272" s="113">
        <f t="shared" si="82"/>
        <v>54</v>
      </c>
      <c r="J272" s="113">
        <f t="shared" si="82"/>
        <v>69</v>
      </c>
      <c r="K272" s="113">
        <f t="shared" si="82"/>
        <v>59</v>
      </c>
      <c r="L272" s="113">
        <f t="shared" si="82"/>
        <v>58</v>
      </c>
      <c r="M272" s="113">
        <f t="shared" si="82"/>
        <v>67</v>
      </c>
      <c r="N272" s="113">
        <f t="shared" si="82"/>
        <v>59</v>
      </c>
      <c r="O272" s="96">
        <f t="shared" si="81"/>
        <v>680</v>
      </c>
    </row>
    <row r="273" spans="2:15" s="21" customFormat="1" ht="23.25" customHeight="1" x14ac:dyDescent="0.25">
      <c r="B273" s="5" t="s">
        <v>385</v>
      </c>
      <c r="C273" s="112">
        <f t="shared" ref="C273:N273" si="83">C157+C179+C252</f>
        <v>81</v>
      </c>
      <c r="D273" s="112">
        <f t="shared" si="83"/>
        <v>89</v>
      </c>
      <c r="E273" s="112">
        <f t="shared" si="83"/>
        <v>109</v>
      </c>
      <c r="F273" s="112">
        <f t="shared" si="83"/>
        <v>79</v>
      </c>
      <c r="G273" s="112">
        <f t="shared" si="83"/>
        <v>89</v>
      </c>
      <c r="H273" s="112">
        <f t="shared" si="83"/>
        <v>97</v>
      </c>
      <c r="I273" s="112">
        <f t="shared" si="83"/>
        <v>90</v>
      </c>
      <c r="J273" s="112">
        <f t="shared" si="83"/>
        <v>93</v>
      </c>
      <c r="K273" s="112">
        <f t="shared" si="83"/>
        <v>103</v>
      </c>
      <c r="L273" s="112">
        <f t="shared" si="83"/>
        <v>97</v>
      </c>
      <c r="M273" s="112">
        <f t="shared" si="83"/>
        <v>79</v>
      </c>
      <c r="N273" s="112">
        <f t="shared" si="83"/>
        <v>92</v>
      </c>
      <c r="O273" s="96">
        <f t="shared" si="81"/>
        <v>1098</v>
      </c>
    </row>
    <row r="274" spans="2:15" s="21" customFormat="1" ht="23.25" customHeight="1" x14ac:dyDescent="0.25">
      <c r="B274" s="105" t="s">
        <v>386</v>
      </c>
      <c r="C274" s="113">
        <f t="shared" ref="C274:N274" si="84">C158+C180+C253</f>
        <v>28</v>
      </c>
      <c r="D274" s="113">
        <f t="shared" si="84"/>
        <v>30</v>
      </c>
      <c r="E274" s="113">
        <f t="shared" si="84"/>
        <v>25</v>
      </c>
      <c r="F274" s="113">
        <f t="shared" si="84"/>
        <v>34</v>
      </c>
      <c r="G274" s="113">
        <f t="shared" si="84"/>
        <v>36</v>
      </c>
      <c r="H274" s="113">
        <f t="shared" si="84"/>
        <v>37</v>
      </c>
      <c r="I274" s="113">
        <f t="shared" si="84"/>
        <v>34</v>
      </c>
      <c r="J274" s="113">
        <f t="shared" si="84"/>
        <v>36</v>
      </c>
      <c r="K274" s="113">
        <f t="shared" si="84"/>
        <v>41</v>
      </c>
      <c r="L274" s="113">
        <f t="shared" si="84"/>
        <v>47</v>
      </c>
      <c r="M274" s="113">
        <f t="shared" si="84"/>
        <v>41</v>
      </c>
      <c r="N274" s="113">
        <f t="shared" si="84"/>
        <v>29</v>
      </c>
      <c r="O274" s="96">
        <f t="shared" si="81"/>
        <v>418</v>
      </c>
    </row>
    <row r="275" spans="2:15" s="21" customFormat="1" ht="23.25" customHeight="1" x14ac:dyDescent="0.25">
      <c r="B275" s="5" t="s">
        <v>387</v>
      </c>
      <c r="C275" s="112">
        <f>C159+C181+C254</f>
        <v>40</v>
      </c>
      <c r="D275" s="112">
        <f t="shared" ref="D275:N275" si="85">D159+D181+D254</f>
        <v>39</v>
      </c>
      <c r="E275" s="112">
        <f t="shared" si="85"/>
        <v>44</v>
      </c>
      <c r="F275" s="112">
        <f t="shared" si="85"/>
        <v>51</v>
      </c>
      <c r="G275" s="112">
        <f t="shared" si="85"/>
        <v>35</v>
      </c>
      <c r="H275" s="112">
        <f t="shared" si="85"/>
        <v>49</v>
      </c>
      <c r="I275" s="112">
        <f t="shared" si="85"/>
        <v>46</v>
      </c>
      <c r="J275" s="112">
        <f t="shared" si="85"/>
        <v>38</v>
      </c>
      <c r="K275" s="112">
        <f t="shared" si="85"/>
        <v>43</v>
      </c>
      <c r="L275" s="112">
        <f t="shared" si="85"/>
        <v>49</v>
      </c>
      <c r="M275" s="112">
        <f t="shared" si="85"/>
        <v>52</v>
      </c>
      <c r="N275" s="112">
        <f t="shared" si="85"/>
        <v>62</v>
      </c>
      <c r="O275" s="96">
        <f t="shared" si="81"/>
        <v>548</v>
      </c>
    </row>
    <row r="276" spans="2:15" s="26" customFormat="1" ht="23.25" customHeight="1" x14ac:dyDescent="0.25">
      <c r="B276" s="97" t="s">
        <v>5</v>
      </c>
      <c r="C276" s="96">
        <f>SUM(C271:C275)</f>
        <v>234</v>
      </c>
      <c r="D276" s="96">
        <f t="shared" ref="D276:N276" si="86">SUM(D271:D275)</f>
        <v>238</v>
      </c>
      <c r="E276" s="96">
        <f t="shared" si="86"/>
        <v>248</v>
      </c>
      <c r="F276" s="96">
        <f t="shared" si="86"/>
        <v>241</v>
      </c>
      <c r="G276" s="96">
        <f t="shared" si="86"/>
        <v>250</v>
      </c>
      <c r="H276" s="96">
        <f t="shared" si="86"/>
        <v>257</v>
      </c>
      <c r="I276" s="96">
        <f t="shared" si="86"/>
        <v>255</v>
      </c>
      <c r="J276" s="96">
        <f t="shared" si="86"/>
        <v>269</v>
      </c>
      <c r="K276" s="96">
        <f t="shared" si="86"/>
        <v>274</v>
      </c>
      <c r="L276" s="96">
        <f t="shared" si="86"/>
        <v>289</v>
      </c>
      <c r="M276" s="96">
        <f t="shared" si="86"/>
        <v>267</v>
      </c>
      <c r="N276" s="96">
        <f t="shared" si="86"/>
        <v>268</v>
      </c>
      <c r="O276" s="96">
        <f t="shared" si="81"/>
        <v>3090</v>
      </c>
    </row>
    <row r="277" spans="2:15" s="21" customFormat="1" ht="12" customHeight="1" x14ac:dyDescent="0.25">
      <c r="B277" s="23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5"/>
    </row>
    <row r="278" spans="2:15" s="29" customFormat="1" ht="23.25" customHeight="1" x14ac:dyDescent="0.25">
      <c r="B278" s="97" t="s">
        <v>138</v>
      </c>
      <c r="C278" s="109"/>
      <c r="D278" s="110"/>
      <c r="E278" s="110"/>
      <c r="F278" s="110"/>
      <c r="G278" s="110"/>
      <c r="H278" s="110"/>
      <c r="I278" s="110"/>
      <c r="J278" s="110"/>
      <c r="K278" s="110"/>
      <c r="L278" s="110"/>
      <c r="M278" s="110"/>
      <c r="N278" s="110"/>
      <c r="O278" s="111"/>
    </row>
    <row r="279" spans="2:15" s="21" customFormat="1" ht="23.25" customHeight="1" x14ac:dyDescent="0.25">
      <c r="B279" s="5" t="s">
        <v>388</v>
      </c>
      <c r="C279" s="112">
        <f>C163+C185+C258</f>
        <v>49</v>
      </c>
      <c r="D279" s="112">
        <f t="shared" ref="D279:N279" si="87">D163+D185+D258</f>
        <v>55</v>
      </c>
      <c r="E279" s="112">
        <f t="shared" si="87"/>
        <v>60</v>
      </c>
      <c r="F279" s="112">
        <f t="shared" si="87"/>
        <v>35</v>
      </c>
      <c r="G279" s="112">
        <f t="shared" si="87"/>
        <v>38</v>
      </c>
      <c r="H279" s="112">
        <f t="shared" si="87"/>
        <v>26</v>
      </c>
      <c r="I279" s="112">
        <f t="shared" si="87"/>
        <v>47</v>
      </c>
      <c r="J279" s="112">
        <f t="shared" si="87"/>
        <v>52</v>
      </c>
      <c r="K279" s="112">
        <f t="shared" ref="K279:K287" si="88">K163+K185+K258</f>
        <v>52</v>
      </c>
      <c r="L279" s="112">
        <f t="shared" si="87"/>
        <v>55</v>
      </c>
      <c r="M279" s="112">
        <f t="shared" si="87"/>
        <v>54</v>
      </c>
      <c r="N279" s="112">
        <f t="shared" si="87"/>
        <v>55</v>
      </c>
      <c r="O279" s="96">
        <f t="shared" ref="O279:O289" si="89">SUM(C279:N279)</f>
        <v>578</v>
      </c>
    </row>
    <row r="280" spans="2:15" s="21" customFormat="1" ht="23.25" customHeight="1" x14ac:dyDescent="0.25">
      <c r="B280" s="105" t="s">
        <v>389</v>
      </c>
      <c r="C280" s="113">
        <f t="shared" ref="C280:N280" si="90">C164+C186+C259</f>
        <v>39</v>
      </c>
      <c r="D280" s="113">
        <f t="shared" si="90"/>
        <v>44</v>
      </c>
      <c r="E280" s="113">
        <f t="shared" si="90"/>
        <v>34</v>
      </c>
      <c r="F280" s="113">
        <f t="shared" si="90"/>
        <v>31</v>
      </c>
      <c r="G280" s="113">
        <f t="shared" si="90"/>
        <v>36</v>
      </c>
      <c r="H280" s="113">
        <f t="shared" si="90"/>
        <v>28</v>
      </c>
      <c r="I280" s="113">
        <f t="shared" si="90"/>
        <v>30</v>
      </c>
      <c r="J280" s="113">
        <f t="shared" si="90"/>
        <v>35</v>
      </c>
      <c r="K280" s="113">
        <f t="shared" si="88"/>
        <v>28</v>
      </c>
      <c r="L280" s="113">
        <f t="shared" si="90"/>
        <v>39</v>
      </c>
      <c r="M280" s="113">
        <f t="shared" si="90"/>
        <v>40</v>
      </c>
      <c r="N280" s="113">
        <f t="shared" si="90"/>
        <v>32</v>
      </c>
      <c r="O280" s="96">
        <f t="shared" si="89"/>
        <v>416</v>
      </c>
    </row>
    <row r="281" spans="2:15" s="21" customFormat="1" ht="23.25" customHeight="1" x14ac:dyDescent="0.25">
      <c r="B281" s="5" t="s">
        <v>390</v>
      </c>
      <c r="C281" s="112">
        <f>C165+C187+C260</f>
        <v>51</v>
      </c>
      <c r="D281" s="112">
        <f t="shared" ref="D281:N281" si="91">D165+D187+D260</f>
        <v>56</v>
      </c>
      <c r="E281" s="112">
        <f t="shared" si="91"/>
        <v>59</v>
      </c>
      <c r="F281" s="112">
        <f t="shared" si="91"/>
        <v>65</v>
      </c>
      <c r="G281" s="112">
        <f t="shared" si="91"/>
        <v>63</v>
      </c>
      <c r="H281" s="112">
        <f t="shared" si="91"/>
        <v>79</v>
      </c>
      <c r="I281" s="112">
        <f t="shared" si="91"/>
        <v>74</v>
      </c>
      <c r="J281" s="112">
        <f t="shared" si="91"/>
        <v>66</v>
      </c>
      <c r="K281" s="112">
        <f t="shared" si="88"/>
        <v>77</v>
      </c>
      <c r="L281" s="112">
        <f t="shared" si="91"/>
        <v>72</v>
      </c>
      <c r="M281" s="112">
        <f t="shared" si="91"/>
        <v>60</v>
      </c>
      <c r="N281" s="112">
        <f t="shared" si="91"/>
        <v>78</v>
      </c>
      <c r="O281" s="96">
        <f t="shared" si="89"/>
        <v>800</v>
      </c>
    </row>
    <row r="282" spans="2:15" s="21" customFormat="1" ht="21.75" customHeight="1" x14ac:dyDescent="0.25">
      <c r="B282" s="105" t="s">
        <v>391</v>
      </c>
      <c r="C282" s="113">
        <f t="shared" ref="C282:N282" si="92">C166+C188+C261</f>
        <v>29</v>
      </c>
      <c r="D282" s="113">
        <f t="shared" si="92"/>
        <v>37</v>
      </c>
      <c r="E282" s="113">
        <f t="shared" si="92"/>
        <v>26</v>
      </c>
      <c r="F282" s="113">
        <f t="shared" si="92"/>
        <v>39</v>
      </c>
      <c r="G282" s="113">
        <f t="shared" si="92"/>
        <v>32</v>
      </c>
      <c r="H282" s="113">
        <f t="shared" si="92"/>
        <v>31</v>
      </c>
      <c r="I282" s="113">
        <f t="shared" si="92"/>
        <v>34</v>
      </c>
      <c r="J282" s="113">
        <f t="shared" si="92"/>
        <v>33</v>
      </c>
      <c r="K282" s="113">
        <f t="shared" si="88"/>
        <v>41</v>
      </c>
      <c r="L282" s="113">
        <f t="shared" si="92"/>
        <v>39</v>
      </c>
      <c r="M282" s="113">
        <f t="shared" si="92"/>
        <v>36</v>
      </c>
      <c r="N282" s="113">
        <f t="shared" si="92"/>
        <v>30</v>
      </c>
      <c r="O282" s="96">
        <f t="shared" si="89"/>
        <v>407</v>
      </c>
    </row>
    <row r="283" spans="2:15" s="21" customFormat="1" ht="23.25" customHeight="1" x14ac:dyDescent="0.25">
      <c r="B283" s="5" t="s">
        <v>392</v>
      </c>
      <c r="C283" s="112">
        <f t="shared" ref="C283:N283" si="93">C167+C189+C262</f>
        <v>9</v>
      </c>
      <c r="D283" s="112">
        <f t="shared" si="93"/>
        <v>9</v>
      </c>
      <c r="E283" s="112">
        <f t="shared" si="93"/>
        <v>7</v>
      </c>
      <c r="F283" s="112">
        <f t="shared" si="93"/>
        <v>7</v>
      </c>
      <c r="G283" s="112">
        <f t="shared" si="93"/>
        <v>11</v>
      </c>
      <c r="H283" s="112">
        <f t="shared" si="93"/>
        <v>19</v>
      </c>
      <c r="I283" s="112">
        <f t="shared" si="93"/>
        <v>10</v>
      </c>
      <c r="J283" s="112">
        <f t="shared" si="93"/>
        <v>11</v>
      </c>
      <c r="K283" s="112">
        <f t="shared" si="88"/>
        <v>9</v>
      </c>
      <c r="L283" s="112">
        <f t="shared" si="93"/>
        <v>18</v>
      </c>
      <c r="M283" s="112">
        <f t="shared" si="93"/>
        <v>8</v>
      </c>
      <c r="N283" s="112">
        <f t="shared" si="93"/>
        <v>10</v>
      </c>
      <c r="O283" s="96">
        <f t="shared" si="89"/>
        <v>128</v>
      </c>
    </row>
    <row r="284" spans="2:15" s="21" customFormat="1" ht="23.25" customHeight="1" x14ac:dyDescent="0.25">
      <c r="B284" s="105" t="s">
        <v>393</v>
      </c>
      <c r="C284" s="113">
        <f t="shared" ref="C284:N284" si="94">C168+C190+C263</f>
        <v>6</v>
      </c>
      <c r="D284" s="113">
        <f t="shared" si="94"/>
        <v>4</v>
      </c>
      <c r="E284" s="113">
        <f t="shared" si="94"/>
        <v>4</v>
      </c>
      <c r="F284" s="113">
        <f t="shared" si="94"/>
        <v>4</v>
      </c>
      <c r="G284" s="113">
        <f t="shared" si="94"/>
        <v>8</v>
      </c>
      <c r="H284" s="113">
        <f t="shared" si="94"/>
        <v>9</v>
      </c>
      <c r="I284" s="113">
        <f t="shared" si="94"/>
        <v>5</v>
      </c>
      <c r="J284" s="113">
        <f t="shared" si="94"/>
        <v>2</v>
      </c>
      <c r="K284" s="113">
        <f t="shared" si="88"/>
        <v>5</v>
      </c>
      <c r="L284" s="113">
        <f t="shared" si="94"/>
        <v>6</v>
      </c>
      <c r="M284" s="113">
        <f t="shared" si="94"/>
        <v>7</v>
      </c>
      <c r="N284" s="113">
        <f t="shared" si="94"/>
        <v>5</v>
      </c>
      <c r="O284" s="96">
        <f t="shared" si="89"/>
        <v>65</v>
      </c>
    </row>
    <row r="285" spans="2:15" s="21" customFormat="1" ht="23.25" customHeight="1" x14ac:dyDescent="0.25">
      <c r="B285" s="5" t="s">
        <v>394</v>
      </c>
      <c r="C285" s="112">
        <f t="shared" ref="C285:N285" si="95">C169+C191+C264</f>
        <v>5</v>
      </c>
      <c r="D285" s="112">
        <f t="shared" si="95"/>
        <v>4</v>
      </c>
      <c r="E285" s="112">
        <f t="shared" si="95"/>
        <v>6</v>
      </c>
      <c r="F285" s="112">
        <f t="shared" si="95"/>
        <v>8</v>
      </c>
      <c r="G285" s="112">
        <f t="shared" si="95"/>
        <v>3</v>
      </c>
      <c r="H285" s="112">
        <f t="shared" si="95"/>
        <v>7</v>
      </c>
      <c r="I285" s="112">
        <f t="shared" si="95"/>
        <v>4</v>
      </c>
      <c r="J285" s="112">
        <f t="shared" si="95"/>
        <v>5</v>
      </c>
      <c r="K285" s="112">
        <f t="shared" si="88"/>
        <v>7</v>
      </c>
      <c r="L285" s="112">
        <f t="shared" si="95"/>
        <v>4</v>
      </c>
      <c r="M285" s="112">
        <f t="shared" si="95"/>
        <v>6</v>
      </c>
      <c r="N285" s="112">
        <f t="shared" si="95"/>
        <v>4</v>
      </c>
      <c r="O285" s="96">
        <f t="shared" si="89"/>
        <v>63</v>
      </c>
    </row>
    <row r="286" spans="2:15" s="21" customFormat="1" ht="23.25" customHeight="1" x14ac:dyDescent="0.25">
      <c r="B286" s="105" t="s">
        <v>395</v>
      </c>
      <c r="C286" s="113">
        <f t="shared" ref="C286:N286" si="96">C170+C192+C265</f>
        <v>0</v>
      </c>
      <c r="D286" s="113">
        <f t="shared" si="96"/>
        <v>0</v>
      </c>
      <c r="E286" s="113">
        <f t="shared" si="96"/>
        <v>0</v>
      </c>
      <c r="F286" s="113">
        <f t="shared" si="96"/>
        <v>0</v>
      </c>
      <c r="G286" s="113">
        <f t="shared" si="96"/>
        <v>0</v>
      </c>
      <c r="H286" s="113">
        <f t="shared" si="96"/>
        <v>0</v>
      </c>
      <c r="I286" s="113">
        <f t="shared" si="96"/>
        <v>0</v>
      </c>
      <c r="J286" s="113">
        <f t="shared" si="96"/>
        <v>0</v>
      </c>
      <c r="K286" s="113">
        <f t="shared" si="88"/>
        <v>0</v>
      </c>
      <c r="L286" s="113">
        <f t="shared" si="96"/>
        <v>0</v>
      </c>
      <c r="M286" s="113">
        <f t="shared" si="96"/>
        <v>0</v>
      </c>
      <c r="N286" s="113">
        <f t="shared" si="96"/>
        <v>0</v>
      </c>
      <c r="O286" s="96">
        <f t="shared" si="89"/>
        <v>0</v>
      </c>
    </row>
    <row r="287" spans="2:15" s="21" customFormat="1" ht="23.25" customHeight="1" x14ac:dyDescent="0.25">
      <c r="B287" s="5" t="s">
        <v>396</v>
      </c>
      <c r="C287" s="112">
        <f>C171+C193+C266</f>
        <v>46</v>
      </c>
      <c r="D287" s="112">
        <f t="shared" ref="D287:N287" si="97">D171+D193+D266</f>
        <v>29</v>
      </c>
      <c r="E287" s="112">
        <f t="shared" si="97"/>
        <v>52</v>
      </c>
      <c r="F287" s="112">
        <f t="shared" si="97"/>
        <v>52</v>
      </c>
      <c r="G287" s="112">
        <f t="shared" si="97"/>
        <v>59</v>
      </c>
      <c r="H287" s="112">
        <f t="shared" si="97"/>
        <v>58</v>
      </c>
      <c r="I287" s="112">
        <f t="shared" si="97"/>
        <v>51</v>
      </c>
      <c r="J287" s="112">
        <f t="shared" si="97"/>
        <v>65</v>
      </c>
      <c r="K287" s="112">
        <f t="shared" si="88"/>
        <v>55</v>
      </c>
      <c r="L287" s="112">
        <f t="shared" si="97"/>
        <v>56</v>
      </c>
      <c r="M287" s="112">
        <f t="shared" si="97"/>
        <v>56</v>
      </c>
      <c r="N287" s="112">
        <f t="shared" si="97"/>
        <v>54</v>
      </c>
      <c r="O287" s="96">
        <f t="shared" si="89"/>
        <v>633</v>
      </c>
    </row>
    <row r="288" spans="2:15" s="21" customFormat="1" ht="23.25" customHeight="1" x14ac:dyDescent="0.25">
      <c r="B288" s="105" t="s">
        <v>397</v>
      </c>
      <c r="C288" s="113">
        <f t="shared" ref="C288:N288" si="98">C172+C194+C267</f>
        <v>0</v>
      </c>
      <c r="D288" s="113">
        <f t="shared" si="98"/>
        <v>2</v>
      </c>
      <c r="E288" s="113">
        <f t="shared" si="98"/>
        <v>1</v>
      </c>
      <c r="F288" s="113">
        <f t="shared" si="98"/>
        <v>0</v>
      </c>
      <c r="G288" s="113">
        <f t="shared" si="98"/>
        <v>0</v>
      </c>
      <c r="H288" s="113">
        <f t="shared" si="98"/>
        <v>1</v>
      </c>
      <c r="I288" s="113">
        <f t="shared" si="98"/>
        <v>0</v>
      </c>
      <c r="J288" s="113">
        <f t="shared" si="98"/>
        <v>2</v>
      </c>
      <c r="K288" s="113">
        <f t="shared" si="98"/>
        <v>0</v>
      </c>
      <c r="L288" s="113">
        <f t="shared" si="98"/>
        <v>2</v>
      </c>
      <c r="M288" s="113">
        <f t="shared" si="98"/>
        <v>0</v>
      </c>
      <c r="N288" s="113">
        <f t="shared" si="98"/>
        <v>2</v>
      </c>
      <c r="O288" s="96">
        <f t="shared" si="89"/>
        <v>10</v>
      </c>
    </row>
    <row r="289" spans="2:15" s="26" customFormat="1" ht="23.25" customHeight="1" x14ac:dyDescent="0.25">
      <c r="B289" s="97" t="s">
        <v>5</v>
      </c>
      <c r="C289" s="96">
        <f>SUM(C279:C288)</f>
        <v>234</v>
      </c>
      <c r="D289" s="96">
        <f t="shared" ref="D289:N289" si="99">SUM(D279:D288)</f>
        <v>240</v>
      </c>
      <c r="E289" s="96">
        <f t="shared" si="99"/>
        <v>249</v>
      </c>
      <c r="F289" s="96">
        <f t="shared" si="99"/>
        <v>241</v>
      </c>
      <c r="G289" s="96">
        <f t="shared" si="99"/>
        <v>250</v>
      </c>
      <c r="H289" s="96">
        <f t="shared" si="99"/>
        <v>258</v>
      </c>
      <c r="I289" s="96">
        <f t="shared" si="99"/>
        <v>255</v>
      </c>
      <c r="J289" s="96">
        <f t="shared" si="99"/>
        <v>271</v>
      </c>
      <c r="K289" s="96">
        <f t="shared" si="99"/>
        <v>274</v>
      </c>
      <c r="L289" s="96">
        <f t="shared" si="99"/>
        <v>291</v>
      </c>
      <c r="M289" s="96">
        <f t="shared" si="99"/>
        <v>267</v>
      </c>
      <c r="N289" s="96">
        <f t="shared" si="99"/>
        <v>270</v>
      </c>
      <c r="O289" s="96">
        <f t="shared" si="89"/>
        <v>3100</v>
      </c>
    </row>
    <row r="290" spans="2:15" s="21" customFormat="1" ht="12" customHeight="1" x14ac:dyDescent="0.25">
      <c r="B290" s="23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5"/>
    </row>
    <row r="291" spans="2:15" s="29" customFormat="1" ht="23.25" customHeight="1" x14ac:dyDescent="0.25">
      <c r="B291" s="97" t="s">
        <v>457</v>
      </c>
      <c r="C291" s="109"/>
      <c r="D291" s="110"/>
      <c r="E291" s="110"/>
      <c r="F291" s="110"/>
      <c r="G291" s="110"/>
      <c r="H291" s="110"/>
      <c r="I291" s="110"/>
      <c r="J291" s="110"/>
      <c r="K291" s="110"/>
      <c r="L291" s="110"/>
      <c r="M291" s="110"/>
      <c r="N291" s="110"/>
      <c r="O291" s="111"/>
    </row>
    <row r="292" spans="2:15" s="21" customFormat="1" ht="23.25" customHeight="1" x14ac:dyDescent="0.25">
      <c r="B292" s="105" t="s">
        <v>398</v>
      </c>
      <c r="C292" s="126">
        <f>IF(C32=0,0,(C57*100)/(C32))</f>
        <v>79.404466501240691</v>
      </c>
      <c r="D292" s="126">
        <f t="shared" ref="D292:O292" si="100">IF(D32=0,0,(D57*100)/(D32))</f>
        <v>87.798408488063657</v>
      </c>
      <c r="E292" s="126">
        <f t="shared" si="100"/>
        <v>72.456575682382137</v>
      </c>
      <c r="F292" s="126">
        <f t="shared" si="100"/>
        <v>82.564102564102569</v>
      </c>
      <c r="G292" s="126">
        <f t="shared" si="100"/>
        <v>65.26054590570719</v>
      </c>
      <c r="H292" s="126">
        <f t="shared" si="100"/>
        <v>73.07692307692308</v>
      </c>
      <c r="I292" s="126">
        <f t="shared" si="100"/>
        <v>93.796526054590572</v>
      </c>
      <c r="J292" s="126">
        <f t="shared" si="100"/>
        <v>80.148883374689831</v>
      </c>
      <c r="K292" s="126">
        <f t="shared" si="100"/>
        <v>93.07692307692308</v>
      </c>
      <c r="L292" s="126">
        <f t="shared" si="100"/>
        <v>89.578163771712155</v>
      </c>
      <c r="M292" s="126">
        <f t="shared" si="100"/>
        <v>66.15384615384616</v>
      </c>
      <c r="N292" s="126">
        <f t="shared" si="100"/>
        <v>65.50868486352357</v>
      </c>
      <c r="O292" s="125">
        <f t="shared" si="100"/>
        <v>79.024800336275746</v>
      </c>
    </row>
    <row r="293" spans="2:15" s="21" customFormat="1" ht="23.25" customHeight="1" x14ac:dyDescent="0.25">
      <c r="B293" s="5" t="s">
        <v>399</v>
      </c>
      <c r="C293" s="127">
        <f>IF(C33=0,0,(C58*100)/(C33))</f>
        <v>210.3942652329749</v>
      </c>
      <c r="D293" s="127">
        <f t="shared" ref="D293:O293" si="101">IF(D33=0,0,(D58*100)/(D33))</f>
        <v>188.88888888888889</v>
      </c>
      <c r="E293" s="127">
        <f t="shared" si="101"/>
        <v>168.81720430107526</v>
      </c>
      <c r="F293" s="127">
        <f t="shared" si="101"/>
        <v>192.59259259259258</v>
      </c>
      <c r="G293" s="127">
        <f t="shared" si="101"/>
        <v>211.11111111111111</v>
      </c>
      <c r="H293" s="127">
        <f t="shared" si="101"/>
        <v>175.55555555555554</v>
      </c>
      <c r="I293" s="127">
        <f t="shared" si="101"/>
        <v>204.65949820788529</v>
      </c>
      <c r="J293" s="127">
        <f t="shared" si="101"/>
        <v>244.80286738351253</v>
      </c>
      <c r="K293" s="127">
        <f t="shared" si="101"/>
        <v>218.88888888888889</v>
      </c>
      <c r="L293" s="127">
        <f t="shared" si="101"/>
        <v>224.73118279569891</v>
      </c>
      <c r="M293" s="127">
        <f t="shared" si="101"/>
        <v>185.18518518518519</v>
      </c>
      <c r="N293" s="127">
        <f t="shared" si="101"/>
        <v>200.35842293906811</v>
      </c>
      <c r="O293" s="125">
        <f t="shared" si="101"/>
        <v>202.33758348512447</v>
      </c>
    </row>
    <row r="294" spans="2:15" s="21" customFormat="1" ht="23.25" customHeight="1" x14ac:dyDescent="0.25">
      <c r="B294" s="105" t="s">
        <v>400</v>
      </c>
      <c r="C294" s="126">
        <f t="shared" ref="C294:O294" si="102">IF(C34=0,0,(C59*100)/(C34))</f>
        <v>99.354838709677423</v>
      </c>
      <c r="D294" s="126">
        <f t="shared" si="102"/>
        <v>129.42528735632183</v>
      </c>
      <c r="E294" s="126">
        <f t="shared" si="102"/>
        <v>141.29032258064515</v>
      </c>
      <c r="F294" s="126">
        <f t="shared" si="102"/>
        <v>105.11111111111111</v>
      </c>
      <c r="G294" s="126">
        <f t="shared" si="102"/>
        <v>95.268817204301072</v>
      </c>
      <c r="H294" s="126">
        <f t="shared" si="102"/>
        <v>95.555555555555557</v>
      </c>
      <c r="I294" s="126">
        <f t="shared" si="102"/>
        <v>87.956989247311824</v>
      </c>
      <c r="J294" s="126">
        <f t="shared" si="102"/>
        <v>101.29032258064517</v>
      </c>
      <c r="K294" s="126">
        <f t="shared" si="102"/>
        <v>110</v>
      </c>
      <c r="L294" s="126">
        <f t="shared" si="102"/>
        <v>101.72043010752688</v>
      </c>
      <c r="M294" s="126">
        <f t="shared" si="102"/>
        <v>84.888888888888886</v>
      </c>
      <c r="N294" s="126">
        <f t="shared" si="102"/>
        <v>89.677419354838705</v>
      </c>
      <c r="O294" s="125">
        <f t="shared" si="102"/>
        <v>103.36976320582878</v>
      </c>
    </row>
    <row r="295" spans="2:15" s="21" customFormat="1" ht="23.25" customHeight="1" x14ac:dyDescent="0.25">
      <c r="B295" s="5" t="s">
        <v>401</v>
      </c>
      <c r="C295" s="127">
        <f t="shared" ref="C295:O295" si="103">IF(C35=0,0,(C60*100)/(C35))</f>
        <v>45.698924731182792</v>
      </c>
      <c r="D295" s="127">
        <f t="shared" si="103"/>
        <v>43.103448275862071</v>
      </c>
      <c r="E295" s="127">
        <f t="shared" si="103"/>
        <v>47.311827956989248</v>
      </c>
      <c r="F295" s="127">
        <f t="shared" si="103"/>
        <v>62.222222222222221</v>
      </c>
      <c r="G295" s="127">
        <f t="shared" si="103"/>
        <v>58.602150537634408</v>
      </c>
      <c r="H295" s="127">
        <f t="shared" si="103"/>
        <v>54.444444444444443</v>
      </c>
      <c r="I295" s="127">
        <f t="shared" si="103"/>
        <v>54.838709677419352</v>
      </c>
      <c r="J295" s="127">
        <f t="shared" si="103"/>
        <v>74.731182795698928</v>
      </c>
      <c r="K295" s="127">
        <f t="shared" si="103"/>
        <v>83.888888888888886</v>
      </c>
      <c r="L295" s="127">
        <f t="shared" si="103"/>
        <v>77.41935483870968</v>
      </c>
      <c r="M295" s="127">
        <f t="shared" si="103"/>
        <v>83.888888888888886</v>
      </c>
      <c r="N295" s="127">
        <f t="shared" si="103"/>
        <v>43.548387096774192</v>
      </c>
      <c r="O295" s="125">
        <f t="shared" si="103"/>
        <v>60.792349726775953</v>
      </c>
    </row>
    <row r="296" spans="2:15" s="21" customFormat="1" ht="23.25" customHeight="1" x14ac:dyDescent="0.25">
      <c r="B296" s="105" t="s">
        <v>402</v>
      </c>
      <c r="C296" s="126">
        <f>IF(C40=0,0,(C61*100)/(C40))</f>
        <v>68.387096774193552</v>
      </c>
      <c r="D296" s="126">
        <f t="shared" ref="D296:N296" si="104">IF(D40=0,0,(D61*100)/(D40))</f>
        <v>70</v>
      </c>
      <c r="E296" s="126">
        <f t="shared" si="104"/>
        <v>57.41935483870968</v>
      </c>
      <c r="F296" s="126">
        <f t="shared" si="104"/>
        <v>72.666666666666671</v>
      </c>
      <c r="G296" s="126">
        <f t="shared" si="104"/>
        <v>65.161290322580641</v>
      </c>
      <c r="H296" s="126">
        <f t="shared" si="104"/>
        <v>52</v>
      </c>
      <c r="I296" s="126">
        <f t="shared" si="104"/>
        <v>54.838709677419352</v>
      </c>
      <c r="J296" s="126">
        <f t="shared" si="104"/>
        <v>51.612903225806448</v>
      </c>
      <c r="K296" s="126">
        <f t="shared" si="104"/>
        <v>82.333333333333329</v>
      </c>
      <c r="L296" s="126">
        <f t="shared" si="104"/>
        <v>87.41935483870968</v>
      </c>
      <c r="M296" s="126">
        <f t="shared" si="104"/>
        <v>81.666666666666671</v>
      </c>
      <c r="N296" s="126">
        <f t="shared" si="104"/>
        <v>70</v>
      </c>
      <c r="O296" s="125">
        <f>IF(O40=0,0,(O61*100)/(O40))</f>
        <v>67.732240437158467</v>
      </c>
    </row>
    <row r="297" spans="2:15" s="26" customFormat="1" ht="23.25" customHeight="1" x14ac:dyDescent="0.25">
      <c r="B297" s="97" t="s">
        <v>5</v>
      </c>
      <c r="C297" s="125">
        <f>IF(C42=0,0,(C62*100)/(C42))</f>
        <v>76.774193548387103</v>
      </c>
      <c r="D297" s="125">
        <f t="shared" ref="D297:N297" si="105">IF(D42=0,0,(D62*100)/(D42))</f>
        <v>82.019704433497537</v>
      </c>
      <c r="E297" s="125">
        <f t="shared" si="105"/>
        <v>77.695852534562206</v>
      </c>
      <c r="F297" s="125">
        <f t="shared" si="105"/>
        <v>78.333333333333329</v>
      </c>
      <c r="G297" s="125">
        <f t="shared" si="105"/>
        <v>74.009216589861751</v>
      </c>
      <c r="H297" s="125">
        <f t="shared" si="105"/>
        <v>68.714285714285708</v>
      </c>
      <c r="I297" s="125">
        <f t="shared" si="105"/>
        <v>75.115207373271886</v>
      </c>
      <c r="J297" s="125">
        <f t="shared" si="105"/>
        <v>81.843317972350235</v>
      </c>
      <c r="K297" s="125">
        <f t="shared" si="105"/>
        <v>87.952380952380949</v>
      </c>
      <c r="L297" s="125">
        <f t="shared" si="105"/>
        <v>86.451612903225808</v>
      </c>
      <c r="M297" s="125">
        <f t="shared" si="105"/>
        <v>73.142857142857139</v>
      </c>
      <c r="N297" s="125">
        <f t="shared" si="105"/>
        <v>70.875576036866363</v>
      </c>
      <c r="O297" s="125">
        <f>IF(O42=0,0,(O62*100)/(O42))</f>
        <v>77.72833723653396</v>
      </c>
    </row>
    <row r="298" spans="2:15" s="21" customFormat="1" ht="12" customHeight="1" x14ac:dyDescent="0.25">
      <c r="B298" s="23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5"/>
    </row>
    <row r="299" spans="2:15" s="29" customFormat="1" ht="23.25" customHeight="1" x14ac:dyDescent="0.25">
      <c r="B299" s="97" t="s">
        <v>139</v>
      </c>
      <c r="C299" s="109"/>
      <c r="D299" s="110"/>
      <c r="E299" s="110"/>
      <c r="F299" s="110"/>
      <c r="G299" s="110"/>
      <c r="H299" s="110"/>
      <c r="I299" s="110"/>
      <c r="J299" s="110"/>
      <c r="K299" s="110"/>
      <c r="L299" s="110"/>
      <c r="M299" s="110"/>
      <c r="N299" s="110"/>
      <c r="O299" s="111"/>
    </row>
    <row r="300" spans="2:15" s="21" customFormat="1" ht="23.25" customHeight="1" x14ac:dyDescent="0.25">
      <c r="B300" s="105" t="s">
        <v>403</v>
      </c>
      <c r="C300" s="126">
        <f t="shared" ref="C300:O300" si="106">IF(C45=0,0,(C65*100)/(C45))</f>
        <v>61.29032258064516</v>
      </c>
      <c r="D300" s="126">
        <f t="shared" si="106"/>
        <v>79.310344827586206</v>
      </c>
      <c r="E300" s="126">
        <f t="shared" si="106"/>
        <v>74.193548387096769</v>
      </c>
      <c r="F300" s="126">
        <f t="shared" si="106"/>
        <v>54.615384615384613</v>
      </c>
      <c r="G300" s="126">
        <f t="shared" si="106"/>
        <v>54.838709677419352</v>
      </c>
      <c r="H300" s="126">
        <f t="shared" si="106"/>
        <v>37.435897435897438</v>
      </c>
      <c r="I300" s="126">
        <f t="shared" si="106"/>
        <v>64.267990074441684</v>
      </c>
      <c r="J300" s="126">
        <f t="shared" si="106"/>
        <v>61.786600496277913</v>
      </c>
      <c r="K300" s="126">
        <f t="shared" si="106"/>
        <v>87.435897435897431</v>
      </c>
      <c r="L300" s="126">
        <f t="shared" si="106"/>
        <v>79.900744416873451</v>
      </c>
      <c r="M300" s="126">
        <f t="shared" si="106"/>
        <v>69.230769230769226</v>
      </c>
      <c r="N300" s="126">
        <f>IF(N45=0,0,(N65*100)/(N45))</f>
        <v>63.523573200992558</v>
      </c>
      <c r="O300" s="125">
        <f t="shared" si="106"/>
        <v>65.615804960067251</v>
      </c>
    </row>
    <row r="301" spans="2:15" s="21" customFormat="1" ht="23.25" customHeight="1" x14ac:dyDescent="0.25">
      <c r="B301" s="5" t="s">
        <v>404</v>
      </c>
      <c r="C301" s="127">
        <f t="shared" ref="C301:O301" si="107">IF(C46=0,0,(C66*100)/(C46))</f>
        <v>97.132616487455195</v>
      </c>
      <c r="D301" s="127">
        <f t="shared" si="107"/>
        <v>91.187739463601531</v>
      </c>
      <c r="E301" s="127">
        <f t="shared" si="107"/>
        <v>86.021505376344081</v>
      </c>
      <c r="F301" s="127">
        <f t="shared" si="107"/>
        <v>77.037037037037038</v>
      </c>
      <c r="G301" s="127">
        <f t="shared" si="107"/>
        <v>81.003584229390682</v>
      </c>
      <c r="H301" s="127">
        <f t="shared" si="107"/>
        <v>78.148148148148152</v>
      </c>
      <c r="I301" s="127">
        <f t="shared" si="107"/>
        <v>89.964157706093189</v>
      </c>
      <c r="J301" s="127">
        <f t="shared" si="107"/>
        <v>92.831541218637994</v>
      </c>
      <c r="K301" s="127">
        <f t="shared" si="107"/>
        <v>90</v>
      </c>
      <c r="L301" s="127">
        <f t="shared" si="107"/>
        <v>98.207885304659499</v>
      </c>
      <c r="M301" s="127">
        <f t="shared" si="107"/>
        <v>89.259259259259252</v>
      </c>
      <c r="N301" s="127">
        <f t="shared" si="107"/>
        <v>90.322580645161295</v>
      </c>
      <c r="O301" s="125">
        <f t="shared" si="107"/>
        <v>88.463873709775342</v>
      </c>
    </row>
    <row r="302" spans="2:15" s="21" customFormat="1" ht="23.25" customHeight="1" x14ac:dyDescent="0.25">
      <c r="B302" s="105" t="s">
        <v>405</v>
      </c>
      <c r="C302" s="126">
        <f t="shared" ref="C302:O302" si="108">IF(C47=0,0,(C67*100)/(C47))</f>
        <v>73.118279569892479</v>
      </c>
      <c r="D302" s="126">
        <f t="shared" si="108"/>
        <v>85.977011494252878</v>
      </c>
      <c r="E302" s="126">
        <f t="shared" si="108"/>
        <v>90.107526881720432</v>
      </c>
      <c r="F302" s="126">
        <f t="shared" si="108"/>
        <v>93.333333333333329</v>
      </c>
      <c r="G302" s="126">
        <f t="shared" si="108"/>
        <v>77.634408602150543</v>
      </c>
      <c r="H302" s="126">
        <f t="shared" si="108"/>
        <v>76.666666666666671</v>
      </c>
      <c r="I302" s="126">
        <f t="shared" si="108"/>
        <v>79.13978494623656</v>
      </c>
      <c r="J302" s="126">
        <f t="shared" si="108"/>
        <v>93.118279569892479</v>
      </c>
      <c r="K302" s="126">
        <f t="shared" si="108"/>
        <v>90.888888888888886</v>
      </c>
      <c r="L302" s="126">
        <f t="shared" si="108"/>
        <v>85.376344086021504</v>
      </c>
      <c r="M302" s="126">
        <f t="shared" si="108"/>
        <v>72.888888888888886</v>
      </c>
      <c r="N302" s="126">
        <f t="shared" si="108"/>
        <v>74.408602150537632</v>
      </c>
      <c r="O302" s="125">
        <f t="shared" si="108"/>
        <v>82.69581056466302</v>
      </c>
    </row>
    <row r="303" spans="2:15" s="21" customFormat="1" ht="23.25" customHeight="1" x14ac:dyDescent="0.25">
      <c r="B303" s="5" t="s">
        <v>406</v>
      </c>
      <c r="C303" s="127">
        <f t="shared" ref="C303:O303" si="109">IF(C48=0,0,(C68*100)/(C48))</f>
        <v>47.8494623655914</v>
      </c>
      <c r="D303" s="127">
        <f t="shared" si="109"/>
        <v>52.873563218390807</v>
      </c>
      <c r="E303" s="127">
        <f t="shared" si="109"/>
        <v>48.924731182795696</v>
      </c>
      <c r="F303" s="127">
        <f t="shared" si="109"/>
        <v>73.888888888888886</v>
      </c>
      <c r="G303" s="127">
        <f t="shared" si="109"/>
        <v>55.913978494623656</v>
      </c>
      <c r="H303" s="127">
        <f t="shared" si="109"/>
        <v>53.333333333333336</v>
      </c>
      <c r="I303" s="127">
        <f t="shared" si="109"/>
        <v>58.064516129032256</v>
      </c>
      <c r="J303" s="127">
        <f t="shared" si="109"/>
        <v>82.795698924731184</v>
      </c>
      <c r="K303" s="127">
        <f t="shared" si="109"/>
        <v>83.333333333333329</v>
      </c>
      <c r="L303" s="127">
        <f t="shared" si="109"/>
        <v>70.967741935483872</v>
      </c>
      <c r="M303" s="127">
        <f t="shared" si="109"/>
        <v>76.666666666666671</v>
      </c>
      <c r="N303" s="127">
        <f t="shared" si="109"/>
        <v>50</v>
      </c>
      <c r="O303" s="125">
        <f t="shared" si="109"/>
        <v>62.841530054644807</v>
      </c>
    </row>
    <row r="304" spans="2:15" s="21" customFormat="1" ht="23.25" customHeight="1" x14ac:dyDescent="0.25">
      <c r="B304" s="105" t="s">
        <v>407</v>
      </c>
      <c r="C304" s="126">
        <f t="shared" ref="C304:O304" si="110">IF(C49=0,0,(C69*100)/(C49))</f>
        <v>79.723502304147459</v>
      </c>
      <c r="D304" s="126">
        <f t="shared" si="110"/>
        <v>86.206896551724142</v>
      </c>
      <c r="E304" s="126">
        <f t="shared" si="110"/>
        <v>70.506912442396313</v>
      </c>
      <c r="F304" s="126">
        <f t="shared" si="110"/>
        <v>67.61904761904762</v>
      </c>
      <c r="G304" s="126">
        <f t="shared" si="110"/>
        <v>72.811059907834107</v>
      </c>
      <c r="H304" s="126">
        <f t="shared" si="110"/>
        <v>80.952380952380949</v>
      </c>
      <c r="I304" s="126">
        <f t="shared" si="110"/>
        <v>69.585253456221196</v>
      </c>
      <c r="J304" s="126">
        <f t="shared" si="110"/>
        <v>67.741935483870961</v>
      </c>
      <c r="K304" s="126">
        <f t="shared" si="110"/>
        <v>69.047619047619051</v>
      </c>
      <c r="L304" s="126">
        <f t="shared" si="110"/>
        <v>78.341013824884797</v>
      </c>
      <c r="M304" s="126">
        <f t="shared" si="110"/>
        <v>55.238095238095241</v>
      </c>
      <c r="N304" s="126">
        <f t="shared" si="110"/>
        <v>58.986175115207374</v>
      </c>
      <c r="O304" s="125">
        <f t="shared" si="110"/>
        <v>71.350507416081186</v>
      </c>
    </row>
    <row r="305" spans="2:15" s="21" customFormat="1" ht="23.25" customHeight="1" x14ac:dyDescent="0.25">
      <c r="B305" s="5" t="s">
        <v>408</v>
      </c>
      <c r="C305" s="127">
        <f t="shared" ref="C305:O305" si="111">IF(C50=0,0,(C70*100)/(C50))</f>
        <v>86.451612903225808</v>
      </c>
      <c r="D305" s="127">
        <f t="shared" si="111"/>
        <v>82.068965517241381</v>
      </c>
      <c r="E305" s="127">
        <f t="shared" si="111"/>
        <v>78.709677419354833</v>
      </c>
      <c r="F305" s="127">
        <f t="shared" si="111"/>
        <v>86</v>
      </c>
      <c r="G305" s="127">
        <f t="shared" si="111"/>
        <v>94.193548387096769</v>
      </c>
      <c r="H305" s="127">
        <f t="shared" si="111"/>
        <v>83.333333333333329</v>
      </c>
      <c r="I305" s="127">
        <f t="shared" si="111"/>
        <v>79.354838709677423</v>
      </c>
      <c r="J305" s="127">
        <f t="shared" si="111"/>
        <v>100</v>
      </c>
      <c r="K305" s="127">
        <f t="shared" si="111"/>
        <v>94.666666666666671</v>
      </c>
      <c r="L305" s="127">
        <f t="shared" si="111"/>
        <v>94.838709677419359</v>
      </c>
      <c r="M305" s="127">
        <f t="shared" si="111"/>
        <v>62</v>
      </c>
      <c r="N305" s="127">
        <f t="shared" si="111"/>
        <v>70.967741935483872</v>
      </c>
      <c r="O305" s="125">
        <f t="shared" si="111"/>
        <v>84.426229508196727</v>
      </c>
    </row>
    <row r="306" spans="2:15" s="21" customFormat="1" ht="23.25" customHeight="1" x14ac:dyDescent="0.25">
      <c r="B306" s="105" t="s">
        <v>409</v>
      </c>
      <c r="C306" s="126">
        <f t="shared" ref="C306:O306" si="112">IF(C51=0,0,(C71*100)/(C51))</f>
        <v>96.129032258064512</v>
      </c>
      <c r="D306" s="126">
        <f t="shared" si="112"/>
        <v>87.58620689655173</v>
      </c>
      <c r="E306" s="126">
        <f t="shared" si="112"/>
        <v>73.548387096774192</v>
      </c>
      <c r="F306" s="126">
        <f t="shared" si="112"/>
        <v>88</v>
      </c>
      <c r="G306" s="126">
        <f t="shared" si="112"/>
        <v>90.322580645161295</v>
      </c>
      <c r="H306" s="126">
        <f t="shared" si="112"/>
        <v>70</v>
      </c>
      <c r="I306" s="126">
        <f t="shared" si="112"/>
        <v>85.806451612903231</v>
      </c>
      <c r="J306" s="126">
        <f t="shared" si="112"/>
        <v>94.193548387096769</v>
      </c>
      <c r="K306" s="126">
        <f t="shared" si="112"/>
        <v>94.666666666666671</v>
      </c>
      <c r="L306" s="126">
        <f t="shared" si="112"/>
        <v>99.354838709677423</v>
      </c>
      <c r="M306" s="126">
        <f t="shared" si="112"/>
        <v>66</v>
      </c>
      <c r="N306" s="126">
        <f t="shared" si="112"/>
        <v>75.483870967741936</v>
      </c>
      <c r="O306" s="125">
        <f t="shared" si="112"/>
        <v>85.136612021857928</v>
      </c>
    </row>
    <row r="307" spans="2:15" s="21" customFormat="1" ht="23.25" customHeight="1" x14ac:dyDescent="0.25">
      <c r="B307" s="5" t="s">
        <v>410</v>
      </c>
      <c r="C307" s="127">
        <f t="shared" ref="C307:O307" si="113">IF(C52=0,0,(C72*100)/(C52))</f>
        <v>0</v>
      </c>
      <c r="D307" s="127">
        <f t="shared" si="113"/>
        <v>0</v>
      </c>
      <c r="E307" s="127">
        <f t="shared" si="113"/>
        <v>0</v>
      </c>
      <c r="F307" s="127">
        <f t="shared" si="113"/>
        <v>0</v>
      </c>
      <c r="G307" s="127">
        <f t="shared" si="113"/>
        <v>0</v>
      </c>
      <c r="H307" s="127">
        <f t="shared" si="113"/>
        <v>0</v>
      </c>
      <c r="I307" s="127">
        <f t="shared" si="113"/>
        <v>0</v>
      </c>
      <c r="J307" s="127">
        <f t="shared" si="113"/>
        <v>0</v>
      </c>
      <c r="K307" s="127">
        <f t="shared" si="113"/>
        <v>0</v>
      </c>
      <c r="L307" s="127">
        <f t="shared" si="113"/>
        <v>0</v>
      </c>
      <c r="M307" s="127">
        <f t="shared" si="113"/>
        <v>0</v>
      </c>
      <c r="N307" s="127">
        <f t="shared" si="113"/>
        <v>0</v>
      </c>
      <c r="O307" s="125">
        <f t="shared" si="113"/>
        <v>0</v>
      </c>
    </row>
    <row r="308" spans="2:15" s="21" customFormat="1" ht="23.25" customHeight="1" x14ac:dyDescent="0.25">
      <c r="B308" s="105" t="s">
        <v>411</v>
      </c>
      <c r="C308" s="126">
        <f t="shared" ref="C308:O308" si="114">IF(C53=0,0,(C73*100)/(C53))</f>
        <v>84.838709677419359</v>
      </c>
      <c r="D308" s="126">
        <f t="shared" si="114"/>
        <v>83.103448275862064</v>
      </c>
      <c r="E308" s="126">
        <f t="shared" si="114"/>
        <v>80</v>
      </c>
      <c r="F308" s="126">
        <f t="shared" si="114"/>
        <v>89.333333333333329</v>
      </c>
      <c r="G308" s="126">
        <f t="shared" si="114"/>
        <v>80.645161290322577</v>
      </c>
      <c r="H308" s="126">
        <f t="shared" si="114"/>
        <v>81.666666666666671</v>
      </c>
      <c r="I308" s="126">
        <f t="shared" si="114"/>
        <v>76.451612903225808</v>
      </c>
      <c r="J308" s="126">
        <f t="shared" si="114"/>
        <v>75.161290322580641</v>
      </c>
      <c r="K308" s="126">
        <f t="shared" si="114"/>
        <v>91.666666666666671</v>
      </c>
      <c r="L308" s="126">
        <f t="shared" si="114"/>
        <v>90.322580645161295</v>
      </c>
      <c r="M308" s="126">
        <f t="shared" si="114"/>
        <v>83.666666666666671</v>
      </c>
      <c r="N308" s="126">
        <f t="shared" si="114"/>
        <v>76.129032258064512</v>
      </c>
      <c r="O308" s="125">
        <f t="shared" si="114"/>
        <v>82.704918032786878</v>
      </c>
    </row>
    <row r="309" spans="2:15" s="26" customFormat="1" ht="23.25" customHeight="1" x14ac:dyDescent="0.25">
      <c r="B309" s="97" t="s">
        <v>5</v>
      </c>
      <c r="C309" s="125">
        <f t="shared" ref="C309:O309" si="115">IF(C54=0,0,(C75*100)/(C54))</f>
        <v>76.774193548387103</v>
      </c>
      <c r="D309" s="125">
        <f t="shared" si="115"/>
        <v>82.019704433497537</v>
      </c>
      <c r="E309" s="125">
        <f t="shared" si="115"/>
        <v>77.695852534562206</v>
      </c>
      <c r="F309" s="125">
        <f t="shared" si="115"/>
        <v>78.333333333333329</v>
      </c>
      <c r="G309" s="125">
        <f t="shared" si="115"/>
        <v>74.009216589861751</v>
      </c>
      <c r="H309" s="125">
        <f t="shared" si="115"/>
        <v>68.714285714285708</v>
      </c>
      <c r="I309" s="125">
        <f t="shared" si="115"/>
        <v>75.115207373271886</v>
      </c>
      <c r="J309" s="125">
        <f t="shared" si="115"/>
        <v>81.843317972350235</v>
      </c>
      <c r="K309" s="125">
        <f t="shared" si="115"/>
        <v>87.952380952380949</v>
      </c>
      <c r="L309" s="125">
        <f t="shared" si="115"/>
        <v>86.451612903225808</v>
      </c>
      <c r="M309" s="125">
        <f t="shared" si="115"/>
        <v>73.142857142857139</v>
      </c>
      <c r="N309" s="125">
        <f t="shared" si="115"/>
        <v>70.875576036866363</v>
      </c>
      <c r="O309" s="125">
        <f t="shared" si="115"/>
        <v>77.72833723653396</v>
      </c>
    </row>
    <row r="310" spans="2:15" s="21" customFormat="1" ht="12" customHeight="1" x14ac:dyDescent="0.25">
      <c r="B310" s="23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5"/>
    </row>
    <row r="311" spans="2:15" s="29" customFormat="1" ht="23.25" customHeight="1" x14ac:dyDescent="0.25">
      <c r="B311" s="97" t="s">
        <v>15</v>
      </c>
      <c r="C311" s="123">
        <f t="shared" ref="C311:O311" si="116">IF(C42=0,0,(C62*100)/C42)</f>
        <v>76.774193548387103</v>
      </c>
      <c r="D311" s="123">
        <f t="shared" si="116"/>
        <v>82.019704433497537</v>
      </c>
      <c r="E311" s="123">
        <f t="shared" si="116"/>
        <v>77.695852534562206</v>
      </c>
      <c r="F311" s="123">
        <f t="shared" si="116"/>
        <v>78.333333333333329</v>
      </c>
      <c r="G311" s="123">
        <f t="shared" si="116"/>
        <v>74.009216589861751</v>
      </c>
      <c r="H311" s="123">
        <f t="shared" si="116"/>
        <v>68.714285714285708</v>
      </c>
      <c r="I311" s="123">
        <f t="shared" si="116"/>
        <v>75.115207373271886</v>
      </c>
      <c r="J311" s="123">
        <f t="shared" si="116"/>
        <v>81.843317972350235</v>
      </c>
      <c r="K311" s="123">
        <f t="shared" si="116"/>
        <v>87.952380952380949</v>
      </c>
      <c r="L311" s="123">
        <f t="shared" si="116"/>
        <v>86.451612903225808</v>
      </c>
      <c r="M311" s="123">
        <f t="shared" si="116"/>
        <v>73.142857142857139</v>
      </c>
      <c r="N311" s="123">
        <f t="shared" si="116"/>
        <v>70.875576036866363</v>
      </c>
      <c r="O311" s="123">
        <f t="shared" si="116"/>
        <v>77.72833723653396</v>
      </c>
    </row>
    <row r="312" spans="2:15" s="21" customFormat="1" ht="12" customHeight="1" x14ac:dyDescent="0.25">
      <c r="B312" s="23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5"/>
    </row>
    <row r="313" spans="2:15" s="29" customFormat="1" ht="23.25" customHeight="1" x14ac:dyDescent="0.25">
      <c r="B313" s="97" t="s">
        <v>456</v>
      </c>
      <c r="C313" s="109"/>
      <c r="D313" s="110"/>
      <c r="E313" s="110"/>
      <c r="F313" s="110"/>
      <c r="G313" s="110"/>
      <c r="H313" s="110"/>
      <c r="I313" s="110"/>
      <c r="J313" s="110"/>
      <c r="K313" s="110"/>
      <c r="L313" s="110"/>
      <c r="M313" s="110"/>
      <c r="N313" s="110"/>
      <c r="O313" s="111"/>
    </row>
    <row r="314" spans="2:15" s="21" customFormat="1" ht="23.25" customHeight="1" x14ac:dyDescent="0.25">
      <c r="B314" s="105" t="s">
        <v>412</v>
      </c>
      <c r="C314" s="126">
        <f t="shared" ref="C314:O314" si="117">IF(C271=0,0,C57/SUM(C271,C230))</f>
        <v>4.9230769230769234</v>
      </c>
      <c r="D314" s="126">
        <f t="shared" si="117"/>
        <v>4.7971014492753623</v>
      </c>
      <c r="E314" s="126">
        <f t="shared" si="117"/>
        <v>4.112676056338028</v>
      </c>
      <c r="F314" s="126">
        <f t="shared" si="117"/>
        <v>4.293333333333333</v>
      </c>
      <c r="G314" s="126">
        <f t="shared" si="117"/>
        <v>4.046153846153846</v>
      </c>
      <c r="H314" s="126">
        <f t="shared" si="117"/>
        <v>4.9137931034482758</v>
      </c>
      <c r="I314" s="126">
        <f t="shared" si="117"/>
        <v>5.5588235294117645</v>
      </c>
      <c r="J314" s="126">
        <f t="shared" si="117"/>
        <v>4.6811594202898554</v>
      </c>
      <c r="K314" s="126">
        <f t="shared" si="117"/>
        <v>4.9054054054054053</v>
      </c>
      <c r="L314" s="126">
        <f t="shared" si="117"/>
        <v>3.7604166666666665</v>
      </c>
      <c r="M314" s="126">
        <f t="shared" si="117"/>
        <v>4.7777777777777777</v>
      </c>
      <c r="N314" s="126">
        <f t="shared" si="117"/>
        <v>4.4745762711864403</v>
      </c>
      <c r="O314" s="125">
        <f t="shared" si="117"/>
        <v>4.5686512758201703</v>
      </c>
    </row>
    <row r="315" spans="2:15" s="21" customFormat="1" ht="23.25" customHeight="1" x14ac:dyDescent="0.25">
      <c r="B315" s="5" t="s">
        <v>413</v>
      </c>
      <c r="C315" s="127">
        <f t="shared" ref="C315:O315" si="118">IF(C272=0,0,C58/SUM(C272,C231))</f>
        <v>6.6704545454545459</v>
      </c>
      <c r="D315" s="127">
        <f t="shared" si="118"/>
        <v>6.4868421052631575</v>
      </c>
      <c r="E315" s="127">
        <f t="shared" si="118"/>
        <v>6.7285714285714286</v>
      </c>
      <c r="F315" s="127">
        <f t="shared" si="118"/>
        <v>6.8421052631578947</v>
      </c>
      <c r="G315" s="127">
        <f t="shared" si="118"/>
        <v>6.4021739130434785</v>
      </c>
      <c r="H315" s="127">
        <f t="shared" si="118"/>
        <v>6.7714285714285714</v>
      </c>
      <c r="I315" s="127">
        <f t="shared" si="118"/>
        <v>7.9305555555555554</v>
      </c>
      <c r="J315" s="127">
        <f t="shared" si="118"/>
        <v>6.9693877551020407</v>
      </c>
      <c r="K315" s="127">
        <f t="shared" si="118"/>
        <v>6.7159090909090908</v>
      </c>
      <c r="L315" s="127">
        <f t="shared" si="118"/>
        <v>7.2068965517241379</v>
      </c>
      <c r="M315" s="127">
        <f t="shared" si="118"/>
        <v>5.2631578947368425</v>
      </c>
      <c r="N315" s="127">
        <f t="shared" si="118"/>
        <v>6.010752688172043</v>
      </c>
      <c r="O315" s="125">
        <f t="shared" si="118"/>
        <v>6.6318407960199002</v>
      </c>
    </row>
    <row r="316" spans="2:15" s="21" customFormat="1" ht="23.25" customHeight="1" x14ac:dyDescent="0.25">
      <c r="B316" s="105" t="s">
        <v>414</v>
      </c>
      <c r="C316" s="126">
        <f t="shared" ref="C316:O316" si="119">IF(C273=0,0,C59/SUM(C273,C232))</f>
        <v>5.191011235955056</v>
      </c>
      <c r="D316" s="126">
        <f t="shared" si="119"/>
        <v>4.9823008849557526</v>
      </c>
      <c r="E316" s="126">
        <f t="shared" si="119"/>
        <v>4.38</v>
      </c>
      <c r="F316" s="126">
        <f t="shared" si="119"/>
        <v>4.7300000000000004</v>
      </c>
      <c r="G316" s="126">
        <f t="shared" si="119"/>
        <v>3.9909909909909911</v>
      </c>
      <c r="H316" s="126">
        <f t="shared" si="119"/>
        <v>3.6134453781512605</v>
      </c>
      <c r="I316" s="126">
        <f t="shared" si="119"/>
        <v>3.6846846846846848</v>
      </c>
      <c r="J316" s="126">
        <f t="shared" si="119"/>
        <v>4.243243243243243</v>
      </c>
      <c r="K316" s="126">
        <f t="shared" si="119"/>
        <v>3.6940298507462686</v>
      </c>
      <c r="L316" s="126">
        <f t="shared" si="119"/>
        <v>3.845528455284553</v>
      </c>
      <c r="M316" s="126">
        <f t="shared" si="119"/>
        <v>3.9381443298969074</v>
      </c>
      <c r="N316" s="126">
        <f t="shared" si="119"/>
        <v>3.6902654867256639</v>
      </c>
      <c r="O316" s="125">
        <f t="shared" si="119"/>
        <v>4.1393143690736691</v>
      </c>
    </row>
    <row r="317" spans="2:15" s="21" customFormat="1" ht="23.25" customHeight="1" x14ac:dyDescent="0.25">
      <c r="B317" s="5" t="s">
        <v>415</v>
      </c>
      <c r="C317" s="127">
        <f t="shared" ref="C317:O317" si="120">IF(C274=0,0,C60/SUM(C274,C233))</f>
        <v>2.9310344827586206</v>
      </c>
      <c r="D317" s="127">
        <f t="shared" si="120"/>
        <v>2.2058823529411766</v>
      </c>
      <c r="E317" s="127">
        <f t="shared" si="120"/>
        <v>3.1428571428571428</v>
      </c>
      <c r="F317" s="127">
        <f t="shared" si="120"/>
        <v>2.9473684210526314</v>
      </c>
      <c r="G317" s="127">
        <f t="shared" si="120"/>
        <v>2.7250000000000001</v>
      </c>
      <c r="H317" s="127">
        <f t="shared" si="120"/>
        <v>2.5789473684210527</v>
      </c>
      <c r="I317" s="127">
        <f t="shared" si="120"/>
        <v>2.6153846153846154</v>
      </c>
      <c r="J317" s="127">
        <f t="shared" si="120"/>
        <v>3.5641025641025643</v>
      </c>
      <c r="K317" s="127">
        <f t="shared" si="120"/>
        <v>3.4318181818181817</v>
      </c>
      <c r="L317" s="127">
        <f t="shared" si="120"/>
        <v>2.8235294117647061</v>
      </c>
      <c r="M317" s="127">
        <f t="shared" si="120"/>
        <v>3.5952380952380953</v>
      </c>
      <c r="N317" s="127">
        <f t="shared" si="120"/>
        <v>2.7</v>
      </c>
      <c r="O317" s="125">
        <f t="shared" si="120"/>
        <v>2.9535398230088497</v>
      </c>
    </row>
    <row r="318" spans="2:15" s="21" customFormat="1" ht="23.25" customHeight="1" x14ac:dyDescent="0.25">
      <c r="B318" s="105" t="s">
        <v>416</v>
      </c>
      <c r="C318" s="126">
        <f t="shared" ref="C318:O318" si="121">IF(C275=0,0,C61/SUM(C275,C234))</f>
        <v>5.3</v>
      </c>
      <c r="D318" s="126">
        <f t="shared" si="121"/>
        <v>4.3191489361702127</v>
      </c>
      <c r="E318" s="126">
        <f t="shared" si="121"/>
        <v>2.7384615384615385</v>
      </c>
      <c r="F318" s="126">
        <f t="shared" si="121"/>
        <v>3.4603174603174605</v>
      </c>
      <c r="G318" s="126">
        <f t="shared" si="121"/>
        <v>4.6976744186046515</v>
      </c>
      <c r="H318" s="126">
        <f t="shared" si="121"/>
        <v>2.6</v>
      </c>
      <c r="I318" s="126">
        <f t="shared" si="121"/>
        <v>2.9310344827586206</v>
      </c>
      <c r="J318" s="126">
        <f t="shared" si="121"/>
        <v>3.3333333333333335</v>
      </c>
      <c r="K318" s="126">
        <f t="shared" si="121"/>
        <v>4.5740740740740744</v>
      </c>
      <c r="L318" s="126">
        <f t="shared" si="121"/>
        <v>4.6724137931034484</v>
      </c>
      <c r="M318" s="126">
        <f t="shared" si="121"/>
        <v>4.375</v>
      </c>
      <c r="N318" s="126">
        <f t="shared" si="121"/>
        <v>2.8933333333333335</v>
      </c>
      <c r="O318" s="125">
        <f t="shared" si="121"/>
        <v>3.71664167916042</v>
      </c>
    </row>
    <row r="319" spans="2:15" s="26" customFormat="1" ht="23.25" customHeight="1" x14ac:dyDescent="0.25">
      <c r="B319" s="97" t="s">
        <v>5</v>
      </c>
      <c r="C319" s="125">
        <f t="shared" ref="C319:N319" si="122">IF(C276=0,0,C62/SUM(C276))</f>
        <v>7.1196581196581192</v>
      </c>
      <c r="D319" s="125">
        <f t="shared" si="122"/>
        <v>6.9957983193277311</v>
      </c>
      <c r="E319" s="125">
        <f t="shared" si="122"/>
        <v>6.7983870967741939</v>
      </c>
      <c r="F319" s="125">
        <f t="shared" si="122"/>
        <v>6.8257261410788379</v>
      </c>
      <c r="G319" s="125">
        <f t="shared" si="122"/>
        <v>6.4240000000000004</v>
      </c>
      <c r="H319" s="125">
        <f t="shared" si="122"/>
        <v>5.6147859922178984</v>
      </c>
      <c r="I319" s="125">
        <f t="shared" si="122"/>
        <v>6.3921568627450984</v>
      </c>
      <c r="J319" s="125">
        <f t="shared" si="122"/>
        <v>6.6022304832713754</v>
      </c>
      <c r="K319" s="125">
        <f t="shared" si="122"/>
        <v>6.7408759124087592</v>
      </c>
      <c r="L319" s="125">
        <f t="shared" si="122"/>
        <v>6.4913494809688581</v>
      </c>
      <c r="M319" s="125">
        <f t="shared" si="122"/>
        <v>5.7528089887640448</v>
      </c>
      <c r="N319" s="125">
        <f t="shared" si="122"/>
        <v>5.7388059701492535</v>
      </c>
      <c r="O319" s="125">
        <f>IF(O276=0,0,O62/SUM(O276,O235))</f>
        <v>4.6118573413617412</v>
      </c>
    </row>
    <row r="320" spans="2:15" s="27" customFormat="1" ht="12" customHeight="1" x14ac:dyDescent="0.25">
      <c r="B320" s="23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5"/>
    </row>
    <row r="321" spans="2:15" s="30" customFormat="1" ht="23.25" customHeight="1" x14ac:dyDescent="0.25">
      <c r="B321" s="97" t="s">
        <v>16</v>
      </c>
      <c r="C321" s="125">
        <f>C319</f>
        <v>7.1196581196581192</v>
      </c>
      <c r="D321" s="125">
        <f t="shared" ref="D321:O321" si="123">D319</f>
        <v>6.9957983193277311</v>
      </c>
      <c r="E321" s="125">
        <f t="shared" si="123"/>
        <v>6.7983870967741939</v>
      </c>
      <c r="F321" s="125">
        <f t="shared" si="123"/>
        <v>6.8257261410788379</v>
      </c>
      <c r="G321" s="125">
        <f t="shared" si="123"/>
        <v>6.4240000000000004</v>
      </c>
      <c r="H321" s="125">
        <f>H319</f>
        <v>5.6147859922178984</v>
      </c>
      <c r="I321" s="125">
        <f>I319</f>
        <v>6.3921568627450984</v>
      </c>
      <c r="J321" s="125">
        <f t="shared" si="123"/>
        <v>6.6022304832713754</v>
      </c>
      <c r="K321" s="125">
        <f t="shared" si="123"/>
        <v>6.7408759124087592</v>
      </c>
      <c r="L321" s="125">
        <f t="shared" si="123"/>
        <v>6.4913494809688581</v>
      </c>
      <c r="M321" s="125">
        <f t="shared" si="123"/>
        <v>5.7528089887640448</v>
      </c>
      <c r="N321" s="125">
        <f t="shared" si="123"/>
        <v>5.7388059701492535</v>
      </c>
      <c r="O321" s="125">
        <f t="shared" si="123"/>
        <v>4.6118573413617412</v>
      </c>
    </row>
    <row r="322" spans="2:15" s="21" customFormat="1" ht="12" customHeight="1" x14ac:dyDescent="0.25">
      <c r="B322" s="23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5"/>
    </row>
    <row r="323" spans="2:15" s="29" customFormat="1" ht="23.25" customHeight="1" x14ac:dyDescent="0.25">
      <c r="B323" s="97" t="s">
        <v>140</v>
      </c>
      <c r="C323" s="109"/>
      <c r="D323" s="110"/>
      <c r="E323" s="110"/>
      <c r="F323" s="110"/>
      <c r="G323" s="110"/>
      <c r="H323" s="110"/>
      <c r="I323" s="110"/>
      <c r="J323" s="110"/>
      <c r="K323" s="110"/>
      <c r="L323" s="110"/>
      <c r="M323" s="110"/>
      <c r="N323" s="110"/>
      <c r="O323" s="111"/>
    </row>
    <row r="324" spans="2:15" s="21" customFormat="1" ht="23.25" customHeight="1" x14ac:dyDescent="0.25">
      <c r="B324" s="105" t="s">
        <v>417</v>
      </c>
      <c r="C324" s="126">
        <f t="shared" ref="C324:M324" si="124">IF(C$75=0,0,C65/SUM(C279,C238))</f>
        <v>3.4305555555555554</v>
      </c>
      <c r="D324" s="126">
        <f t="shared" si="124"/>
        <v>3.7374999999999998</v>
      </c>
      <c r="E324" s="126">
        <f t="shared" si="124"/>
        <v>3.6463414634146343</v>
      </c>
      <c r="F324" s="126">
        <f t="shared" si="124"/>
        <v>3.8035714285714284</v>
      </c>
      <c r="G324" s="126">
        <f t="shared" si="124"/>
        <v>3.564516129032258</v>
      </c>
      <c r="H324" s="126">
        <f t="shared" si="124"/>
        <v>3.1739130434782608</v>
      </c>
      <c r="I324" s="126">
        <f t="shared" si="124"/>
        <v>3.9846153846153847</v>
      </c>
      <c r="J324" s="126">
        <f t="shared" si="124"/>
        <v>3.4109589041095889</v>
      </c>
      <c r="K324" s="126">
        <f t="shared" ref="K324:K330" si="125">IF(K$75=0,0,K65/SUM(K279,K238))</f>
        <v>4.871428571428571</v>
      </c>
      <c r="L324" s="126">
        <f t="shared" si="124"/>
        <v>3.8795180722891565</v>
      </c>
      <c r="M324" s="126">
        <f t="shared" si="124"/>
        <v>4.1538461538461542</v>
      </c>
      <c r="N324" s="126">
        <f>IF(N$75=0,0,N65/SUM(N279,N238))</f>
        <v>3.657142857142857</v>
      </c>
      <c r="O324" s="125">
        <f>IF(O289=0,0,O65/SUM(O279,O238))</f>
        <v>3.7888349514563107</v>
      </c>
    </row>
    <row r="325" spans="2:15" s="21" customFormat="1" ht="23.25" customHeight="1" x14ac:dyDescent="0.25">
      <c r="B325" s="5" t="s">
        <v>418</v>
      </c>
      <c r="C325" s="127">
        <f t="shared" ref="C325:M325" si="126">IF(C$75=0,0,C66/SUM(C280,C239))</f>
        <v>5.3137254901960782</v>
      </c>
      <c r="D325" s="127">
        <f t="shared" si="126"/>
        <v>4.5769230769230766</v>
      </c>
      <c r="E325" s="127">
        <f t="shared" si="126"/>
        <v>5.7142857142857144</v>
      </c>
      <c r="F325" s="127">
        <f t="shared" si="126"/>
        <v>4.8372093023255811</v>
      </c>
      <c r="G325" s="127">
        <f t="shared" si="126"/>
        <v>4.708333333333333</v>
      </c>
      <c r="H325" s="127">
        <f t="shared" si="126"/>
        <v>6.59375</v>
      </c>
      <c r="I325" s="127">
        <f t="shared" si="126"/>
        <v>6.7837837837837842</v>
      </c>
      <c r="J325" s="127">
        <f t="shared" si="126"/>
        <v>5.5106382978723403</v>
      </c>
      <c r="K325" s="127">
        <f t="shared" si="125"/>
        <v>7.1470588235294121</v>
      </c>
      <c r="L325" s="127">
        <f t="shared" si="126"/>
        <v>5.3725490196078427</v>
      </c>
      <c r="M325" s="127">
        <f t="shared" si="126"/>
        <v>5.1276595744680851</v>
      </c>
      <c r="N325" s="127">
        <f t="shared" ref="N325" si="127">IF(N$75=0,0,N66/SUM(N280,N239))</f>
        <v>5.25</v>
      </c>
      <c r="O325" s="125">
        <f t="shared" ref="O325:O332" si="128">IF(O280=0,0,O66/SUM(O280,O239))</f>
        <v>5.477443609022556</v>
      </c>
    </row>
    <row r="326" spans="2:15" s="21" customFormat="1" ht="23.25" customHeight="1" x14ac:dyDescent="0.25">
      <c r="B326" s="105" t="s">
        <v>419</v>
      </c>
      <c r="C326" s="126">
        <f t="shared" ref="C326:M326" si="129">IF(C$75=0,0,C67/SUM(C281,C240))</f>
        <v>5.7627118644067794</v>
      </c>
      <c r="D326" s="126">
        <f t="shared" si="129"/>
        <v>4.6749999999999998</v>
      </c>
      <c r="E326" s="126">
        <f t="shared" si="129"/>
        <v>4.1900000000000004</v>
      </c>
      <c r="F326" s="126">
        <f t="shared" si="129"/>
        <v>4.8837209302325579</v>
      </c>
      <c r="G326" s="126">
        <f t="shared" si="129"/>
        <v>4.2470588235294118</v>
      </c>
      <c r="H326" s="126">
        <f t="shared" si="129"/>
        <v>3.4158415841584158</v>
      </c>
      <c r="I326" s="126">
        <f t="shared" si="129"/>
        <v>3.8736842105263158</v>
      </c>
      <c r="J326" s="126">
        <f t="shared" si="129"/>
        <v>5.1547619047619051</v>
      </c>
      <c r="K326" s="126">
        <f t="shared" si="125"/>
        <v>3.7870370370370372</v>
      </c>
      <c r="L326" s="126">
        <f t="shared" si="129"/>
        <v>4.0510204081632653</v>
      </c>
      <c r="M326" s="126">
        <f t="shared" si="129"/>
        <v>4.2051282051282053</v>
      </c>
      <c r="N326" s="126">
        <f t="shared" ref="N326" si="130">IF(N$75=0,0,N67/SUM(N281,N240))</f>
        <v>3.4949494949494948</v>
      </c>
      <c r="O326" s="125">
        <f t="shared" si="128"/>
        <v>4.2311276794035413</v>
      </c>
    </row>
    <row r="327" spans="2:15" s="21" customFormat="1" ht="23.25" customHeight="1" x14ac:dyDescent="0.25">
      <c r="B327" s="5" t="s">
        <v>420</v>
      </c>
      <c r="C327" s="127">
        <f t="shared" ref="C327:M327" si="131">IF(C$75=0,0,C68/SUM(C282,C241))</f>
        <v>2.9666666666666668</v>
      </c>
      <c r="D327" s="127">
        <f t="shared" si="131"/>
        <v>2.2439024390243905</v>
      </c>
      <c r="E327" s="127">
        <f t="shared" si="131"/>
        <v>3.1379310344827585</v>
      </c>
      <c r="F327" s="127">
        <f t="shared" si="131"/>
        <v>3.0930232558139537</v>
      </c>
      <c r="G327" s="127">
        <f t="shared" si="131"/>
        <v>2.8888888888888888</v>
      </c>
      <c r="H327" s="127">
        <f t="shared" si="131"/>
        <v>3</v>
      </c>
      <c r="I327" s="127">
        <f t="shared" si="131"/>
        <v>2.7692307692307692</v>
      </c>
      <c r="J327" s="127">
        <f t="shared" si="131"/>
        <v>4.2777777777777777</v>
      </c>
      <c r="K327" s="127">
        <f t="shared" si="125"/>
        <v>3.4090909090909092</v>
      </c>
      <c r="L327" s="127">
        <f t="shared" si="131"/>
        <v>3.0697674418604652</v>
      </c>
      <c r="M327" s="127">
        <f t="shared" si="131"/>
        <v>3.7297297297297298</v>
      </c>
      <c r="N327" s="127">
        <f t="shared" ref="N327" si="132">IF(N$75=0,0,N68/SUM(N282,N241))</f>
        <v>3</v>
      </c>
      <c r="O327" s="125">
        <f t="shared" si="128"/>
        <v>3.129251700680272</v>
      </c>
    </row>
    <row r="328" spans="2:15" s="21" customFormat="1" ht="23.25" customHeight="1" x14ac:dyDescent="0.25">
      <c r="B328" s="105" t="s">
        <v>421</v>
      </c>
      <c r="C328" s="126">
        <f t="shared" ref="C328:M328" si="133">IF(C$75=0,0,C69/SUM(C283,C242))</f>
        <v>7.5217391304347823</v>
      </c>
      <c r="D328" s="126">
        <f t="shared" si="133"/>
        <v>6.4814814814814818</v>
      </c>
      <c r="E328" s="126">
        <f t="shared" si="133"/>
        <v>5.666666666666667</v>
      </c>
      <c r="F328" s="126">
        <f t="shared" si="133"/>
        <v>4.580645161290323</v>
      </c>
      <c r="G328" s="126">
        <f t="shared" si="133"/>
        <v>5.8518518518518521</v>
      </c>
      <c r="H328" s="126">
        <f t="shared" si="133"/>
        <v>5.1515151515151514</v>
      </c>
      <c r="I328" s="126">
        <f t="shared" si="133"/>
        <v>5.2068965517241379</v>
      </c>
      <c r="J328" s="126">
        <f t="shared" si="133"/>
        <v>5.6538461538461542</v>
      </c>
      <c r="K328" s="126">
        <f t="shared" si="125"/>
        <v>3.9189189189189189</v>
      </c>
      <c r="L328" s="126">
        <f t="shared" si="133"/>
        <v>3.5416666666666665</v>
      </c>
      <c r="M328" s="126">
        <f t="shared" si="133"/>
        <v>5.0434782608695654</v>
      </c>
      <c r="N328" s="126">
        <f t="shared" ref="N328" si="134">IF(N$75=0,0,N69/SUM(N283,N242))</f>
        <v>4.5714285714285712</v>
      </c>
      <c r="O328" s="125">
        <f t="shared" si="128"/>
        <v>5.091922005571031</v>
      </c>
    </row>
    <row r="329" spans="2:15" s="21" customFormat="1" ht="23.25" customHeight="1" x14ac:dyDescent="0.25">
      <c r="B329" s="5" t="s">
        <v>422</v>
      </c>
      <c r="C329" s="127">
        <f t="shared" ref="C329:M329" si="135">IF(C$75=0,0,C70/SUM(C284,C243))</f>
        <v>7.882352941176471</v>
      </c>
      <c r="D329" s="127">
        <f t="shared" si="135"/>
        <v>10.818181818181818</v>
      </c>
      <c r="E329" s="127">
        <f t="shared" si="135"/>
        <v>7.1764705882352944</v>
      </c>
      <c r="F329" s="127">
        <f t="shared" si="135"/>
        <v>7.5882352941176467</v>
      </c>
      <c r="G329" s="127">
        <f t="shared" si="135"/>
        <v>8.1111111111111107</v>
      </c>
      <c r="H329" s="127">
        <f t="shared" si="135"/>
        <v>6.9444444444444446</v>
      </c>
      <c r="I329" s="127">
        <f t="shared" si="135"/>
        <v>10.25</v>
      </c>
      <c r="J329" s="127">
        <f t="shared" si="135"/>
        <v>12.916666666666666</v>
      </c>
      <c r="K329" s="127">
        <f t="shared" si="125"/>
        <v>8.3529411764705888</v>
      </c>
      <c r="L329" s="127">
        <f t="shared" si="135"/>
        <v>9.8000000000000007</v>
      </c>
      <c r="M329" s="127">
        <f t="shared" si="135"/>
        <v>5.166666666666667</v>
      </c>
      <c r="N329" s="127">
        <f t="shared" ref="N329" si="136">IF(N$75=0,0,N70/SUM(N284,N243))</f>
        <v>6.4705882352941178</v>
      </c>
      <c r="O329" s="125">
        <f t="shared" si="128"/>
        <v>8.174603174603174</v>
      </c>
    </row>
    <row r="330" spans="2:15" s="21" customFormat="1" ht="23.25" customHeight="1" x14ac:dyDescent="0.25">
      <c r="B330" s="105" t="s">
        <v>423</v>
      </c>
      <c r="C330" s="126">
        <f t="shared" ref="C330:M330" si="137">IF(C$75=0,0,C71/SUM(C285,C244))</f>
        <v>11.461538461538462</v>
      </c>
      <c r="D330" s="126">
        <f t="shared" si="137"/>
        <v>11.545454545454545</v>
      </c>
      <c r="E330" s="126">
        <f t="shared" si="137"/>
        <v>8.1428571428571423</v>
      </c>
      <c r="F330" s="126">
        <f t="shared" si="137"/>
        <v>11</v>
      </c>
      <c r="G330" s="126">
        <f t="shared" si="137"/>
        <v>17.5</v>
      </c>
      <c r="H330" s="126">
        <f t="shared" si="137"/>
        <v>7.5</v>
      </c>
      <c r="I330" s="126">
        <f t="shared" si="137"/>
        <v>16.625</v>
      </c>
      <c r="J330" s="126">
        <f t="shared" si="137"/>
        <v>12.166666666666666</v>
      </c>
      <c r="K330" s="126">
        <f t="shared" si="125"/>
        <v>7.8888888888888893</v>
      </c>
      <c r="L330" s="126">
        <f t="shared" si="137"/>
        <v>12.833333333333334</v>
      </c>
      <c r="M330" s="126">
        <f t="shared" si="137"/>
        <v>6.1875</v>
      </c>
      <c r="N330" s="126">
        <f t="shared" ref="N330" si="138">IF(N$75=0,0,N71/SUM(N285,N244))</f>
        <v>11.7</v>
      </c>
      <c r="O330" s="125">
        <f t="shared" si="128"/>
        <v>10.527027027027026</v>
      </c>
    </row>
    <row r="331" spans="2:15" s="21" customFormat="1" ht="23.25" customHeight="1" x14ac:dyDescent="0.25">
      <c r="B331" s="5" t="s">
        <v>424</v>
      </c>
      <c r="C331" s="127">
        <v>0</v>
      </c>
      <c r="D331" s="127">
        <v>0</v>
      </c>
      <c r="E331" s="127">
        <v>0</v>
      </c>
      <c r="F331" s="127">
        <v>0</v>
      </c>
      <c r="G331" s="127">
        <v>0</v>
      </c>
      <c r="H331" s="127">
        <v>0</v>
      </c>
      <c r="I331" s="127">
        <v>0</v>
      </c>
      <c r="J331" s="127">
        <v>0</v>
      </c>
      <c r="K331" s="127">
        <v>0</v>
      </c>
      <c r="L331" s="127">
        <v>0</v>
      </c>
      <c r="M331" s="127">
        <v>0</v>
      </c>
      <c r="N331" s="127">
        <v>0</v>
      </c>
      <c r="O331" s="125">
        <f t="shared" si="128"/>
        <v>0</v>
      </c>
    </row>
    <row r="332" spans="2:15" s="21" customFormat="1" ht="23.25" customHeight="1" x14ac:dyDescent="0.25">
      <c r="B332" s="105" t="s">
        <v>425</v>
      </c>
      <c r="C332" s="126">
        <f t="shared" ref="C332:M332" si="139">IF(C$75=0,0,C73/SUM(C287,C246))</f>
        <v>5.7173913043478262</v>
      </c>
      <c r="D332" s="126">
        <f t="shared" si="139"/>
        <v>6.5135135135135132</v>
      </c>
      <c r="E332" s="126">
        <f t="shared" si="139"/>
        <v>3.3972602739726026</v>
      </c>
      <c r="F332" s="126">
        <f t="shared" si="139"/>
        <v>4.1875</v>
      </c>
      <c r="G332" s="126">
        <f t="shared" si="139"/>
        <v>3.7313432835820897</v>
      </c>
      <c r="H332" s="126">
        <f t="shared" si="139"/>
        <v>3.5507246376811592</v>
      </c>
      <c r="I332" s="126">
        <f t="shared" si="139"/>
        <v>3.7619047619047619</v>
      </c>
      <c r="J332" s="126">
        <f t="shared" si="139"/>
        <v>3.1066666666666665</v>
      </c>
      <c r="K332" s="126">
        <f>IF(K$75=0,0,K73/SUM(K287,K246))</f>
        <v>4.166666666666667</v>
      </c>
      <c r="L332" s="126">
        <f t="shared" si="139"/>
        <v>4.3076923076923075</v>
      </c>
      <c r="M332" s="126">
        <f t="shared" si="139"/>
        <v>4.1833333333333336</v>
      </c>
      <c r="N332" s="126">
        <f t="shared" ref="N332" si="140">IF(N$75=0,0,N73/SUM(N287,N246))</f>
        <v>3.5223880597014925</v>
      </c>
      <c r="O332" s="125">
        <f t="shared" si="128"/>
        <v>4.0252659574468082</v>
      </c>
    </row>
    <row r="333" spans="2:15" s="26" customFormat="1" ht="23.25" customHeight="1" x14ac:dyDescent="0.25">
      <c r="B333" s="97" t="s">
        <v>5</v>
      </c>
      <c r="C333" s="125">
        <f t="shared" ref="C333:N333" si="141">IF(C289=0,0,C75/SUM(C289))</f>
        <v>7.1196581196581192</v>
      </c>
      <c r="D333" s="125">
        <f t="shared" si="141"/>
        <v>6.9375</v>
      </c>
      <c r="E333" s="125">
        <f t="shared" si="141"/>
        <v>6.7710843373493974</v>
      </c>
      <c r="F333" s="125">
        <f t="shared" si="141"/>
        <v>6.8257261410788379</v>
      </c>
      <c r="G333" s="125">
        <f t="shared" si="141"/>
        <v>6.4240000000000004</v>
      </c>
      <c r="H333" s="125">
        <f t="shared" si="141"/>
        <v>5.5930232558139537</v>
      </c>
      <c r="I333" s="125">
        <f t="shared" si="141"/>
        <v>6.3921568627450984</v>
      </c>
      <c r="J333" s="125">
        <f t="shared" si="141"/>
        <v>6.5535055350553506</v>
      </c>
      <c r="K333" s="125">
        <f t="shared" si="141"/>
        <v>6.7408759124087592</v>
      </c>
      <c r="L333" s="125">
        <f t="shared" si="141"/>
        <v>6.4467353951890036</v>
      </c>
      <c r="M333" s="125">
        <f t="shared" si="141"/>
        <v>5.7528089887640448</v>
      </c>
      <c r="N333" s="125">
        <f t="shared" si="141"/>
        <v>5.6962962962962962</v>
      </c>
      <c r="O333" s="125">
        <f>IF(O289=0,0,O75/SUM(O289,O246))</f>
        <v>6.1863932898415657</v>
      </c>
    </row>
    <row r="334" spans="2:15" s="21" customFormat="1" ht="12" customHeight="1" x14ac:dyDescent="0.25">
      <c r="B334" s="23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5"/>
    </row>
    <row r="335" spans="2:15" s="29" customFormat="1" ht="23.25" customHeight="1" x14ac:dyDescent="0.25">
      <c r="B335" s="97" t="s">
        <v>141</v>
      </c>
      <c r="C335" s="109"/>
      <c r="D335" s="110"/>
      <c r="E335" s="110"/>
      <c r="F335" s="110"/>
      <c r="G335" s="110"/>
      <c r="H335" s="110"/>
      <c r="I335" s="110"/>
      <c r="J335" s="110"/>
      <c r="K335" s="110"/>
      <c r="L335" s="110"/>
      <c r="M335" s="110"/>
      <c r="N335" s="110"/>
      <c r="O335" s="111"/>
    </row>
    <row r="336" spans="2:15" s="21" customFormat="1" ht="23.25" customHeight="1" x14ac:dyDescent="0.25">
      <c r="B336" s="105" t="s">
        <v>426</v>
      </c>
      <c r="C336" s="126">
        <f t="shared" ref="C336:O336" si="142">IF(C7=0,0,(C271)/C7)</f>
        <v>2.1538461538461537</v>
      </c>
      <c r="D336" s="126">
        <f t="shared" si="142"/>
        <v>2</v>
      </c>
      <c r="E336" s="126">
        <f t="shared" si="142"/>
        <v>2.2307692307692308</v>
      </c>
      <c r="F336" s="126">
        <f t="shared" si="142"/>
        <v>2.3076923076923075</v>
      </c>
      <c r="G336" s="126">
        <f t="shared" si="142"/>
        <v>1.9230769230769231</v>
      </c>
      <c r="H336" s="126">
        <f t="shared" si="142"/>
        <v>1.8461538461538463</v>
      </c>
      <c r="I336" s="126">
        <f t="shared" si="142"/>
        <v>2.3846153846153846</v>
      </c>
      <c r="J336" s="126">
        <f t="shared" si="142"/>
        <v>2.5384615384615383</v>
      </c>
      <c r="K336" s="126">
        <f t="shared" si="142"/>
        <v>2.1538461538461537</v>
      </c>
      <c r="L336" s="126">
        <f t="shared" si="142"/>
        <v>2.9230769230769229</v>
      </c>
      <c r="M336" s="126">
        <f t="shared" si="142"/>
        <v>2.1538461538461537</v>
      </c>
      <c r="N336" s="126">
        <f t="shared" si="142"/>
        <v>2</v>
      </c>
      <c r="O336" s="125">
        <f t="shared" si="142"/>
        <v>2.2179487179487181</v>
      </c>
    </row>
    <row r="337" spans="2:15" s="21" customFormat="1" ht="23.25" customHeight="1" x14ac:dyDescent="0.25">
      <c r="B337" s="5" t="s">
        <v>427</v>
      </c>
      <c r="C337" s="127">
        <f t="shared" ref="C337:O337" si="143">IF(C8=0,0,(C272)/C8)</f>
        <v>6.333333333333333</v>
      </c>
      <c r="D337" s="127">
        <f t="shared" si="143"/>
        <v>6</v>
      </c>
      <c r="E337" s="127">
        <f t="shared" si="143"/>
        <v>4.5555555555555554</v>
      </c>
      <c r="F337" s="127">
        <f t="shared" si="143"/>
        <v>5.2222222222222223</v>
      </c>
      <c r="G337" s="127">
        <f t="shared" si="143"/>
        <v>7.2222222222222223</v>
      </c>
      <c r="H337" s="127">
        <f t="shared" si="143"/>
        <v>5.5555555555555554</v>
      </c>
      <c r="I337" s="127">
        <f t="shared" si="143"/>
        <v>6</v>
      </c>
      <c r="J337" s="127">
        <f t="shared" si="143"/>
        <v>7.666666666666667</v>
      </c>
      <c r="K337" s="127">
        <f t="shared" si="143"/>
        <v>6.5555555555555554</v>
      </c>
      <c r="L337" s="127">
        <f t="shared" si="143"/>
        <v>6.4444444444444446</v>
      </c>
      <c r="M337" s="127">
        <f t="shared" si="143"/>
        <v>7.4444444444444446</v>
      </c>
      <c r="N337" s="127">
        <f t="shared" si="143"/>
        <v>6.5555555555555554</v>
      </c>
      <c r="O337" s="125">
        <f t="shared" si="143"/>
        <v>6.2962962962962967</v>
      </c>
    </row>
    <row r="338" spans="2:15" s="21" customFormat="1" ht="23.25" customHeight="1" x14ac:dyDescent="0.25">
      <c r="B338" s="105" t="s">
        <v>428</v>
      </c>
      <c r="C338" s="126">
        <f t="shared" ref="C338:O338" si="144">IF(C9=0,0,(C273)/C9)</f>
        <v>5.4</v>
      </c>
      <c r="D338" s="126">
        <f t="shared" si="144"/>
        <v>5.9333333333333336</v>
      </c>
      <c r="E338" s="126">
        <f t="shared" si="144"/>
        <v>7.2666666666666666</v>
      </c>
      <c r="F338" s="126">
        <f t="shared" si="144"/>
        <v>5.2666666666666666</v>
      </c>
      <c r="G338" s="126">
        <f t="shared" si="144"/>
        <v>5.9333333333333336</v>
      </c>
      <c r="H338" s="126">
        <f t="shared" si="144"/>
        <v>6.4666666666666668</v>
      </c>
      <c r="I338" s="126">
        <f t="shared" si="144"/>
        <v>6</v>
      </c>
      <c r="J338" s="126">
        <f t="shared" si="144"/>
        <v>6.2</v>
      </c>
      <c r="K338" s="126">
        <f t="shared" si="144"/>
        <v>6.8666666666666663</v>
      </c>
      <c r="L338" s="126">
        <f t="shared" si="144"/>
        <v>6.4666666666666668</v>
      </c>
      <c r="M338" s="126">
        <f t="shared" si="144"/>
        <v>5.2666666666666666</v>
      </c>
      <c r="N338" s="126">
        <f t="shared" si="144"/>
        <v>6.1333333333333337</v>
      </c>
      <c r="O338" s="125">
        <f t="shared" si="144"/>
        <v>6.1</v>
      </c>
    </row>
    <row r="339" spans="2:15" s="21" customFormat="1" ht="23.25" customHeight="1" x14ac:dyDescent="0.25">
      <c r="B339" s="5" t="s">
        <v>429</v>
      </c>
      <c r="C339" s="127">
        <f t="shared" ref="C339:O339" si="145">IF(C10=0,0,(C274)/C10)</f>
        <v>4.666666666666667</v>
      </c>
      <c r="D339" s="127">
        <f t="shared" si="145"/>
        <v>5</v>
      </c>
      <c r="E339" s="127">
        <f t="shared" si="145"/>
        <v>4.166666666666667</v>
      </c>
      <c r="F339" s="127">
        <f t="shared" si="145"/>
        <v>5.666666666666667</v>
      </c>
      <c r="G339" s="127">
        <f t="shared" si="145"/>
        <v>6</v>
      </c>
      <c r="H339" s="127">
        <f t="shared" si="145"/>
        <v>6.166666666666667</v>
      </c>
      <c r="I339" s="127">
        <f t="shared" si="145"/>
        <v>5.666666666666667</v>
      </c>
      <c r="J339" s="127">
        <f t="shared" si="145"/>
        <v>6</v>
      </c>
      <c r="K339" s="127">
        <f t="shared" si="145"/>
        <v>6.833333333333333</v>
      </c>
      <c r="L339" s="127">
        <f t="shared" si="145"/>
        <v>7.833333333333333</v>
      </c>
      <c r="M339" s="127">
        <f t="shared" si="145"/>
        <v>6.833333333333333</v>
      </c>
      <c r="N339" s="127">
        <f t="shared" si="145"/>
        <v>4.833333333333333</v>
      </c>
      <c r="O339" s="125">
        <f t="shared" si="145"/>
        <v>5.8055555555555554</v>
      </c>
    </row>
    <row r="340" spans="2:15" s="21" customFormat="1" ht="23.25" customHeight="1" x14ac:dyDescent="0.25">
      <c r="B340" s="105" t="s">
        <v>430</v>
      </c>
      <c r="C340" s="126">
        <f t="shared" ref="C340:O340" si="146">IF(C15=0,0,(C275)/C15)</f>
        <v>4</v>
      </c>
      <c r="D340" s="126">
        <f t="shared" si="146"/>
        <v>3.9</v>
      </c>
      <c r="E340" s="126">
        <f t="shared" si="146"/>
        <v>4.4000000000000004</v>
      </c>
      <c r="F340" s="126">
        <f t="shared" si="146"/>
        <v>5.0999999999999996</v>
      </c>
      <c r="G340" s="126">
        <f t="shared" si="146"/>
        <v>3.5</v>
      </c>
      <c r="H340" s="126">
        <f t="shared" si="146"/>
        <v>4.9000000000000004</v>
      </c>
      <c r="I340" s="126">
        <f t="shared" si="146"/>
        <v>4.5999999999999996</v>
      </c>
      <c r="J340" s="126">
        <f t="shared" si="146"/>
        <v>3.8</v>
      </c>
      <c r="K340" s="126">
        <f t="shared" si="146"/>
        <v>4.3</v>
      </c>
      <c r="L340" s="126">
        <f t="shared" si="146"/>
        <v>4.9000000000000004</v>
      </c>
      <c r="M340" s="126">
        <f t="shared" si="146"/>
        <v>5.2</v>
      </c>
      <c r="N340" s="126">
        <f t="shared" si="146"/>
        <v>6.2</v>
      </c>
      <c r="O340" s="125">
        <f t="shared" si="146"/>
        <v>4.5666666666666664</v>
      </c>
    </row>
    <row r="341" spans="2:15" s="26" customFormat="1" ht="23.25" customHeight="1" x14ac:dyDescent="0.25">
      <c r="B341" s="97" t="s">
        <v>5</v>
      </c>
      <c r="C341" s="125">
        <f t="shared" ref="C341:N341" si="147">IF(C17=0,0,(C276/C17))</f>
        <v>3.342857142857143</v>
      </c>
      <c r="D341" s="125">
        <f t="shared" si="147"/>
        <v>3.4</v>
      </c>
      <c r="E341" s="125">
        <f t="shared" si="147"/>
        <v>3.5428571428571427</v>
      </c>
      <c r="F341" s="125">
        <f t="shared" si="147"/>
        <v>3.4428571428571431</v>
      </c>
      <c r="G341" s="125">
        <f t="shared" si="147"/>
        <v>3.5714285714285716</v>
      </c>
      <c r="H341" s="125">
        <f t="shared" si="147"/>
        <v>3.6714285714285713</v>
      </c>
      <c r="I341" s="125">
        <f t="shared" si="147"/>
        <v>3.6428571428571428</v>
      </c>
      <c r="J341" s="125">
        <f t="shared" si="147"/>
        <v>3.842857142857143</v>
      </c>
      <c r="K341" s="125">
        <f t="shared" si="147"/>
        <v>3.9142857142857141</v>
      </c>
      <c r="L341" s="125">
        <f t="shared" si="147"/>
        <v>4.128571428571429</v>
      </c>
      <c r="M341" s="125">
        <f t="shared" si="147"/>
        <v>3.8142857142857145</v>
      </c>
      <c r="N341" s="125">
        <f t="shared" si="147"/>
        <v>3.8285714285714287</v>
      </c>
      <c r="O341" s="125">
        <f>IF(O17=0,0,(O276)/O17)</f>
        <v>3.6785714285714284</v>
      </c>
    </row>
    <row r="342" spans="2:15" s="26" customFormat="1" ht="12" customHeight="1" x14ac:dyDescent="0.25">
      <c r="B342" s="3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</row>
    <row r="343" spans="2:15" s="29" customFormat="1" ht="23.25" customHeight="1" x14ac:dyDescent="0.25">
      <c r="B343" s="97" t="s">
        <v>455</v>
      </c>
      <c r="C343" s="109"/>
      <c r="D343" s="110"/>
      <c r="E343" s="110"/>
      <c r="F343" s="110"/>
      <c r="G343" s="110"/>
      <c r="H343" s="110"/>
      <c r="I343" s="110"/>
      <c r="J343" s="110"/>
      <c r="K343" s="110"/>
      <c r="L343" s="110"/>
      <c r="M343" s="110"/>
      <c r="N343" s="110"/>
      <c r="O343" s="111"/>
    </row>
    <row r="344" spans="2:15" s="21" customFormat="1" ht="23.25" customHeight="1" x14ac:dyDescent="0.25">
      <c r="B344" s="105" t="s">
        <v>431</v>
      </c>
      <c r="C344" s="126">
        <f t="shared" ref="C344:J344" si="148">IF(C20=0,0,(C279+C238)/C20)</f>
        <v>5.5384615384615383</v>
      </c>
      <c r="D344" s="126">
        <f t="shared" si="148"/>
        <v>6.1538461538461542</v>
      </c>
      <c r="E344" s="126">
        <f t="shared" si="148"/>
        <v>6.3076923076923075</v>
      </c>
      <c r="F344" s="126">
        <f t="shared" si="148"/>
        <v>4.3076923076923075</v>
      </c>
      <c r="G344" s="126">
        <f t="shared" si="148"/>
        <v>4.7692307692307692</v>
      </c>
      <c r="H344" s="126">
        <f t="shared" si="148"/>
        <v>3.5384615384615383</v>
      </c>
      <c r="I344" s="126">
        <f t="shared" si="148"/>
        <v>5</v>
      </c>
      <c r="J344" s="126">
        <f t="shared" si="148"/>
        <v>5.615384615384615</v>
      </c>
      <c r="K344" s="126">
        <f>IF(K20=0,0,(K279+K238)/K20)</f>
        <v>5.384615384615385</v>
      </c>
      <c r="L344" s="126">
        <f t="shared" ref="L344:O348" si="149">IF(L20=0,0,(L279)/L20)</f>
        <v>4.2307692307692308</v>
      </c>
      <c r="M344" s="126">
        <f t="shared" si="149"/>
        <v>4.1538461538461542</v>
      </c>
      <c r="N344" s="126">
        <f t="shared" si="149"/>
        <v>4.2307692307692308</v>
      </c>
      <c r="O344" s="125">
        <f t="shared" si="149"/>
        <v>3.7051282051282053</v>
      </c>
    </row>
    <row r="345" spans="2:15" s="21" customFormat="1" ht="23.25" customHeight="1" x14ac:dyDescent="0.25">
      <c r="B345" s="5" t="s">
        <v>432</v>
      </c>
      <c r="C345" s="127">
        <f t="shared" ref="C345:J345" si="150">IF(C21=0,0,(C280+C239)/C21)</f>
        <v>5.666666666666667</v>
      </c>
      <c r="D345" s="127">
        <f t="shared" si="150"/>
        <v>5.7777777777777777</v>
      </c>
      <c r="E345" s="127">
        <f t="shared" si="150"/>
        <v>4.666666666666667</v>
      </c>
      <c r="F345" s="127">
        <f t="shared" si="150"/>
        <v>4.7777777777777777</v>
      </c>
      <c r="G345" s="127">
        <f t="shared" si="150"/>
        <v>5.333333333333333</v>
      </c>
      <c r="H345" s="127">
        <f t="shared" si="150"/>
        <v>3.5555555555555554</v>
      </c>
      <c r="I345" s="127">
        <f t="shared" si="150"/>
        <v>4.1111111111111107</v>
      </c>
      <c r="J345" s="127">
        <f t="shared" si="150"/>
        <v>5.2222222222222223</v>
      </c>
      <c r="K345" s="127">
        <f>IF(K21=0,0,(K280+K239)/K21)</f>
        <v>3.7777777777777777</v>
      </c>
      <c r="L345" s="127">
        <f t="shared" si="149"/>
        <v>4.333333333333333</v>
      </c>
      <c r="M345" s="127">
        <f t="shared" si="149"/>
        <v>4.4444444444444446</v>
      </c>
      <c r="N345" s="127">
        <f t="shared" si="149"/>
        <v>3.5555555555555554</v>
      </c>
      <c r="O345" s="125">
        <f t="shared" si="149"/>
        <v>3.8518518518518516</v>
      </c>
    </row>
    <row r="346" spans="2:15" s="21" customFormat="1" ht="23.25" customHeight="1" x14ac:dyDescent="0.25">
      <c r="B346" s="105" t="s">
        <v>433</v>
      </c>
      <c r="C346" s="126">
        <f t="shared" ref="C346:J346" si="151">IF(C22=0,0,(C281+C240)/C22)</f>
        <v>3.9333333333333331</v>
      </c>
      <c r="D346" s="126">
        <f t="shared" si="151"/>
        <v>5.333333333333333</v>
      </c>
      <c r="E346" s="126">
        <f t="shared" si="151"/>
        <v>6.666666666666667</v>
      </c>
      <c r="F346" s="126">
        <f t="shared" si="151"/>
        <v>5.7333333333333334</v>
      </c>
      <c r="G346" s="126">
        <f t="shared" si="151"/>
        <v>5.666666666666667</v>
      </c>
      <c r="H346" s="126">
        <f t="shared" si="151"/>
        <v>6.7333333333333334</v>
      </c>
      <c r="I346" s="126">
        <f t="shared" si="151"/>
        <v>6.333333333333333</v>
      </c>
      <c r="J346" s="126">
        <f t="shared" si="151"/>
        <v>5.6</v>
      </c>
      <c r="K346" s="126">
        <f>IF(K22=0,0,(K281+K240)/K22)</f>
        <v>7.2</v>
      </c>
      <c r="L346" s="126">
        <f t="shared" si="149"/>
        <v>4.8</v>
      </c>
      <c r="M346" s="126">
        <f t="shared" si="149"/>
        <v>4</v>
      </c>
      <c r="N346" s="126">
        <f t="shared" si="149"/>
        <v>5.2</v>
      </c>
      <c r="O346" s="125">
        <f t="shared" si="149"/>
        <v>4.4444444444444446</v>
      </c>
    </row>
    <row r="347" spans="2:15" s="21" customFormat="1" ht="23.25" customHeight="1" x14ac:dyDescent="0.25">
      <c r="B347" s="5" t="s">
        <v>434</v>
      </c>
      <c r="C347" s="127">
        <f t="shared" ref="C347:J347" si="152">IF(C23=0,0,(C282+C241)/C23)</f>
        <v>5</v>
      </c>
      <c r="D347" s="127">
        <f t="shared" si="152"/>
        <v>6.833333333333333</v>
      </c>
      <c r="E347" s="127">
        <f t="shared" si="152"/>
        <v>4.833333333333333</v>
      </c>
      <c r="F347" s="127">
        <f t="shared" si="152"/>
        <v>7.166666666666667</v>
      </c>
      <c r="G347" s="127">
        <f t="shared" si="152"/>
        <v>6</v>
      </c>
      <c r="H347" s="127">
        <f t="shared" si="152"/>
        <v>5.333333333333333</v>
      </c>
      <c r="I347" s="127">
        <f t="shared" si="152"/>
        <v>6.5</v>
      </c>
      <c r="J347" s="127">
        <f t="shared" si="152"/>
        <v>6</v>
      </c>
      <c r="K347" s="127">
        <f>IF(K23=0,0,(K282+K241)/K23)</f>
        <v>7.333333333333333</v>
      </c>
      <c r="L347" s="127">
        <f t="shared" si="149"/>
        <v>6.5</v>
      </c>
      <c r="M347" s="127">
        <f t="shared" si="149"/>
        <v>6</v>
      </c>
      <c r="N347" s="127">
        <f t="shared" si="149"/>
        <v>5</v>
      </c>
      <c r="O347" s="125">
        <f t="shared" si="149"/>
        <v>5.6527777777777777</v>
      </c>
    </row>
    <row r="348" spans="2:15" s="21" customFormat="1" ht="23.25" customHeight="1" x14ac:dyDescent="0.25">
      <c r="B348" s="105" t="s">
        <v>435</v>
      </c>
      <c r="C348" s="126">
        <f t="shared" ref="C348:J348" si="153">IF(C24=0,0,(C283+C242)/C24)</f>
        <v>3.2857142857142856</v>
      </c>
      <c r="D348" s="126">
        <f t="shared" si="153"/>
        <v>3.8571428571428572</v>
      </c>
      <c r="E348" s="126">
        <f t="shared" si="153"/>
        <v>3.8571428571428572</v>
      </c>
      <c r="F348" s="126">
        <f t="shared" si="153"/>
        <v>4.4285714285714288</v>
      </c>
      <c r="G348" s="126">
        <f t="shared" si="153"/>
        <v>3.8571428571428572</v>
      </c>
      <c r="H348" s="126">
        <f t="shared" si="153"/>
        <v>4.7142857142857144</v>
      </c>
      <c r="I348" s="126">
        <f t="shared" si="153"/>
        <v>4.1428571428571432</v>
      </c>
      <c r="J348" s="126">
        <f t="shared" si="153"/>
        <v>3.7142857142857144</v>
      </c>
      <c r="K348" s="126">
        <f>IF(K24=0,0,(K283+K242)/K24)</f>
        <v>5.2857142857142856</v>
      </c>
      <c r="L348" s="126">
        <f t="shared" si="149"/>
        <v>2.5714285714285716</v>
      </c>
      <c r="M348" s="126">
        <f t="shared" si="149"/>
        <v>1.1428571428571428</v>
      </c>
      <c r="N348" s="126">
        <f t="shared" si="149"/>
        <v>1.4285714285714286</v>
      </c>
      <c r="O348" s="125">
        <f t="shared" si="149"/>
        <v>1.5238095238095237</v>
      </c>
    </row>
    <row r="349" spans="2:15" s="21" customFormat="1" ht="23.25" customHeight="1" x14ac:dyDescent="0.25">
      <c r="B349" s="5" t="s">
        <v>436</v>
      </c>
      <c r="C349" s="127">
        <f t="shared" ref="C349:J349" si="154">IF(C27=0,0,(C284+C243)/C27)</f>
        <v>0</v>
      </c>
      <c r="D349" s="127">
        <f t="shared" si="154"/>
        <v>0</v>
      </c>
      <c r="E349" s="127">
        <f t="shared" si="154"/>
        <v>0</v>
      </c>
      <c r="F349" s="127">
        <f t="shared" si="154"/>
        <v>0</v>
      </c>
      <c r="G349" s="127">
        <f t="shared" si="154"/>
        <v>0</v>
      </c>
      <c r="H349" s="127">
        <f t="shared" si="154"/>
        <v>0</v>
      </c>
      <c r="I349" s="127">
        <f t="shared" si="154"/>
        <v>0</v>
      </c>
      <c r="J349" s="127">
        <f t="shared" si="154"/>
        <v>0</v>
      </c>
      <c r="K349" s="127">
        <f>IF(K27=0,0,(K284+K243)/K27)</f>
        <v>0</v>
      </c>
      <c r="L349" s="127">
        <f t="shared" ref="L349:O352" si="155">IF(L27=0,0,(L284)/L27)</f>
        <v>0</v>
      </c>
      <c r="M349" s="127">
        <f t="shared" si="155"/>
        <v>0</v>
      </c>
      <c r="N349" s="127">
        <f t="shared" si="155"/>
        <v>0</v>
      </c>
      <c r="O349" s="125">
        <f t="shared" si="155"/>
        <v>0</v>
      </c>
    </row>
    <row r="350" spans="2:15" s="21" customFormat="1" ht="23.25" customHeight="1" x14ac:dyDescent="0.25">
      <c r="B350" s="105" t="s">
        <v>437</v>
      </c>
      <c r="C350" s="126">
        <f t="shared" ref="C350:J350" si="156">IF(C28=0,0,(C285+C244)/C28)</f>
        <v>1.3</v>
      </c>
      <c r="D350" s="126">
        <f t="shared" si="156"/>
        <v>1.1000000000000001</v>
      </c>
      <c r="E350" s="126">
        <f t="shared" si="156"/>
        <v>1.4</v>
      </c>
      <c r="F350" s="126">
        <f t="shared" si="156"/>
        <v>1.2</v>
      </c>
      <c r="G350" s="126">
        <f t="shared" si="156"/>
        <v>0.8</v>
      </c>
      <c r="H350" s="126">
        <f t="shared" si="156"/>
        <v>1.4</v>
      </c>
      <c r="I350" s="126">
        <f t="shared" si="156"/>
        <v>0.8</v>
      </c>
      <c r="J350" s="126">
        <f t="shared" si="156"/>
        <v>1.2</v>
      </c>
      <c r="K350" s="126">
        <f>IF(K28=0,0,(K285+K244)/K28)</f>
        <v>1.8</v>
      </c>
      <c r="L350" s="126">
        <f t="shared" si="155"/>
        <v>0.4</v>
      </c>
      <c r="M350" s="126">
        <f t="shared" si="155"/>
        <v>0.6</v>
      </c>
      <c r="N350" s="126">
        <f t="shared" si="155"/>
        <v>0.4</v>
      </c>
      <c r="O350" s="125">
        <f t="shared" si="155"/>
        <v>0.52500000000000002</v>
      </c>
    </row>
    <row r="351" spans="2:15" s="21" customFormat="1" ht="23.25" customHeight="1" x14ac:dyDescent="0.25">
      <c r="B351" s="5" t="s">
        <v>438</v>
      </c>
      <c r="C351" s="127">
        <f t="shared" ref="C351:J351" si="157">IF(C29=0,0,(C286+C245)/C29)</f>
        <v>0</v>
      </c>
      <c r="D351" s="127">
        <f t="shared" si="157"/>
        <v>0</v>
      </c>
      <c r="E351" s="127">
        <f t="shared" si="157"/>
        <v>0</v>
      </c>
      <c r="F351" s="127">
        <f t="shared" si="157"/>
        <v>0</v>
      </c>
      <c r="G351" s="127">
        <f t="shared" si="157"/>
        <v>0</v>
      </c>
      <c r="H351" s="127">
        <f t="shared" si="157"/>
        <v>0</v>
      </c>
      <c r="I351" s="127">
        <f t="shared" si="157"/>
        <v>0</v>
      </c>
      <c r="J351" s="127">
        <f t="shared" si="157"/>
        <v>0</v>
      </c>
      <c r="K351" s="127">
        <f>IF(K29=0,0,(K286+K245)/K29)</f>
        <v>0</v>
      </c>
      <c r="L351" s="127">
        <f t="shared" si="155"/>
        <v>0</v>
      </c>
      <c r="M351" s="127">
        <f t="shared" si="155"/>
        <v>0</v>
      </c>
      <c r="N351" s="127">
        <f t="shared" si="155"/>
        <v>0</v>
      </c>
      <c r="O351" s="125">
        <f t="shared" si="155"/>
        <v>0</v>
      </c>
    </row>
    <row r="352" spans="2:15" s="21" customFormat="1" ht="23.25" customHeight="1" x14ac:dyDescent="0.25">
      <c r="B352" s="105" t="s">
        <v>439</v>
      </c>
      <c r="C352" s="126">
        <f t="shared" ref="C352:J352" si="158">IF(C30=0,0,(C287+C246)/C30)</f>
        <v>0</v>
      </c>
      <c r="D352" s="126">
        <f t="shared" si="158"/>
        <v>0</v>
      </c>
      <c r="E352" s="126">
        <f t="shared" si="158"/>
        <v>0</v>
      </c>
      <c r="F352" s="126">
        <f t="shared" si="158"/>
        <v>0</v>
      </c>
      <c r="G352" s="126">
        <f t="shared" si="158"/>
        <v>0</v>
      </c>
      <c r="H352" s="126">
        <f t="shared" si="158"/>
        <v>0</v>
      </c>
      <c r="I352" s="126">
        <f t="shared" si="158"/>
        <v>0</v>
      </c>
      <c r="J352" s="126">
        <f t="shared" si="158"/>
        <v>0</v>
      </c>
      <c r="K352" s="126">
        <f>IF(K30=0,0,(K287+K246)/K30)</f>
        <v>0</v>
      </c>
      <c r="L352" s="126">
        <f t="shared" si="155"/>
        <v>0</v>
      </c>
      <c r="M352" s="126">
        <f t="shared" si="155"/>
        <v>0</v>
      </c>
      <c r="N352" s="126">
        <f t="shared" si="155"/>
        <v>0</v>
      </c>
      <c r="O352" s="125">
        <f t="shared" si="155"/>
        <v>0</v>
      </c>
    </row>
    <row r="353" spans="2:15" s="26" customFormat="1" ht="23.25" customHeight="1" x14ac:dyDescent="0.25">
      <c r="B353" s="97" t="s">
        <v>5</v>
      </c>
      <c r="C353" s="125">
        <f t="shared" ref="C353:N353" si="159">IF(C29=0,0,(C289/C29))</f>
        <v>3.342857142857143</v>
      </c>
      <c r="D353" s="125">
        <f t="shared" si="159"/>
        <v>3.4285714285714284</v>
      </c>
      <c r="E353" s="125">
        <f t="shared" si="159"/>
        <v>3.5571428571428569</v>
      </c>
      <c r="F353" s="125">
        <f t="shared" si="159"/>
        <v>3.4428571428571431</v>
      </c>
      <c r="G353" s="125">
        <f t="shared" si="159"/>
        <v>3.5714285714285716</v>
      </c>
      <c r="H353" s="125">
        <f t="shared" si="159"/>
        <v>3.6857142857142855</v>
      </c>
      <c r="I353" s="125">
        <f t="shared" si="159"/>
        <v>3.6428571428571428</v>
      </c>
      <c r="J353" s="125">
        <f t="shared" si="159"/>
        <v>3.8714285714285714</v>
      </c>
      <c r="K353" s="125">
        <f t="shared" si="159"/>
        <v>3.9142857142857141</v>
      </c>
      <c r="L353" s="125">
        <f t="shared" si="159"/>
        <v>4.1571428571428575</v>
      </c>
      <c r="M353" s="125">
        <f t="shared" si="159"/>
        <v>3.8142857142857145</v>
      </c>
      <c r="N353" s="125">
        <f t="shared" si="159"/>
        <v>3.8571428571428572</v>
      </c>
      <c r="O353" s="125">
        <f>IF(O29=0,0,(O289)/O29)</f>
        <v>3.6904761904761907</v>
      </c>
    </row>
    <row r="354" spans="2:15" s="21" customFormat="1" ht="12" customHeight="1" x14ac:dyDescent="0.25">
      <c r="B354" s="23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5"/>
    </row>
    <row r="355" spans="2:15" s="29" customFormat="1" ht="23.25" customHeight="1" x14ac:dyDescent="0.25">
      <c r="B355" s="97" t="s">
        <v>118</v>
      </c>
      <c r="C355" s="109"/>
      <c r="D355" s="110"/>
      <c r="E355" s="110"/>
      <c r="F355" s="110"/>
      <c r="G355" s="110"/>
      <c r="H355" s="110"/>
      <c r="I355" s="110"/>
      <c r="J355" s="110"/>
      <c r="K355" s="110"/>
      <c r="L355" s="110"/>
      <c r="M355" s="110"/>
      <c r="N355" s="110"/>
      <c r="O355" s="111"/>
    </row>
    <row r="356" spans="2:15" s="21" customFormat="1" ht="23.25" customHeight="1" x14ac:dyDescent="0.25">
      <c r="B356" s="105" t="s">
        <v>440</v>
      </c>
      <c r="C356" s="126">
        <f t="shared" ref="C356:O356" si="160">IF(C292=0,0,((100-C292)*C314)/C292)</f>
        <v>1.2769230769230773</v>
      </c>
      <c r="D356" s="126">
        <f t="shared" si="160"/>
        <v>0.66666666666666685</v>
      </c>
      <c r="E356" s="126">
        <f t="shared" si="160"/>
        <v>1.5633802816901405</v>
      </c>
      <c r="F356" s="126">
        <f t="shared" si="160"/>
        <v>0.90666666666666629</v>
      </c>
      <c r="G356" s="126">
        <f t="shared" si="160"/>
        <v>2.1538461538461546</v>
      </c>
      <c r="H356" s="126">
        <f t="shared" si="160"/>
        <v>1.8103448275862066</v>
      </c>
      <c r="I356" s="126">
        <f t="shared" si="160"/>
        <v>0.36764705882352933</v>
      </c>
      <c r="J356" s="126">
        <f t="shared" si="160"/>
        <v>1.1594202898550721</v>
      </c>
      <c r="K356" s="126">
        <f t="shared" si="160"/>
        <v>0.36486486486486469</v>
      </c>
      <c r="L356" s="126">
        <f t="shared" si="160"/>
        <v>0.43750000000000017</v>
      </c>
      <c r="M356" s="126">
        <f t="shared" si="160"/>
        <v>2.4444444444444438</v>
      </c>
      <c r="N356" s="126">
        <f t="shared" si="160"/>
        <v>2.3559322033898309</v>
      </c>
      <c r="O356" s="125">
        <f t="shared" si="160"/>
        <v>1.2126366950182261</v>
      </c>
    </row>
    <row r="357" spans="2:15" s="21" customFormat="1" ht="23.25" customHeight="1" x14ac:dyDescent="0.25">
      <c r="B357" s="5" t="s">
        <v>441</v>
      </c>
      <c r="C357" s="127">
        <f t="shared" ref="C357:O357" si="161">IF(C293=0,0,((100-C293)*C315)/C293)</f>
        <v>-3.5</v>
      </c>
      <c r="D357" s="127">
        <f t="shared" si="161"/>
        <v>-3.0526315789473681</v>
      </c>
      <c r="E357" s="127">
        <f t="shared" si="161"/>
        <v>-2.7428571428571429</v>
      </c>
      <c r="F357" s="127">
        <f t="shared" si="161"/>
        <v>-3.2894736842105261</v>
      </c>
      <c r="G357" s="127">
        <f t="shared" si="161"/>
        <v>-3.3695652173913042</v>
      </c>
      <c r="H357" s="127">
        <f t="shared" si="161"/>
        <v>-2.9142857142857141</v>
      </c>
      <c r="I357" s="127">
        <f t="shared" si="161"/>
        <v>-4.0555555555555554</v>
      </c>
      <c r="J357" s="127">
        <f t="shared" si="161"/>
        <v>-4.1224489795918364</v>
      </c>
      <c r="K357" s="127">
        <f t="shared" si="161"/>
        <v>-3.6477272727272725</v>
      </c>
      <c r="L357" s="127">
        <f t="shared" si="161"/>
        <v>-4</v>
      </c>
      <c r="M357" s="127">
        <f t="shared" si="161"/>
        <v>-2.4210526315789478</v>
      </c>
      <c r="N357" s="127">
        <f t="shared" si="161"/>
        <v>-3.010752688172043</v>
      </c>
      <c r="O357" s="125">
        <f t="shared" si="161"/>
        <v>-3.3542288557213928</v>
      </c>
    </row>
    <row r="358" spans="2:15" s="21" customFormat="1" ht="23.25" customHeight="1" x14ac:dyDescent="0.25">
      <c r="B358" s="105" t="s">
        <v>442</v>
      </c>
      <c r="C358" s="126">
        <f t="shared" ref="C358:O358" si="162">IF(C294=0,0,((100-C294)*C316)/C294)</f>
        <v>3.370786516853911E-2</v>
      </c>
      <c r="D358" s="126">
        <f t="shared" si="162"/>
        <v>-1.1327433628318584</v>
      </c>
      <c r="E358" s="126">
        <f t="shared" si="162"/>
        <v>-1.2799999999999998</v>
      </c>
      <c r="F358" s="126">
        <f t="shared" si="162"/>
        <v>-0.23000000000000015</v>
      </c>
      <c r="G358" s="126">
        <f t="shared" si="162"/>
        <v>0.19819819819819834</v>
      </c>
      <c r="H358" s="126">
        <f t="shared" si="162"/>
        <v>0.16806722689075626</v>
      </c>
      <c r="I358" s="126">
        <f t="shared" si="162"/>
        <v>0.50450450450450468</v>
      </c>
      <c r="J358" s="126">
        <f t="shared" si="162"/>
        <v>-5.40540540540543E-2</v>
      </c>
      <c r="K358" s="126">
        <f t="shared" si="162"/>
        <v>-0.33582089552238803</v>
      </c>
      <c r="L358" s="126">
        <f t="shared" si="162"/>
        <v>-6.5040650406504016E-2</v>
      </c>
      <c r="M358" s="126">
        <f t="shared" si="162"/>
        <v>0.70103092783505172</v>
      </c>
      <c r="N358" s="126">
        <f t="shared" si="162"/>
        <v>0.42477876106194717</v>
      </c>
      <c r="O358" s="125">
        <f t="shared" si="162"/>
        <v>-0.13493800145878904</v>
      </c>
    </row>
    <row r="359" spans="2:15" s="21" customFormat="1" ht="23.25" customHeight="1" x14ac:dyDescent="0.25">
      <c r="B359" s="5" t="s">
        <v>443</v>
      </c>
      <c r="C359" s="127">
        <f t="shared" ref="C359:O359" si="163">IF(C295=0,0,((100-C295)*C317)/C295)</f>
        <v>3.4827586206896552</v>
      </c>
      <c r="D359" s="127">
        <f t="shared" si="163"/>
        <v>2.9117647058823528</v>
      </c>
      <c r="E359" s="127">
        <f t="shared" si="163"/>
        <v>3.5</v>
      </c>
      <c r="F359" s="127">
        <f t="shared" si="163"/>
        <v>1.7894736842105263</v>
      </c>
      <c r="G359" s="127">
        <f t="shared" si="163"/>
        <v>1.925</v>
      </c>
      <c r="H359" s="127">
        <f t="shared" si="163"/>
        <v>2.1578947368421053</v>
      </c>
      <c r="I359" s="127">
        <f t="shared" si="163"/>
        <v>2.1538461538461542</v>
      </c>
      <c r="J359" s="127">
        <f t="shared" si="163"/>
        <v>1.2051282051282051</v>
      </c>
      <c r="K359" s="127">
        <f t="shared" si="163"/>
        <v>0.65909090909090917</v>
      </c>
      <c r="L359" s="127">
        <f t="shared" si="163"/>
        <v>0.82352941176470584</v>
      </c>
      <c r="M359" s="127">
        <f t="shared" si="163"/>
        <v>0.69047619047619069</v>
      </c>
      <c r="N359" s="127">
        <f t="shared" si="163"/>
        <v>3.5000000000000004</v>
      </c>
      <c r="O359" s="125">
        <f t="shared" si="163"/>
        <v>1.9048672566371685</v>
      </c>
    </row>
    <row r="360" spans="2:15" s="21" customFormat="1" ht="23.25" customHeight="1" x14ac:dyDescent="0.25">
      <c r="B360" s="105" t="s">
        <v>444</v>
      </c>
      <c r="C360" s="126">
        <f t="shared" ref="C360:O360" si="164">IF(C296=0,0,((100-C296)*C318)/C296)</f>
        <v>2.4499999999999997</v>
      </c>
      <c r="D360" s="126">
        <f t="shared" si="164"/>
        <v>1.8510638297872342</v>
      </c>
      <c r="E360" s="126">
        <f t="shared" si="164"/>
        <v>2.0307692307692307</v>
      </c>
      <c r="F360" s="126">
        <f t="shared" si="164"/>
        <v>1.3015873015873014</v>
      </c>
      <c r="G360" s="126">
        <f t="shared" si="164"/>
        <v>2.5116279069767447</v>
      </c>
      <c r="H360" s="126">
        <f t="shared" si="164"/>
        <v>2.4000000000000004</v>
      </c>
      <c r="I360" s="126">
        <f t="shared" si="164"/>
        <v>2.4137931034482762</v>
      </c>
      <c r="J360" s="126">
        <f t="shared" si="164"/>
        <v>3.1250000000000004</v>
      </c>
      <c r="K360" s="126">
        <f t="shared" si="164"/>
        <v>0.98148148148148195</v>
      </c>
      <c r="L360" s="126">
        <f t="shared" si="164"/>
        <v>0.67241379310344807</v>
      </c>
      <c r="M360" s="126">
        <f t="shared" si="164"/>
        <v>0.98214285714285687</v>
      </c>
      <c r="N360" s="126">
        <f t="shared" si="164"/>
        <v>1.2400000000000002</v>
      </c>
      <c r="O360" s="125">
        <f t="shared" si="164"/>
        <v>1.7706146926536734</v>
      </c>
    </row>
    <row r="361" spans="2:15" s="26" customFormat="1" ht="23.25" customHeight="1" x14ac:dyDescent="0.25">
      <c r="B361" s="97" t="s">
        <v>5</v>
      </c>
      <c r="C361" s="125">
        <f t="shared" ref="C361:O361" si="165">IF(C297=0,0,((100-C297)*C319)/C297)</f>
        <v>2.1538461538461529</v>
      </c>
      <c r="D361" s="125">
        <f t="shared" si="165"/>
        <v>1.5336134453781514</v>
      </c>
      <c r="E361" s="125">
        <f t="shared" si="165"/>
        <v>1.9516129032258072</v>
      </c>
      <c r="F361" s="125">
        <f t="shared" si="165"/>
        <v>1.8879668049792537</v>
      </c>
      <c r="G361" s="125">
        <f t="shared" si="165"/>
        <v>2.2560000000000002</v>
      </c>
      <c r="H361" s="125">
        <f t="shared" si="165"/>
        <v>2.5564202334630357</v>
      </c>
      <c r="I361" s="125">
        <f t="shared" si="165"/>
        <v>2.1176470588235299</v>
      </c>
      <c r="J361" s="125">
        <f t="shared" si="165"/>
        <v>1.4646840148698881</v>
      </c>
      <c r="K361" s="125">
        <f t="shared" si="165"/>
        <v>0.92335766423357701</v>
      </c>
      <c r="L361" s="125">
        <f t="shared" si="165"/>
        <v>1.0173010380622838</v>
      </c>
      <c r="M361" s="125">
        <f t="shared" si="165"/>
        <v>2.112359550561798</v>
      </c>
      <c r="N361" s="125">
        <f t="shared" si="165"/>
        <v>2.3582089552238803</v>
      </c>
      <c r="O361" s="125">
        <f t="shared" si="165"/>
        <v>1.3214451134784619</v>
      </c>
    </row>
    <row r="362" spans="2:15" s="21" customFormat="1" ht="12" customHeight="1" x14ac:dyDescent="0.25">
      <c r="B362" s="23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5"/>
    </row>
    <row r="363" spans="2:15" s="29" customFormat="1" ht="23.25" customHeight="1" x14ac:dyDescent="0.25">
      <c r="B363" s="97" t="s">
        <v>119</v>
      </c>
      <c r="C363" s="109"/>
      <c r="D363" s="110"/>
      <c r="E363" s="110"/>
      <c r="F363" s="110"/>
      <c r="G363" s="110"/>
      <c r="H363" s="110"/>
      <c r="I363" s="110"/>
      <c r="J363" s="110"/>
      <c r="K363" s="110"/>
      <c r="L363" s="110"/>
      <c r="M363" s="110"/>
      <c r="N363" s="110"/>
      <c r="O363" s="111"/>
    </row>
    <row r="364" spans="2:15" s="21" customFormat="1" ht="23.25" customHeight="1" x14ac:dyDescent="0.25">
      <c r="B364" s="105" t="s">
        <v>445</v>
      </c>
      <c r="C364" s="126">
        <f t="shared" ref="C364:O364" si="166">IF(C300=0,0,((100-C300)*C324)/C300)</f>
        <v>2.1666666666666665</v>
      </c>
      <c r="D364" s="126">
        <f t="shared" si="166"/>
        <v>0.97500000000000009</v>
      </c>
      <c r="E364" s="126">
        <f t="shared" si="166"/>
        <v>1.2682926829268297</v>
      </c>
      <c r="F364" s="126">
        <f t="shared" si="166"/>
        <v>3.1607142857142856</v>
      </c>
      <c r="G364" s="126">
        <f t="shared" si="166"/>
        <v>2.935483870967742</v>
      </c>
      <c r="H364" s="126">
        <f t="shared" si="166"/>
        <v>5.3043478260869561</v>
      </c>
      <c r="I364" s="126">
        <f t="shared" si="166"/>
        <v>2.215384615384616</v>
      </c>
      <c r="J364" s="126">
        <f t="shared" si="166"/>
        <v>2.1095890410958904</v>
      </c>
      <c r="K364" s="126">
        <f t="shared" si="166"/>
        <v>0.70000000000000029</v>
      </c>
      <c r="L364" s="126">
        <f t="shared" si="166"/>
        <v>0.97590361445783114</v>
      </c>
      <c r="M364" s="126">
        <f t="shared" si="166"/>
        <v>1.8461538461538467</v>
      </c>
      <c r="N364" s="126">
        <f t="shared" si="166"/>
        <v>2.0999999999999996</v>
      </c>
      <c r="O364" s="125">
        <f t="shared" si="166"/>
        <v>1.9854368932038837</v>
      </c>
    </row>
    <row r="365" spans="2:15" s="21" customFormat="1" ht="23.25" customHeight="1" x14ac:dyDescent="0.25">
      <c r="B365" s="5" t="s">
        <v>446</v>
      </c>
      <c r="C365" s="127">
        <f t="shared" ref="C365:O365" si="167">IF(C301=0,0,((100-C301)*C325)/C301)</f>
        <v>0.15686274509803932</v>
      </c>
      <c r="D365" s="127">
        <f t="shared" si="167"/>
        <v>0.44230769230769235</v>
      </c>
      <c r="E365" s="127">
        <f t="shared" si="167"/>
        <v>0.92857142857142905</v>
      </c>
      <c r="F365" s="127">
        <f t="shared" si="167"/>
        <v>1.441860465116279</v>
      </c>
      <c r="G365" s="127">
        <f t="shared" si="167"/>
        <v>1.1041666666666665</v>
      </c>
      <c r="H365" s="127">
        <f t="shared" si="167"/>
        <v>1.8437499999999996</v>
      </c>
      <c r="I365" s="127">
        <f t="shared" si="167"/>
        <v>0.75675675675675691</v>
      </c>
      <c r="J365" s="127">
        <f t="shared" si="167"/>
        <v>0.42553191489361691</v>
      </c>
      <c r="K365" s="127">
        <f t="shared" si="167"/>
        <v>0.79411764705882348</v>
      </c>
      <c r="L365" s="127">
        <f t="shared" si="167"/>
        <v>9.8039215686274481E-2</v>
      </c>
      <c r="M365" s="127">
        <f t="shared" si="167"/>
        <v>0.61702127659574513</v>
      </c>
      <c r="N365" s="127">
        <f t="shared" si="167"/>
        <v>0.56249999999999967</v>
      </c>
      <c r="O365" s="125">
        <f t="shared" si="167"/>
        <v>0.71428571428571475</v>
      </c>
    </row>
    <row r="366" spans="2:15" s="21" customFormat="1" ht="23.25" customHeight="1" x14ac:dyDescent="0.25">
      <c r="B366" s="105" t="s">
        <v>447</v>
      </c>
      <c r="C366" s="126">
        <f t="shared" ref="C366:O366" si="168">IF(C302=0,0,((100-C302)*C326)/C302)</f>
        <v>2.1186440677966094</v>
      </c>
      <c r="D366" s="126">
        <f t="shared" si="168"/>
        <v>0.76249999999999962</v>
      </c>
      <c r="E366" s="126">
        <f t="shared" si="168"/>
        <v>0.45999999999999996</v>
      </c>
      <c r="F366" s="126">
        <f t="shared" si="168"/>
        <v>0.34883720930232581</v>
      </c>
      <c r="G366" s="126">
        <f t="shared" si="168"/>
        <v>1.2235294117647055</v>
      </c>
      <c r="H366" s="126">
        <f t="shared" si="168"/>
        <v>1.0396039603960392</v>
      </c>
      <c r="I366" s="126">
        <f t="shared" si="168"/>
        <v>1.0210526315789474</v>
      </c>
      <c r="J366" s="126">
        <f t="shared" si="168"/>
        <v>0.38095238095238065</v>
      </c>
      <c r="K366" s="126">
        <f t="shared" si="168"/>
        <v>0.37962962962962976</v>
      </c>
      <c r="L366" s="126">
        <f t="shared" si="168"/>
        <v>0.69387755102040827</v>
      </c>
      <c r="M366" s="126">
        <f t="shared" si="168"/>
        <v>1.5641025641025643</v>
      </c>
      <c r="N366" s="126">
        <f t="shared" si="168"/>
        <v>1.2020202020202022</v>
      </c>
      <c r="O366" s="125">
        <f t="shared" si="168"/>
        <v>0.88536812674743726</v>
      </c>
    </row>
    <row r="367" spans="2:15" s="21" customFormat="1" ht="23.25" customHeight="1" x14ac:dyDescent="0.25">
      <c r="B367" s="5" t="s">
        <v>448</v>
      </c>
      <c r="C367" s="127">
        <f t="shared" ref="C367:O367" si="169">IF(C303=0,0,((100-C303)*C327)/C303)</f>
        <v>3.2333333333333329</v>
      </c>
      <c r="D367" s="127">
        <f t="shared" si="169"/>
        <v>2</v>
      </c>
      <c r="E367" s="127">
        <f t="shared" si="169"/>
        <v>3.2758620689655173</v>
      </c>
      <c r="F367" s="127">
        <f t="shared" si="169"/>
        <v>1.0930232558139537</v>
      </c>
      <c r="G367" s="127">
        <f t="shared" si="169"/>
        <v>2.2777777777777777</v>
      </c>
      <c r="H367" s="127">
        <f t="shared" si="169"/>
        <v>2.625</v>
      </c>
      <c r="I367" s="127">
        <f t="shared" si="169"/>
        <v>2</v>
      </c>
      <c r="J367" s="127">
        <f t="shared" si="169"/>
        <v>0.88888888888888873</v>
      </c>
      <c r="K367" s="127">
        <f t="shared" si="169"/>
        <v>0.6818181818181821</v>
      </c>
      <c r="L367" s="127">
        <f t="shared" si="169"/>
        <v>1.2558139534883721</v>
      </c>
      <c r="M367" s="127">
        <f t="shared" si="169"/>
        <v>1.1351351351351349</v>
      </c>
      <c r="N367" s="127">
        <f t="shared" si="169"/>
        <v>3</v>
      </c>
      <c r="O367" s="125">
        <f t="shared" si="169"/>
        <v>1.8503401360544218</v>
      </c>
    </row>
    <row r="368" spans="2:15" s="21" customFormat="1" ht="23.25" customHeight="1" x14ac:dyDescent="0.25">
      <c r="B368" s="105" t="s">
        <v>449</v>
      </c>
      <c r="C368" s="126">
        <f t="shared" ref="C368:O368" si="170">IF(C304=0,0,((100-C304)*C328)/C304)</f>
        <v>1.9130434782608705</v>
      </c>
      <c r="D368" s="126">
        <f t="shared" si="170"/>
        <v>1.0370370370370368</v>
      </c>
      <c r="E368" s="126">
        <f t="shared" si="170"/>
        <v>2.3703703703703702</v>
      </c>
      <c r="F368" s="126">
        <f t="shared" si="170"/>
        <v>2.193548387096774</v>
      </c>
      <c r="G368" s="126">
        <f t="shared" si="170"/>
        <v>2.1851851851851847</v>
      </c>
      <c r="H368" s="126">
        <f t="shared" si="170"/>
        <v>1.2121212121212124</v>
      </c>
      <c r="I368" s="126">
        <f t="shared" si="170"/>
        <v>2.2758620689655173</v>
      </c>
      <c r="J368" s="126">
        <f t="shared" si="170"/>
        <v>2.6923076923076934</v>
      </c>
      <c r="K368" s="126">
        <f t="shared" si="170"/>
        <v>1.7567567567567564</v>
      </c>
      <c r="L368" s="126">
        <f t="shared" si="170"/>
        <v>0.97916666666666641</v>
      </c>
      <c r="M368" s="126">
        <f t="shared" si="170"/>
        <v>4.0869565217391299</v>
      </c>
      <c r="N368" s="126">
        <f t="shared" si="170"/>
        <v>3.1785714285714284</v>
      </c>
      <c r="O368" s="125">
        <f t="shared" si="170"/>
        <v>2.0445682451253484</v>
      </c>
    </row>
    <row r="369" spans="2:15" s="21" customFormat="1" ht="23.25" customHeight="1" x14ac:dyDescent="0.25">
      <c r="B369" s="5" t="s">
        <v>450</v>
      </c>
      <c r="C369" s="127">
        <f t="shared" ref="C369:O369" si="171">IF(C305=0,0,((100-C305)*C329)/C305)</f>
        <v>1.2352941176470587</v>
      </c>
      <c r="D369" s="127">
        <f t="shared" si="171"/>
        <v>2.3636363636363633</v>
      </c>
      <c r="E369" s="127">
        <f t="shared" si="171"/>
        <v>1.9411764705882362</v>
      </c>
      <c r="F369" s="127">
        <f t="shared" si="171"/>
        <v>1.2352941176470589</v>
      </c>
      <c r="G369" s="127">
        <f t="shared" si="171"/>
        <v>0.50000000000000044</v>
      </c>
      <c r="H369" s="127">
        <f t="shared" si="171"/>
        <v>1.3888888888888893</v>
      </c>
      <c r="I369" s="127">
        <f t="shared" si="171"/>
        <v>2.6666666666666661</v>
      </c>
      <c r="J369" s="127">
        <f t="shared" si="171"/>
        <v>0</v>
      </c>
      <c r="K369" s="127">
        <f t="shared" si="171"/>
        <v>0.47058823529411725</v>
      </c>
      <c r="L369" s="127">
        <f t="shared" si="171"/>
        <v>0.53333333333333288</v>
      </c>
      <c r="M369" s="127">
        <f t="shared" si="171"/>
        <v>3.166666666666667</v>
      </c>
      <c r="N369" s="127">
        <f t="shared" si="171"/>
        <v>2.6470588235294117</v>
      </c>
      <c r="O369" s="125">
        <f t="shared" si="171"/>
        <v>1.5079365079365072</v>
      </c>
    </row>
    <row r="370" spans="2:15" s="21" customFormat="1" ht="23.25" customHeight="1" x14ac:dyDescent="0.25">
      <c r="B370" s="105" t="s">
        <v>451</v>
      </c>
      <c r="C370" s="126">
        <f t="shared" ref="C370:O370" si="172">IF(C306=0,0,((100-C306)*C330)/C306)</f>
        <v>0.46153846153846201</v>
      </c>
      <c r="D370" s="126">
        <f t="shared" si="172"/>
        <v>1.6363636363636354</v>
      </c>
      <c r="E370" s="126">
        <f t="shared" si="172"/>
        <v>2.9285714285714284</v>
      </c>
      <c r="F370" s="126">
        <f t="shared" si="172"/>
        <v>1.5</v>
      </c>
      <c r="G370" s="126">
        <f t="shared" si="172"/>
        <v>1.8749999999999989</v>
      </c>
      <c r="H370" s="126">
        <f t="shared" si="172"/>
        <v>3.2142857142857144</v>
      </c>
      <c r="I370" s="126">
        <f t="shared" si="172"/>
        <v>2.7499999999999987</v>
      </c>
      <c r="J370" s="126">
        <f t="shared" si="172"/>
        <v>0.75000000000000078</v>
      </c>
      <c r="K370" s="126">
        <f t="shared" si="172"/>
        <v>0.44444444444444409</v>
      </c>
      <c r="L370" s="126">
        <f t="shared" si="172"/>
        <v>8.3333333333332815E-2</v>
      </c>
      <c r="M370" s="126">
        <f t="shared" si="172"/>
        <v>3.1875</v>
      </c>
      <c r="N370" s="126">
        <f t="shared" si="172"/>
        <v>3.8</v>
      </c>
      <c r="O370" s="125">
        <f t="shared" si="172"/>
        <v>1.8378378378378371</v>
      </c>
    </row>
    <row r="371" spans="2:15" s="21" customFormat="1" ht="23.25" customHeight="1" x14ac:dyDescent="0.25">
      <c r="B371" s="5" t="s">
        <v>452</v>
      </c>
      <c r="C371" s="127">
        <f t="shared" ref="C371:O371" si="173">IF(C307=0,0,((100-C307)*C331)/C307)</f>
        <v>0</v>
      </c>
      <c r="D371" s="127">
        <f t="shared" si="173"/>
        <v>0</v>
      </c>
      <c r="E371" s="127">
        <f t="shared" si="173"/>
        <v>0</v>
      </c>
      <c r="F371" s="127">
        <f t="shared" si="173"/>
        <v>0</v>
      </c>
      <c r="G371" s="127">
        <f t="shared" si="173"/>
        <v>0</v>
      </c>
      <c r="H371" s="127">
        <f t="shared" si="173"/>
        <v>0</v>
      </c>
      <c r="I371" s="127">
        <f t="shared" si="173"/>
        <v>0</v>
      </c>
      <c r="J371" s="127">
        <f t="shared" si="173"/>
        <v>0</v>
      </c>
      <c r="K371" s="127">
        <f t="shared" si="173"/>
        <v>0</v>
      </c>
      <c r="L371" s="127">
        <f t="shared" si="173"/>
        <v>0</v>
      </c>
      <c r="M371" s="127">
        <f t="shared" si="173"/>
        <v>0</v>
      </c>
      <c r="N371" s="127">
        <f t="shared" si="173"/>
        <v>0</v>
      </c>
      <c r="O371" s="125">
        <f t="shared" si="173"/>
        <v>0</v>
      </c>
    </row>
    <row r="372" spans="2:15" s="21" customFormat="1" ht="23.25" customHeight="1" x14ac:dyDescent="0.25">
      <c r="B372" s="105" t="s">
        <v>453</v>
      </c>
      <c r="C372" s="126">
        <f t="shared" ref="C372:O372" si="174">IF(C308=0,0,((100-C308)*C332)/C308)</f>
        <v>1.0217391304347823</v>
      </c>
      <c r="D372" s="126">
        <f t="shared" si="174"/>
        <v>1.3243243243243248</v>
      </c>
      <c r="E372" s="126">
        <f t="shared" si="174"/>
        <v>0.84931506849315075</v>
      </c>
      <c r="F372" s="126">
        <f t="shared" si="174"/>
        <v>0.50000000000000022</v>
      </c>
      <c r="G372" s="126">
        <f t="shared" si="174"/>
        <v>0.89552238805970175</v>
      </c>
      <c r="H372" s="126">
        <f t="shared" si="174"/>
        <v>0.79710144927536197</v>
      </c>
      <c r="I372" s="126">
        <f t="shared" si="174"/>
        <v>1.1587301587301586</v>
      </c>
      <c r="J372" s="126">
        <f t="shared" si="174"/>
        <v>1.0266666666666668</v>
      </c>
      <c r="K372" s="126">
        <f t="shared" si="174"/>
        <v>0.37878787878787862</v>
      </c>
      <c r="L372" s="126">
        <f t="shared" si="174"/>
        <v>0.46153846153846129</v>
      </c>
      <c r="M372" s="126">
        <f t="shared" si="174"/>
        <v>0.81666666666666654</v>
      </c>
      <c r="N372" s="126">
        <f t="shared" si="174"/>
        <v>1.1044776119402988</v>
      </c>
      <c r="O372" s="125">
        <f t="shared" si="174"/>
        <v>0.84175531914893653</v>
      </c>
    </row>
    <row r="373" spans="2:15" s="26" customFormat="1" ht="23.25" customHeight="1" x14ac:dyDescent="0.25">
      <c r="B373" s="97" t="s">
        <v>5</v>
      </c>
      <c r="C373" s="125">
        <f>IF(C309=0,0,((100-C309)*C333)/C309)</f>
        <v>2.1538461538461529</v>
      </c>
      <c r="D373" s="125">
        <f t="shared" ref="D373:O373" si="175">IF(D309=0,0,((100-D309)*D333)/D309)</f>
        <v>1.5208333333333333</v>
      </c>
      <c r="E373" s="125">
        <f t="shared" si="175"/>
        <v>1.9437751004016071</v>
      </c>
      <c r="F373" s="125">
        <f t="shared" si="175"/>
        <v>1.8879668049792537</v>
      </c>
      <c r="G373" s="125">
        <f t="shared" si="175"/>
        <v>2.2560000000000002</v>
      </c>
      <c r="H373" s="125">
        <f t="shared" si="175"/>
        <v>2.5465116279069773</v>
      </c>
      <c r="I373" s="125">
        <f t="shared" si="175"/>
        <v>2.1176470588235299</v>
      </c>
      <c r="J373" s="125">
        <f t="shared" si="175"/>
        <v>1.4538745387453871</v>
      </c>
      <c r="K373" s="125">
        <f t="shared" si="175"/>
        <v>0.92335766423357701</v>
      </c>
      <c r="L373" s="125">
        <f t="shared" si="175"/>
        <v>1.0103092783505154</v>
      </c>
      <c r="M373" s="125">
        <f t="shared" si="175"/>
        <v>2.112359550561798</v>
      </c>
      <c r="N373" s="125">
        <f t="shared" si="175"/>
        <v>2.3407407407407401</v>
      </c>
      <c r="O373" s="125">
        <f t="shared" si="175"/>
        <v>1.7726001863932894</v>
      </c>
    </row>
    <row r="374" spans="2:15" s="21" customFormat="1" ht="12" customHeight="1" x14ac:dyDescent="0.25">
      <c r="B374" s="23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5"/>
    </row>
    <row r="375" spans="2:15" s="29" customFormat="1" ht="23.25" customHeight="1" x14ac:dyDescent="0.25">
      <c r="B375" s="97" t="s">
        <v>454</v>
      </c>
      <c r="C375" s="109"/>
      <c r="D375" s="110"/>
      <c r="E375" s="110"/>
      <c r="F375" s="110"/>
      <c r="G375" s="110"/>
      <c r="H375" s="110"/>
      <c r="I375" s="110"/>
      <c r="J375" s="110"/>
      <c r="K375" s="110"/>
      <c r="L375" s="110"/>
      <c r="M375" s="110"/>
      <c r="N375" s="110"/>
      <c r="O375" s="111"/>
    </row>
    <row r="376" spans="2:15" s="21" customFormat="1" ht="23.25" customHeight="1" x14ac:dyDescent="0.25">
      <c r="B376" s="105" t="s">
        <v>462</v>
      </c>
      <c r="C376" s="126">
        <f t="shared" ref="C376:N376" si="176">IF(C271=0,0,(C177/SUM(C271,C230)))</f>
        <v>0.1076923076923077</v>
      </c>
      <c r="D376" s="126">
        <f t="shared" si="176"/>
        <v>8.6956521739130432E-2</v>
      </c>
      <c r="E376" s="126">
        <f t="shared" si="176"/>
        <v>8.4507042253521125E-2</v>
      </c>
      <c r="F376" s="126">
        <f t="shared" si="176"/>
        <v>5.3333333333333337E-2</v>
      </c>
      <c r="G376" s="126">
        <f t="shared" si="176"/>
        <v>0.12307692307692308</v>
      </c>
      <c r="H376" s="126">
        <f t="shared" si="176"/>
        <v>0.1206896551724138</v>
      </c>
      <c r="I376" s="126">
        <f t="shared" si="176"/>
        <v>0.13235294117647059</v>
      </c>
      <c r="J376" s="126">
        <f t="shared" si="176"/>
        <v>8.6956521739130432E-2</v>
      </c>
      <c r="K376" s="126">
        <f t="shared" si="176"/>
        <v>9.45945945945946E-2</v>
      </c>
      <c r="L376" s="126">
        <f t="shared" si="176"/>
        <v>0.11458333333333333</v>
      </c>
      <c r="M376" s="126">
        <f t="shared" si="176"/>
        <v>0.1111111111111111</v>
      </c>
      <c r="N376" s="126">
        <f t="shared" si="176"/>
        <v>5.0847457627118647E-2</v>
      </c>
      <c r="O376" s="125">
        <f t="shared" ref="O376:O381" si="177">IF(O177=0,0,(O177*100/SUM(O271,O230)))</f>
        <v>9.720534629404618</v>
      </c>
    </row>
    <row r="377" spans="2:15" s="21" customFormat="1" ht="23.25" customHeight="1" x14ac:dyDescent="0.25">
      <c r="B377" s="5" t="s">
        <v>463</v>
      </c>
      <c r="C377" s="127">
        <f t="shared" ref="C377:N377" si="178">IF(C272=0,0,(C178/SUM(C272,C231)))</f>
        <v>4.5454545454545456E-2</v>
      </c>
      <c r="D377" s="127">
        <f t="shared" si="178"/>
        <v>2.6315789473684209E-2</v>
      </c>
      <c r="E377" s="127">
        <f t="shared" si="178"/>
        <v>4.2857142857142858E-2</v>
      </c>
      <c r="F377" s="127">
        <f t="shared" si="178"/>
        <v>3.9473684210526314E-2</v>
      </c>
      <c r="G377" s="127">
        <f t="shared" si="178"/>
        <v>5.434782608695652E-2</v>
      </c>
      <c r="H377" s="127">
        <f t="shared" si="178"/>
        <v>7.1428571428571425E-2</v>
      </c>
      <c r="I377" s="127">
        <f t="shared" si="178"/>
        <v>5.5555555555555552E-2</v>
      </c>
      <c r="J377" s="127">
        <f t="shared" si="178"/>
        <v>3.0612244897959183E-2</v>
      </c>
      <c r="K377" s="127">
        <f t="shared" si="178"/>
        <v>3.4090909090909088E-2</v>
      </c>
      <c r="L377" s="127">
        <f t="shared" si="178"/>
        <v>6.8965517241379309E-2</v>
      </c>
      <c r="M377" s="127">
        <f t="shared" si="178"/>
        <v>5.2631578947368418E-2</v>
      </c>
      <c r="N377" s="127">
        <f t="shared" si="178"/>
        <v>6.4516129032258063E-2</v>
      </c>
      <c r="O377" s="125">
        <f t="shared" si="177"/>
        <v>4.8756218905472632</v>
      </c>
    </row>
    <row r="378" spans="2:15" s="21" customFormat="1" ht="23.25" customHeight="1" x14ac:dyDescent="0.25">
      <c r="B378" s="105" t="s">
        <v>464</v>
      </c>
      <c r="C378" s="126">
        <f t="shared" ref="C378:N378" si="179">IF(C273=0,0,(C179/SUM(C273,C232)))</f>
        <v>2.247191011235955E-2</v>
      </c>
      <c r="D378" s="126">
        <f t="shared" si="179"/>
        <v>1.7699115044247787E-2</v>
      </c>
      <c r="E378" s="126">
        <f t="shared" si="179"/>
        <v>6.6666666666666671E-3</v>
      </c>
      <c r="F378" s="126">
        <f t="shared" si="179"/>
        <v>0.05</v>
      </c>
      <c r="G378" s="126">
        <f t="shared" si="179"/>
        <v>9.0090090090090089E-3</v>
      </c>
      <c r="H378" s="126">
        <f t="shared" si="179"/>
        <v>8.4033613445378148E-3</v>
      </c>
      <c r="I378" s="126">
        <f t="shared" si="179"/>
        <v>0</v>
      </c>
      <c r="J378" s="126">
        <f t="shared" si="179"/>
        <v>0</v>
      </c>
      <c r="K378" s="126">
        <f t="shared" si="179"/>
        <v>0</v>
      </c>
      <c r="L378" s="126">
        <f t="shared" si="179"/>
        <v>8.130081300813009E-3</v>
      </c>
      <c r="M378" s="126">
        <f t="shared" si="179"/>
        <v>2.0618556701030927E-2</v>
      </c>
      <c r="N378" s="126">
        <f t="shared" si="179"/>
        <v>4.4247787610619468E-2</v>
      </c>
      <c r="O378" s="125">
        <f t="shared" si="177"/>
        <v>1.4587892049598834</v>
      </c>
    </row>
    <row r="379" spans="2:15" s="21" customFormat="1" ht="23.25" customHeight="1" x14ac:dyDescent="0.25">
      <c r="B379" s="5" t="s">
        <v>465</v>
      </c>
      <c r="C379" s="127">
        <f t="shared" ref="C379:N379" si="180">IF(C274=0,0,(C180/SUM(C274,C233)))</f>
        <v>0</v>
      </c>
      <c r="D379" s="127">
        <f t="shared" si="180"/>
        <v>0</v>
      </c>
      <c r="E379" s="127">
        <f t="shared" si="180"/>
        <v>0</v>
      </c>
      <c r="F379" s="127">
        <f t="shared" si="180"/>
        <v>0</v>
      </c>
      <c r="G379" s="127">
        <f t="shared" si="180"/>
        <v>2.5000000000000001E-2</v>
      </c>
      <c r="H379" s="127">
        <f t="shared" si="180"/>
        <v>2.6315789473684209E-2</v>
      </c>
      <c r="I379" s="127">
        <f t="shared" si="180"/>
        <v>0</v>
      </c>
      <c r="J379" s="127">
        <f t="shared" si="180"/>
        <v>0</v>
      </c>
      <c r="K379" s="127">
        <f t="shared" si="180"/>
        <v>0</v>
      </c>
      <c r="L379" s="127">
        <f t="shared" si="180"/>
        <v>0</v>
      </c>
      <c r="M379" s="127">
        <f t="shared" si="180"/>
        <v>0</v>
      </c>
      <c r="N379" s="127">
        <f t="shared" si="180"/>
        <v>3.3333333333333333E-2</v>
      </c>
      <c r="O379" s="125">
        <f t="shared" si="177"/>
        <v>0.66371681415929207</v>
      </c>
    </row>
    <row r="380" spans="2:15" s="21" customFormat="1" ht="23.25" customHeight="1" x14ac:dyDescent="0.25">
      <c r="B380" s="105" t="s">
        <v>466</v>
      </c>
      <c r="C380" s="126">
        <f t="shared" ref="C380:N380" si="181">IF(C275=0,0,(C181/SUM(C275,C234)))</f>
        <v>0</v>
      </c>
      <c r="D380" s="126">
        <f t="shared" si="181"/>
        <v>2.1276595744680851E-2</v>
      </c>
      <c r="E380" s="126">
        <f t="shared" si="181"/>
        <v>0</v>
      </c>
      <c r="F380" s="126">
        <f t="shared" si="181"/>
        <v>0</v>
      </c>
      <c r="G380" s="126">
        <f t="shared" si="181"/>
        <v>2.3255813953488372E-2</v>
      </c>
      <c r="H380" s="126">
        <f t="shared" si="181"/>
        <v>0</v>
      </c>
      <c r="I380" s="126">
        <f t="shared" si="181"/>
        <v>5.1724137931034482E-2</v>
      </c>
      <c r="J380" s="126">
        <f t="shared" si="181"/>
        <v>0</v>
      </c>
      <c r="K380" s="126">
        <f t="shared" si="181"/>
        <v>0</v>
      </c>
      <c r="L380" s="126">
        <f t="shared" si="181"/>
        <v>3.4482758620689655E-2</v>
      </c>
      <c r="M380" s="126">
        <f t="shared" si="181"/>
        <v>0</v>
      </c>
      <c r="N380" s="126">
        <f t="shared" si="181"/>
        <v>0</v>
      </c>
      <c r="O380" s="125">
        <f t="shared" si="177"/>
        <v>1.0494752623688155</v>
      </c>
    </row>
    <row r="381" spans="2:15" s="26" customFormat="1" ht="23.25" customHeight="1" x14ac:dyDescent="0.25">
      <c r="B381" s="97" t="s">
        <v>5</v>
      </c>
      <c r="C381" s="125">
        <f t="shared" ref="C381:N381" si="182">IF(C276=0,0,(C182/SUM(C276,C235)))</f>
        <v>4.1800643086816719E-2</v>
      </c>
      <c r="D381" s="125">
        <f t="shared" si="182"/>
        <v>3.2448377581120944E-2</v>
      </c>
      <c r="E381" s="125">
        <f t="shared" si="182"/>
        <v>2.6041666666666668E-2</v>
      </c>
      <c r="F381" s="125">
        <f t="shared" si="182"/>
        <v>3.4090909090909088E-2</v>
      </c>
      <c r="G381" s="125">
        <f t="shared" si="182"/>
        <v>4.5584045584045586E-2</v>
      </c>
      <c r="H381" s="125">
        <f t="shared" si="182"/>
        <v>4.0579710144927533E-2</v>
      </c>
      <c r="I381" s="125">
        <f t="shared" si="182"/>
        <v>4.5977011494252873E-2</v>
      </c>
      <c r="J381" s="125">
        <f t="shared" si="182"/>
        <v>2.4657534246575342E-2</v>
      </c>
      <c r="K381" s="125">
        <f t="shared" si="182"/>
        <v>2.5380710659898477E-2</v>
      </c>
      <c r="L381" s="125">
        <f t="shared" si="182"/>
        <v>4.8192771084337352E-2</v>
      </c>
      <c r="M381" s="125">
        <f t="shared" si="182"/>
        <v>3.7790697674418602E-2</v>
      </c>
      <c r="N381" s="125">
        <f t="shared" si="182"/>
        <v>4.0540540540540543E-2</v>
      </c>
      <c r="O381" s="125">
        <f t="shared" si="177"/>
        <v>3.6822603056970822</v>
      </c>
    </row>
    <row r="382" spans="2:15" s="21" customFormat="1" ht="12" customHeight="1" x14ac:dyDescent="0.25">
      <c r="B382" s="33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5"/>
    </row>
    <row r="383" spans="2:15" s="26" customFormat="1" ht="23.25" customHeight="1" x14ac:dyDescent="0.25">
      <c r="B383" s="97" t="s">
        <v>147</v>
      </c>
      <c r="C383" s="109"/>
      <c r="D383" s="110"/>
      <c r="E383" s="110"/>
      <c r="F383" s="110"/>
      <c r="G383" s="110"/>
      <c r="H383" s="110"/>
      <c r="I383" s="110"/>
      <c r="J383" s="110"/>
      <c r="K383" s="110"/>
      <c r="L383" s="110"/>
      <c r="M383" s="110"/>
      <c r="N383" s="110"/>
      <c r="O383" s="111"/>
    </row>
    <row r="384" spans="2:15" s="21" customFormat="1" ht="23.25" customHeight="1" x14ac:dyDescent="0.25">
      <c r="B384" s="105" t="s">
        <v>388</v>
      </c>
      <c r="C384" s="126">
        <f t="shared" ref="C384:N384" si="183">IF(C279=0,0,(C185/(C279+C238)))</f>
        <v>1.3888888888888888E-2</v>
      </c>
      <c r="D384" s="126">
        <f t="shared" si="183"/>
        <v>1.2500000000000001E-2</v>
      </c>
      <c r="E384" s="126">
        <f t="shared" si="183"/>
        <v>0</v>
      </c>
      <c r="F384" s="126">
        <f t="shared" si="183"/>
        <v>0</v>
      </c>
      <c r="G384" s="126">
        <f t="shared" si="183"/>
        <v>0</v>
      </c>
      <c r="H384" s="126">
        <f t="shared" si="183"/>
        <v>0</v>
      </c>
      <c r="I384" s="126">
        <f t="shared" si="183"/>
        <v>3.0769230769230771E-2</v>
      </c>
      <c r="J384" s="126">
        <f t="shared" si="183"/>
        <v>0</v>
      </c>
      <c r="K384" s="126">
        <f t="shared" ref="K384:K392" si="184">IF(K279=0,0,(K185/(K279+K238)))</f>
        <v>0</v>
      </c>
      <c r="L384" s="126">
        <f t="shared" si="183"/>
        <v>0</v>
      </c>
      <c r="M384" s="126">
        <f t="shared" si="183"/>
        <v>0</v>
      </c>
      <c r="N384" s="126">
        <f t="shared" si="183"/>
        <v>0</v>
      </c>
      <c r="O384" s="125">
        <f t="shared" ref="O384:O392" si="185">IF(O185=0,0,(O185*100/(O279+O238)))</f>
        <v>0.4854368932038835</v>
      </c>
    </row>
    <row r="385" spans="2:15" s="21" customFormat="1" ht="23.25" customHeight="1" x14ac:dyDescent="0.25">
      <c r="B385" s="5" t="s">
        <v>389</v>
      </c>
      <c r="C385" s="127">
        <f t="shared" ref="C385:N385" si="186">IF(C280=0,0,(C186/(C280+C239)))</f>
        <v>0</v>
      </c>
      <c r="D385" s="127">
        <f t="shared" si="186"/>
        <v>0</v>
      </c>
      <c r="E385" s="127">
        <f t="shared" si="186"/>
        <v>0</v>
      </c>
      <c r="F385" s="127">
        <f t="shared" si="186"/>
        <v>0</v>
      </c>
      <c r="G385" s="127">
        <f t="shared" si="186"/>
        <v>0</v>
      </c>
      <c r="H385" s="127">
        <f t="shared" si="186"/>
        <v>0</v>
      </c>
      <c r="I385" s="127">
        <f t="shared" si="186"/>
        <v>0</v>
      </c>
      <c r="J385" s="127">
        <f t="shared" si="186"/>
        <v>0</v>
      </c>
      <c r="K385" s="127">
        <f t="shared" si="184"/>
        <v>0</v>
      </c>
      <c r="L385" s="127">
        <f t="shared" si="186"/>
        <v>0</v>
      </c>
      <c r="M385" s="127">
        <f t="shared" si="186"/>
        <v>0</v>
      </c>
      <c r="N385" s="127">
        <f t="shared" si="186"/>
        <v>0</v>
      </c>
      <c r="O385" s="125">
        <f t="shared" si="185"/>
        <v>0</v>
      </c>
    </row>
    <row r="386" spans="2:15" s="21" customFormat="1" ht="23.25" customHeight="1" x14ac:dyDescent="0.25">
      <c r="B386" s="105" t="s">
        <v>390</v>
      </c>
      <c r="C386" s="126">
        <f t="shared" ref="C386:N386" si="187">IF(C281=0,0,(C187/(C281+C240)))</f>
        <v>0</v>
      </c>
      <c r="D386" s="126">
        <f t="shared" si="187"/>
        <v>1.2500000000000001E-2</v>
      </c>
      <c r="E386" s="126">
        <f t="shared" si="187"/>
        <v>0</v>
      </c>
      <c r="F386" s="126">
        <f t="shared" si="187"/>
        <v>2.3255813953488372E-2</v>
      </c>
      <c r="G386" s="126">
        <f t="shared" si="187"/>
        <v>0</v>
      </c>
      <c r="H386" s="126">
        <f t="shared" si="187"/>
        <v>1.9801980198019802E-2</v>
      </c>
      <c r="I386" s="126">
        <f t="shared" si="187"/>
        <v>0</v>
      </c>
      <c r="J386" s="126">
        <f t="shared" si="187"/>
        <v>0</v>
      </c>
      <c r="K386" s="126">
        <f t="shared" si="184"/>
        <v>0</v>
      </c>
      <c r="L386" s="126">
        <f t="shared" si="187"/>
        <v>0</v>
      </c>
      <c r="M386" s="126">
        <f t="shared" si="187"/>
        <v>0</v>
      </c>
      <c r="N386" s="126">
        <f t="shared" si="187"/>
        <v>1.0101010101010102E-2</v>
      </c>
      <c r="O386" s="125">
        <f t="shared" si="185"/>
        <v>0.55917986952469712</v>
      </c>
    </row>
    <row r="387" spans="2:15" s="21" customFormat="1" ht="23.25" customHeight="1" x14ac:dyDescent="0.25">
      <c r="B387" s="5" t="s">
        <v>391</v>
      </c>
      <c r="C387" s="127">
        <f t="shared" ref="C387:N387" si="188">IF(C282=0,0,(C188/(C282+C241)))</f>
        <v>0</v>
      </c>
      <c r="D387" s="127">
        <f t="shared" si="188"/>
        <v>0</v>
      </c>
      <c r="E387" s="127">
        <f t="shared" si="188"/>
        <v>0</v>
      </c>
      <c r="F387" s="127">
        <f t="shared" si="188"/>
        <v>0</v>
      </c>
      <c r="G387" s="127">
        <f t="shared" si="188"/>
        <v>0</v>
      </c>
      <c r="H387" s="127">
        <f t="shared" si="188"/>
        <v>0</v>
      </c>
      <c r="I387" s="127">
        <f t="shared" si="188"/>
        <v>0</v>
      </c>
      <c r="J387" s="127">
        <f t="shared" si="188"/>
        <v>0</v>
      </c>
      <c r="K387" s="127">
        <f t="shared" si="184"/>
        <v>0</v>
      </c>
      <c r="L387" s="127">
        <f t="shared" si="188"/>
        <v>0</v>
      </c>
      <c r="M387" s="127">
        <f t="shared" si="188"/>
        <v>0</v>
      </c>
      <c r="N387" s="127">
        <f t="shared" si="188"/>
        <v>3.2258064516129031E-2</v>
      </c>
      <c r="O387" s="125">
        <f t="shared" si="185"/>
        <v>0.22675736961451248</v>
      </c>
    </row>
    <row r="388" spans="2:15" s="21" customFormat="1" ht="23.25" customHeight="1" x14ac:dyDescent="0.25">
      <c r="B388" s="105" t="s">
        <v>392</v>
      </c>
      <c r="C388" s="126">
        <f t="shared" ref="C388:N388" si="189">IF(C283=0,0,(C189/(C283+C242)))</f>
        <v>0.34782608695652173</v>
      </c>
      <c r="D388" s="126">
        <f t="shared" si="189"/>
        <v>0.25925925925925924</v>
      </c>
      <c r="E388" s="126">
        <f t="shared" si="189"/>
        <v>0.22222222222222221</v>
      </c>
      <c r="F388" s="126">
        <f t="shared" si="189"/>
        <v>0.22580645161290322</v>
      </c>
      <c r="G388" s="126">
        <f t="shared" si="189"/>
        <v>0.40740740740740738</v>
      </c>
      <c r="H388" s="126">
        <f t="shared" si="189"/>
        <v>0.21212121212121213</v>
      </c>
      <c r="I388" s="126">
        <f t="shared" si="189"/>
        <v>0.31034482758620691</v>
      </c>
      <c r="J388" s="126">
        <f t="shared" si="189"/>
        <v>0.23076923076923078</v>
      </c>
      <c r="K388" s="126">
        <f t="shared" si="184"/>
        <v>0.1891891891891892</v>
      </c>
      <c r="L388" s="126">
        <f t="shared" si="189"/>
        <v>0.29166666666666669</v>
      </c>
      <c r="M388" s="126">
        <f t="shared" si="189"/>
        <v>0.30434782608695654</v>
      </c>
      <c r="N388" s="126">
        <f t="shared" si="189"/>
        <v>0.25</v>
      </c>
      <c r="O388" s="125">
        <f t="shared" si="185"/>
        <v>26.740947075208915</v>
      </c>
    </row>
    <row r="389" spans="2:15" s="21" customFormat="1" ht="23.25" customHeight="1" x14ac:dyDescent="0.25">
      <c r="B389" s="5" t="s">
        <v>393</v>
      </c>
      <c r="C389" s="127">
        <f t="shared" ref="C389:N389" si="190">IF(C284=0,0,(C190/(C284+C243)))</f>
        <v>0.11764705882352941</v>
      </c>
      <c r="D389" s="127">
        <f t="shared" si="190"/>
        <v>9.0909090909090912E-2</v>
      </c>
      <c r="E389" s="127">
        <f t="shared" si="190"/>
        <v>5.8823529411764705E-2</v>
      </c>
      <c r="F389" s="127">
        <f t="shared" si="190"/>
        <v>5.8823529411764705E-2</v>
      </c>
      <c r="G389" s="127">
        <f t="shared" si="190"/>
        <v>0.16666666666666666</v>
      </c>
      <c r="H389" s="127">
        <f t="shared" si="190"/>
        <v>0.1111111111111111</v>
      </c>
      <c r="I389" s="127">
        <f t="shared" si="190"/>
        <v>0.16666666666666666</v>
      </c>
      <c r="J389" s="127">
        <f t="shared" si="190"/>
        <v>0</v>
      </c>
      <c r="K389" s="127">
        <f t="shared" si="184"/>
        <v>0.11764705882352941</v>
      </c>
      <c r="L389" s="127">
        <f t="shared" si="190"/>
        <v>0.13333333333333333</v>
      </c>
      <c r="M389" s="127">
        <f t="shared" si="190"/>
        <v>5.5555555555555552E-2</v>
      </c>
      <c r="N389" s="127">
        <f t="shared" si="190"/>
        <v>0.23529411764705882</v>
      </c>
      <c r="O389" s="125">
        <f t="shared" si="185"/>
        <v>11.111111111111111</v>
      </c>
    </row>
    <row r="390" spans="2:15" s="21" customFormat="1" ht="23.25" customHeight="1" x14ac:dyDescent="0.25">
      <c r="B390" s="105" t="s">
        <v>394</v>
      </c>
      <c r="C390" s="126">
        <f t="shared" ref="C390:N390" si="191">IF(C285=0,0,(C191/(C285+C244)))</f>
        <v>0.15384615384615385</v>
      </c>
      <c r="D390" s="126">
        <f t="shared" si="191"/>
        <v>9.0909090909090912E-2</v>
      </c>
      <c r="E390" s="126">
        <f t="shared" si="191"/>
        <v>0.21428571428571427</v>
      </c>
      <c r="F390" s="126">
        <f t="shared" si="191"/>
        <v>0.16666666666666666</v>
      </c>
      <c r="G390" s="126">
        <f t="shared" si="191"/>
        <v>0.25</v>
      </c>
      <c r="H390" s="126">
        <f t="shared" si="191"/>
        <v>0.21428571428571427</v>
      </c>
      <c r="I390" s="126">
        <f t="shared" si="191"/>
        <v>0.25</v>
      </c>
      <c r="J390" s="126">
        <f t="shared" si="191"/>
        <v>0.25</v>
      </c>
      <c r="K390" s="126">
        <f t="shared" si="184"/>
        <v>5.5555555555555552E-2</v>
      </c>
      <c r="L390" s="126">
        <f t="shared" si="191"/>
        <v>0.33333333333333331</v>
      </c>
      <c r="M390" s="126">
        <f t="shared" si="191"/>
        <v>0.25</v>
      </c>
      <c r="N390" s="126">
        <f t="shared" si="191"/>
        <v>0.2</v>
      </c>
      <c r="O390" s="125">
        <f t="shared" si="185"/>
        <v>19.594594594594593</v>
      </c>
    </row>
    <row r="391" spans="2:15" s="21" customFormat="1" ht="23.25" customHeight="1" x14ac:dyDescent="0.25">
      <c r="B391" s="5" t="s">
        <v>395</v>
      </c>
      <c r="C391" s="127">
        <f t="shared" ref="C391:N391" si="192">IF(C286=0,0,(C192/(C286+C245)))</f>
        <v>0</v>
      </c>
      <c r="D391" s="127">
        <f t="shared" si="192"/>
        <v>0</v>
      </c>
      <c r="E391" s="127">
        <f t="shared" si="192"/>
        <v>0</v>
      </c>
      <c r="F391" s="127">
        <f t="shared" si="192"/>
        <v>0</v>
      </c>
      <c r="G391" s="127">
        <f t="shared" si="192"/>
        <v>0</v>
      </c>
      <c r="H391" s="127">
        <f t="shared" si="192"/>
        <v>0</v>
      </c>
      <c r="I391" s="127">
        <f t="shared" si="192"/>
        <v>0</v>
      </c>
      <c r="J391" s="127">
        <f t="shared" si="192"/>
        <v>0</v>
      </c>
      <c r="K391" s="127">
        <f t="shared" si="184"/>
        <v>0</v>
      </c>
      <c r="L391" s="127">
        <f t="shared" si="192"/>
        <v>0</v>
      </c>
      <c r="M391" s="127">
        <f t="shared" si="192"/>
        <v>0</v>
      </c>
      <c r="N391" s="127">
        <f t="shared" si="192"/>
        <v>0</v>
      </c>
      <c r="O391" s="125">
        <f t="shared" si="185"/>
        <v>0</v>
      </c>
    </row>
    <row r="392" spans="2:15" s="21" customFormat="1" ht="23.25" customHeight="1" x14ac:dyDescent="0.25">
      <c r="B392" s="105" t="s">
        <v>396</v>
      </c>
      <c r="C392" s="126">
        <f t="shared" ref="C392:N392" si="193">IF(C287=0,0,(C193/(C287+C246)))</f>
        <v>0</v>
      </c>
      <c r="D392" s="126">
        <f t="shared" si="193"/>
        <v>0</v>
      </c>
      <c r="E392" s="126">
        <f t="shared" si="193"/>
        <v>0</v>
      </c>
      <c r="F392" s="126">
        <f t="shared" si="193"/>
        <v>0</v>
      </c>
      <c r="G392" s="126">
        <f t="shared" si="193"/>
        <v>0</v>
      </c>
      <c r="H392" s="126">
        <f t="shared" si="193"/>
        <v>0</v>
      </c>
      <c r="I392" s="126">
        <f t="shared" si="193"/>
        <v>1.5873015873015872E-2</v>
      </c>
      <c r="J392" s="126">
        <f t="shared" si="193"/>
        <v>0</v>
      </c>
      <c r="K392" s="126">
        <f t="shared" si="184"/>
        <v>0</v>
      </c>
      <c r="L392" s="126">
        <f t="shared" si="193"/>
        <v>0</v>
      </c>
      <c r="M392" s="126">
        <f t="shared" si="193"/>
        <v>1.6666666666666666E-2</v>
      </c>
      <c r="N392" s="126">
        <f t="shared" si="193"/>
        <v>0</v>
      </c>
      <c r="O392" s="125">
        <f t="shared" si="185"/>
        <v>0.26595744680851063</v>
      </c>
    </row>
    <row r="393" spans="2:15" s="21" customFormat="1" ht="23.25" customHeight="1" x14ac:dyDescent="0.25">
      <c r="B393" s="5" t="s">
        <v>397</v>
      </c>
      <c r="C393" s="127">
        <f t="shared" ref="C393:N393" si="194">IF(C288=0,0,(C194/(C288)))</f>
        <v>0</v>
      </c>
      <c r="D393" s="127">
        <f t="shared" si="194"/>
        <v>1</v>
      </c>
      <c r="E393" s="127">
        <f t="shared" si="194"/>
        <v>0</v>
      </c>
      <c r="F393" s="127">
        <f t="shared" si="194"/>
        <v>0</v>
      </c>
      <c r="G393" s="127">
        <f t="shared" si="194"/>
        <v>0</v>
      </c>
      <c r="H393" s="127">
        <f t="shared" si="194"/>
        <v>1</v>
      </c>
      <c r="I393" s="127">
        <f t="shared" si="194"/>
        <v>0</v>
      </c>
      <c r="J393" s="127">
        <f t="shared" si="194"/>
        <v>1</v>
      </c>
      <c r="K393" s="127">
        <f t="shared" si="194"/>
        <v>0</v>
      </c>
      <c r="L393" s="127">
        <f t="shared" si="194"/>
        <v>0.5</v>
      </c>
      <c r="M393" s="127">
        <f t="shared" si="194"/>
        <v>0</v>
      </c>
      <c r="N393" s="127">
        <f t="shared" si="194"/>
        <v>1</v>
      </c>
      <c r="O393" s="125">
        <f>IF(O194=0,0,(O194*100/(O288)))</f>
        <v>80</v>
      </c>
    </row>
    <row r="394" spans="2:15" s="26" customFormat="1" ht="17.25" customHeight="1" x14ac:dyDescent="0.25">
      <c r="B394" s="97" t="s">
        <v>5</v>
      </c>
      <c r="C394" s="125">
        <f t="shared" ref="C394:O394" si="195">IF(C289=0,0,(C195/(C289+C247)))</f>
        <v>4.1800643086816719E-2</v>
      </c>
      <c r="D394" s="125">
        <f t="shared" si="195"/>
        <v>3.8123167155425221E-2</v>
      </c>
      <c r="E394" s="125">
        <f t="shared" si="195"/>
        <v>2.5974025974025976E-2</v>
      </c>
      <c r="F394" s="125">
        <f t="shared" si="195"/>
        <v>3.4090909090909088E-2</v>
      </c>
      <c r="G394" s="125">
        <f t="shared" si="195"/>
        <v>4.5584045584045586E-2</v>
      </c>
      <c r="H394" s="125">
        <f t="shared" si="195"/>
        <v>4.3352601156069363E-2</v>
      </c>
      <c r="I394" s="125">
        <f t="shared" si="195"/>
        <v>4.5977011494252873E-2</v>
      </c>
      <c r="J394" s="125">
        <f t="shared" si="195"/>
        <v>2.9972752043596729E-2</v>
      </c>
      <c r="K394" s="125">
        <f t="shared" si="195"/>
        <v>2.5380710659898477E-2</v>
      </c>
      <c r="L394" s="125">
        <f t="shared" si="195"/>
        <v>5.0359712230215826E-2</v>
      </c>
      <c r="M394" s="125">
        <f t="shared" si="195"/>
        <v>3.7790697674418602E-2</v>
      </c>
      <c r="N394" s="125">
        <f t="shared" si="195"/>
        <v>4.5698924731182797E-2</v>
      </c>
      <c r="O394" s="125">
        <f t="shared" si="195"/>
        <v>3.858595194085028E-2</v>
      </c>
    </row>
    <row r="395" spans="2:15" s="21" customFormat="1" ht="12" customHeight="1" x14ac:dyDescent="0.25">
      <c r="B395" s="23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5"/>
    </row>
    <row r="396" spans="2:15" s="29" customFormat="1" ht="23.25" customHeight="1" x14ac:dyDescent="0.25">
      <c r="B396" s="97" t="s">
        <v>130</v>
      </c>
      <c r="C396" s="123">
        <f t="shared" ref="C396:N396" si="196">IF((C160+C182)=0,0,(C182/(C160+C182)*100))</f>
        <v>5.6768558951965069</v>
      </c>
      <c r="D396" s="123">
        <f t="shared" si="196"/>
        <v>4.6218487394957988</v>
      </c>
      <c r="E396" s="123">
        <f t="shared" si="196"/>
        <v>4.048582995951417</v>
      </c>
      <c r="F396" s="123">
        <f t="shared" si="196"/>
        <v>5.1282051282051277</v>
      </c>
      <c r="G396" s="123">
        <f t="shared" si="196"/>
        <v>6.4516129032258061</v>
      </c>
      <c r="H396" s="123">
        <f t="shared" si="196"/>
        <v>5.5118110236220472</v>
      </c>
      <c r="I396" s="123">
        <f t="shared" si="196"/>
        <v>6.3492063492063489</v>
      </c>
      <c r="J396" s="123">
        <f t="shared" si="196"/>
        <v>3.4220532319391634</v>
      </c>
      <c r="K396" s="123">
        <f t="shared" si="196"/>
        <v>3.6630036630036633</v>
      </c>
      <c r="L396" s="123">
        <f t="shared" si="196"/>
        <v>6.9930069930069934</v>
      </c>
      <c r="M396" s="123">
        <f t="shared" si="196"/>
        <v>4.9618320610687023</v>
      </c>
      <c r="N396" s="123">
        <f t="shared" si="196"/>
        <v>5.7034220532319395</v>
      </c>
      <c r="O396" s="123">
        <f>IF(O182=0,0,(O182*100/(O160+O182)))</f>
        <v>5.2148245326336502</v>
      </c>
    </row>
    <row r="397" spans="2:15" s="26" customFormat="1" ht="12" customHeight="1" x14ac:dyDescent="0.25">
      <c r="B397" s="36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25"/>
    </row>
    <row r="398" spans="2:15" s="29" customFormat="1" ht="23.25" customHeight="1" x14ac:dyDescent="0.25">
      <c r="B398" s="97" t="s">
        <v>126</v>
      </c>
      <c r="C398" s="109"/>
      <c r="D398" s="110"/>
      <c r="E398" s="110"/>
      <c r="F398" s="110"/>
      <c r="G398" s="110"/>
      <c r="H398" s="110"/>
      <c r="I398" s="110"/>
      <c r="J398" s="110"/>
      <c r="K398" s="110"/>
      <c r="L398" s="110"/>
      <c r="M398" s="110"/>
      <c r="N398" s="110"/>
      <c r="O398" s="111"/>
    </row>
    <row r="399" spans="2:15" s="21" customFormat="1" ht="23.25" customHeight="1" x14ac:dyDescent="0.25">
      <c r="B399" s="105" t="s">
        <v>468</v>
      </c>
      <c r="C399" s="361">
        <f t="shared" ref="C399:K399" si="197">IF(C276=0,0,(C212/C276)*100)</f>
        <v>4.700854700854701</v>
      </c>
      <c r="D399" s="361">
        <f t="shared" si="197"/>
        <v>4.2016806722689077</v>
      </c>
      <c r="E399" s="361">
        <f t="shared" si="197"/>
        <v>3.6290322580645165</v>
      </c>
      <c r="F399" s="361">
        <f t="shared" si="197"/>
        <v>3.7344398340248963</v>
      </c>
      <c r="G399" s="361">
        <f t="shared" si="197"/>
        <v>3.5999999999999996</v>
      </c>
      <c r="H399" s="361">
        <f t="shared" si="197"/>
        <v>5.0583657587548636</v>
      </c>
      <c r="I399" s="361">
        <f t="shared" si="197"/>
        <v>5.0980392156862742</v>
      </c>
      <c r="J399" s="361">
        <f t="shared" si="197"/>
        <v>2.9739776951672861</v>
      </c>
      <c r="K399" s="361">
        <f t="shared" si="197"/>
        <v>2.9197080291970803</v>
      </c>
      <c r="L399" s="361">
        <f>IF(L212=0,0,(L212*100/L174+L194))</f>
        <v>7.3909774436090228</v>
      </c>
      <c r="M399" s="361">
        <f>IF(M212=0,0,(M212*100/M174+M194))</f>
        <v>4.0160642570281126</v>
      </c>
      <c r="N399" s="361">
        <f>IF(N212=0,0,(N212*100/N174+N194))</f>
        <v>6.435483870967742</v>
      </c>
      <c r="O399" s="125">
        <f>IF(O212=0,0,(O212*100/O174+O194))</f>
        <v>12.429065743944637</v>
      </c>
    </row>
    <row r="400" spans="2:15" s="21" customFormat="1" ht="23.25" customHeight="1" x14ac:dyDescent="0.25">
      <c r="B400" s="5" t="s">
        <v>467</v>
      </c>
      <c r="C400" s="362">
        <f t="shared" ref="C400:K400" si="198">IF(C276=0,0,(C204/C276)*100)</f>
        <v>0.85470085470085477</v>
      </c>
      <c r="D400" s="362">
        <f t="shared" si="198"/>
        <v>1.2605042016806722</v>
      </c>
      <c r="E400" s="362">
        <f t="shared" si="198"/>
        <v>0.40322580645161288</v>
      </c>
      <c r="F400" s="362">
        <f t="shared" si="198"/>
        <v>1.2448132780082988</v>
      </c>
      <c r="G400" s="362">
        <f t="shared" si="198"/>
        <v>2.8000000000000003</v>
      </c>
      <c r="H400" s="362">
        <f t="shared" si="198"/>
        <v>0.77821011673151752</v>
      </c>
      <c r="I400" s="362">
        <f t="shared" si="198"/>
        <v>1.1764705882352942</v>
      </c>
      <c r="J400" s="362">
        <f t="shared" si="198"/>
        <v>1.1152416356877324</v>
      </c>
      <c r="K400" s="362">
        <f t="shared" si="198"/>
        <v>0.72992700729927007</v>
      </c>
      <c r="L400" s="362">
        <f>IF(L204=0,0,(L204*100/L174+L194))</f>
        <v>2.1278195488721803</v>
      </c>
      <c r="M400" s="362">
        <f>IF(M204=0,0,(M204*100/M174+M194))</f>
        <v>1.2048192771084338</v>
      </c>
      <c r="N400" s="362">
        <f>IF(N204=0,0,(N204*100/N174+N194))</f>
        <v>3.6129032258064515</v>
      </c>
      <c r="O400" s="125">
        <f>IF(O204=0,0,(O204*100/O174+O194))</f>
        <v>9.2456747404844286</v>
      </c>
    </row>
    <row r="401" spans="2:15" s="21" customFormat="1" ht="23.25" customHeight="1" x14ac:dyDescent="0.25">
      <c r="B401" s="105" t="s">
        <v>469</v>
      </c>
      <c r="C401" s="361">
        <f t="shared" ref="C401:K401" si="199">IF(C459=0,0,(C215/C459)*100)</f>
        <v>9.5238095238095237</v>
      </c>
      <c r="D401" s="361">
        <f t="shared" si="199"/>
        <v>3.8461538461538463</v>
      </c>
      <c r="E401" s="361">
        <f t="shared" si="199"/>
        <v>4.3478260869565215</v>
      </c>
      <c r="F401" s="361">
        <f t="shared" si="199"/>
        <v>3.225806451612903</v>
      </c>
      <c r="G401" s="361">
        <f t="shared" si="199"/>
        <v>3.4482758620689653</v>
      </c>
      <c r="H401" s="361">
        <f t="shared" si="199"/>
        <v>7.4074074074074066</v>
      </c>
      <c r="I401" s="361">
        <f t="shared" si="199"/>
        <v>4.1666666666666661</v>
      </c>
      <c r="J401" s="361">
        <f t="shared" si="199"/>
        <v>3.125</v>
      </c>
      <c r="K401" s="361">
        <f t="shared" si="199"/>
        <v>2.5</v>
      </c>
      <c r="L401" s="361">
        <f>IF(L215=0,0,(L215*100/L174+L194))</f>
        <v>2.8796992481203008</v>
      </c>
      <c r="M401" s="361">
        <f>IF(M215=0,0,(M215*100/M174+M194))</f>
        <v>1.606425702811245</v>
      </c>
      <c r="N401" s="361">
        <f>IF(N215=0,0,(N215*100/N174+N194))</f>
        <v>2.806451612903226</v>
      </c>
      <c r="O401" s="125">
        <f>IF(O215=0,0,(O215*100/O174+O194))</f>
        <v>8.7612456747404845</v>
      </c>
    </row>
    <row r="402" spans="2:15" s="21" customFormat="1" ht="23.25" customHeight="1" x14ac:dyDescent="0.25">
      <c r="B402" s="5" t="s">
        <v>470</v>
      </c>
      <c r="C402" s="362">
        <f>IF(C421=0,0,(C179/C421)*100)</f>
        <v>1.0695187165775399</v>
      </c>
      <c r="D402" s="364">
        <f t="shared" ref="D402:K402" si="200">IF(D421=0,0,(D178/D421)*100)</f>
        <v>1.0471204188481675</v>
      </c>
      <c r="E402" s="362">
        <f t="shared" si="200"/>
        <v>1.3333333333333335</v>
      </c>
      <c r="F402" s="362">
        <f t="shared" si="200"/>
        <v>1.4705882352941175</v>
      </c>
      <c r="G402" s="362">
        <f t="shared" si="200"/>
        <v>2.2123893805309733</v>
      </c>
      <c r="H402" s="362">
        <f t="shared" si="200"/>
        <v>2.4038461538461542</v>
      </c>
      <c r="I402" s="362">
        <f t="shared" si="200"/>
        <v>1.9230769230769231</v>
      </c>
      <c r="J402" s="362">
        <f t="shared" si="200"/>
        <v>1.2820512820512819</v>
      </c>
      <c r="K402" s="362">
        <f t="shared" si="200"/>
        <v>1.2765957446808509</v>
      </c>
      <c r="L402" s="362">
        <f>IF(L421=0,0,(L178*100/L421))</f>
        <v>2.5210084033613445</v>
      </c>
      <c r="M402" s="362">
        <f>IF(M421=0,0,(M178*100/M421))</f>
        <v>2.0920502092050208</v>
      </c>
      <c r="N402" s="362">
        <f>IF(N421=0,0,(N178*100/N421))</f>
        <v>2.7027027027027026</v>
      </c>
      <c r="O402" s="125">
        <f>IF(O421=0,0,(O178*100/O421))</f>
        <v>1.8723729461215133</v>
      </c>
    </row>
    <row r="403" spans="2:15" s="21" customFormat="1" ht="23.25" customHeight="1" x14ac:dyDescent="0.25">
      <c r="B403" s="105" t="s">
        <v>471</v>
      </c>
      <c r="C403" s="361">
        <f>IF(C274=0,0,(C180/C273)*100)</f>
        <v>0</v>
      </c>
      <c r="D403" s="361">
        <f t="shared" ref="D403:K403" si="201">IF(D273=0,0,(D179/D273)*100)</f>
        <v>2.2471910112359552</v>
      </c>
      <c r="E403" s="361">
        <f t="shared" si="201"/>
        <v>0.91743119266055051</v>
      </c>
      <c r="F403" s="361">
        <f t="shared" si="201"/>
        <v>6.3291139240506329</v>
      </c>
      <c r="G403" s="361">
        <f t="shared" si="201"/>
        <v>1.1235955056179776</v>
      </c>
      <c r="H403" s="361">
        <f t="shared" si="201"/>
        <v>1.0309278350515463</v>
      </c>
      <c r="I403" s="361">
        <f t="shared" si="201"/>
        <v>0</v>
      </c>
      <c r="J403" s="361">
        <f t="shared" si="201"/>
        <v>0</v>
      </c>
      <c r="K403" s="361">
        <f t="shared" si="201"/>
        <v>0</v>
      </c>
      <c r="L403" s="361">
        <f>IF(L179=0,0,(L179*100/L174+L194))</f>
        <v>1.3759398496240602</v>
      </c>
      <c r="M403" s="361">
        <f>IF(M179=0,0,(M179*100/M174+M194))</f>
        <v>0.80321285140562249</v>
      </c>
      <c r="N403" s="361">
        <f>IF(N179=0,0,(N179*100/N174+N194))</f>
        <v>4.0161290322580641</v>
      </c>
      <c r="O403" s="125">
        <f>IF(O179=0,0,(O179*100/O174+O194))</f>
        <v>8.6920415224913494</v>
      </c>
    </row>
    <row r="404" spans="2:15" s="21" customFormat="1" ht="12" customHeight="1" x14ac:dyDescent="0.25">
      <c r="B404" s="38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</row>
    <row r="405" spans="2:15" s="30" customFormat="1" ht="23.25" customHeight="1" x14ac:dyDescent="0.25">
      <c r="B405" s="133" t="s">
        <v>17</v>
      </c>
      <c r="C405" s="109"/>
      <c r="D405" s="110"/>
      <c r="E405" s="110"/>
      <c r="F405" s="110"/>
      <c r="G405" s="110"/>
      <c r="H405" s="110"/>
      <c r="I405" s="110"/>
      <c r="J405" s="110"/>
      <c r="K405" s="110"/>
      <c r="L405" s="110"/>
      <c r="M405" s="110"/>
      <c r="N405" s="110"/>
      <c r="O405" s="111"/>
    </row>
    <row r="406" spans="2:15" s="26" customFormat="1" ht="12" customHeight="1" x14ac:dyDescent="0.25">
      <c r="B406" s="23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5"/>
    </row>
    <row r="407" spans="2:15" s="30" customFormat="1" ht="23.25" customHeight="1" x14ac:dyDescent="0.25">
      <c r="B407" s="133" t="s">
        <v>78</v>
      </c>
      <c r="C407" s="109"/>
      <c r="D407" s="110"/>
      <c r="E407" s="110"/>
      <c r="F407" s="110"/>
      <c r="G407" s="110"/>
      <c r="H407" s="110"/>
      <c r="I407" s="110"/>
      <c r="J407" s="110"/>
      <c r="K407" s="110"/>
      <c r="L407" s="110"/>
      <c r="M407" s="110"/>
      <c r="N407" s="110"/>
      <c r="O407" s="111"/>
    </row>
    <row r="408" spans="2:15" s="26" customFormat="1" ht="12" customHeight="1" x14ac:dyDescent="0.25">
      <c r="B408" s="39"/>
      <c r="C408" s="40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1"/>
    </row>
    <row r="409" spans="2:15" s="26" customFormat="1" ht="23.25" customHeight="1" x14ac:dyDescent="0.25">
      <c r="B409" s="97" t="s">
        <v>18</v>
      </c>
      <c r="C409" s="109"/>
      <c r="D409" s="110"/>
      <c r="E409" s="110"/>
      <c r="F409" s="110"/>
      <c r="G409" s="110"/>
      <c r="H409" s="110"/>
      <c r="I409" s="110"/>
      <c r="J409" s="110"/>
      <c r="K409" s="110"/>
      <c r="L409" s="110"/>
      <c r="M409" s="110"/>
      <c r="N409" s="110"/>
      <c r="O409" s="111"/>
    </row>
    <row r="410" spans="2:15" s="21" customFormat="1" ht="23.25" customHeight="1" x14ac:dyDescent="0.25">
      <c r="B410" s="116" t="s">
        <v>472</v>
      </c>
      <c r="C410" s="121">
        <v>80</v>
      </c>
      <c r="D410" s="121">
        <v>75</v>
      </c>
      <c r="E410" s="121">
        <v>113</v>
      </c>
      <c r="F410" s="121">
        <v>72</v>
      </c>
      <c r="G410" s="121">
        <v>89</v>
      </c>
      <c r="H410" s="121">
        <v>80</v>
      </c>
      <c r="I410" s="121">
        <v>88</v>
      </c>
      <c r="J410" s="121">
        <v>87</v>
      </c>
      <c r="K410" s="121">
        <v>82</v>
      </c>
      <c r="L410" s="121">
        <v>87</v>
      </c>
      <c r="M410" s="121">
        <v>103</v>
      </c>
      <c r="N410" s="121">
        <v>106</v>
      </c>
      <c r="O410" s="128">
        <f>SUM(C410:N410)</f>
        <v>1062</v>
      </c>
    </row>
    <row r="411" spans="2:15" s="21" customFormat="1" ht="23.25" customHeight="1" x14ac:dyDescent="0.25">
      <c r="B411" s="119" t="s">
        <v>473</v>
      </c>
      <c r="C411" s="122">
        <v>93</v>
      </c>
      <c r="D411" s="122">
        <v>95</v>
      </c>
      <c r="E411" s="122">
        <v>98</v>
      </c>
      <c r="F411" s="122">
        <v>103</v>
      </c>
      <c r="G411" s="122">
        <v>99</v>
      </c>
      <c r="H411" s="122">
        <v>102</v>
      </c>
      <c r="I411" s="122">
        <v>118</v>
      </c>
      <c r="J411" s="122">
        <v>139</v>
      </c>
      <c r="K411" s="122">
        <v>145</v>
      </c>
      <c r="L411" s="122">
        <v>139</v>
      </c>
      <c r="M411" s="122">
        <v>128</v>
      </c>
      <c r="N411" s="122">
        <v>101</v>
      </c>
      <c r="O411" s="128">
        <f>SUM(C411:N411)</f>
        <v>1360</v>
      </c>
    </row>
    <row r="412" spans="2:15" s="21" customFormat="1" ht="23.25" customHeight="1" x14ac:dyDescent="0.25">
      <c r="B412" s="116" t="s">
        <v>474</v>
      </c>
      <c r="C412" s="121">
        <v>14</v>
      </c>
      <c r="D412" s="121">
        <v>21</v>
      </c>
      <c r="E412" s="121">
        <v>14</v>
      </c>
      <c r="F412" s="121">
        <v>27</v>
      </c>
      <c r="G412" s="121">
        <v>37</v>
      </c>
      <c r="H412" s="121">
        <v>24</v>
      </c>
      <c r="I412" s="121">
        <v>1</v>
      </c>
      <c r="J412" s="121">
        <v>5</v>
      </c>
      <c r="K412" s="121">
        <v>8</v>
      </c>
      <c r="L412" s="121">
        <v>8</v>
      </c>
      <c r="M412" s="121">
        <v>8</v>
      </c>
      <c r="N412" s="121">
        <v>15</v>
      </c>
      <c r="O412" s="128">
        <f>SUM(C412:N412)</f>
        <v>182</v>
      </c>
    </row>
    <row r="413" spans="2:15" s="26" customFormat="1" ht="23.25" customHeight="1" x14ac:dyDescent="0.25">
      <c r="B413" s="97" t="s">
        <v>19</v>
      </c>
      <c r="C413" s="128">
        <f t="shared" ref="C413:N413" si="202">SUM(C410:C412)</f>
        <v>187</v>
      </c>
      <c r="D413" s="128">
        <f t="shared" si="202"/>
        <v>191</v>
      </c>
      <c r="E413" s="128">
        <f t="shared" si="202"/>
        <v>225</v>
      </c>
      <c r="F413" s="128">
        <f t="shared" si="202"/>
        <v>202</v>
      </c>
      <c r="G413" s="128">
        <f t="shared" si="202"/>
        <v>225</v>
      </c>
      <c r="H413" s="128">
        <f t="shared" si="202"/>
        <v>206</v>
      </c>
      <c r="I413" s="128">
        <f t="shared" si="202"/>
        <v>207</v>
      </c>
      <c r="J413" s="128">
        <f t="shared" si="202"/>
        <v>231</v>
      </c>
      <c r="K413" s="128">
        <f t="shared" si="202"/>
        <v>235</v>
      </c>
      <c r="L413" s="128">
        <f t="shared" si="202"/>
        <v>234</v>
      </c>
      <c r="M413" s="128">
        <f>SUM(M410:M412)</f>
        <v>239</v>
      </c>
      <c r="N413" s="128">
        <f t="shared" si="202"/>
        <v>222</v>
      </c>
      <c r="O413" s="128">
        <f>SUM(C413:N413)</f>
        <v>2604</v>
      </c>
    </row>
    <row r="414" spans="2:15" s="21" customFormat="1" ht="12" customHeight="1" x14ac:dyDescent="0.25">
      <c r="B414" s="23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5"/>
    </row>
    <row r="415" spans="2:15" s="29" customFormat="1" ht="23.25" customHeight="1" x14ac:dyDescent="0.25">
      <c r="B415" s="97" t="s">
        <v>20</v>
      </c>
      <c r="C415" s="123">
        <f t="shared" ref="C415:O415" si="203">C413/C1615</f>
        <v>6.032258064516129</v>
      </c>
      <c r="D415" s="123">
        <f t="shared" si="203"/>
        <v>6.5862068965517242</v>
      </c>
      <c r="E415" s="123">
        <f t="shared" si="203"/>
        <v>7.258064516129032</v>
      </c>
      <c r="F415" s="123">
        <f t="shared" si="203"/>
        <v>6.7333333333333334</v>
      </c>
      <c r="G415" s="123">
        <f t="shared" si="203"/>
        <v>7.258064516129032</v>
      </c>
      <c r="H415" s="123">
        <f t="shared" si="203"/>
        <v>6.8666666666666663</v>
      </c>
      <c r="I415" s="123">
        <f t="shared" si="203"/>
        <v>6.67741935483871</v>
      </c>
      <c r="J415" s="123">
        <f t="shared" si="203"/>
        <v>7.4516129032258061</v>
      </c>
      <c r="K415" s="123">
        <f t="shared" si="203"/>
        <v>7.833333333333333</v>
      </c>
      <c r="L415" s="123">
        <f t="shared" si="203"/>
        <v>7.5483870967741939</v>
      </c>
      <c r="M415" s="123">
        <f t="shared" si="203"/>
        <v>7.9666666666666668</v>
      </c>
      <c r="N415" s="123">
        <f t="shared" si="203"/>
        <v>7.161290322580645</v>
      </c>
      <c r="O415" s="123">
        <f t="shared" si="203"/>
        <v>7.1147540983606561</v>
      </c>
    </row>
    <row r="416" spans="2:15" s="26" customFormat="1" ht="23.25" customHeight="1" x14ac:dyDescent="0.25">
      <c r="B416" s="42"/>
      <c r="C416" s="124"/>
      <c r="D416" s="124"/>
      <c r="E416" s="124"/>
      <c r="F416" s="124"/>
      <c r="G416" s="124"/>
      <c r="H416" s="124"/>
      <c r="I416" s="124"/>
      <c r="J416" s="124"/>
      <c r="K416" s="124"/>
      <c r="L416" s="124"/>
      <c r="M416" s="124"/>
      <c r="N416" s="124"/>
      <c r="O416" s="134"/>
    </row>
    <row r="417" spans="2:15" s="26" customFormat="1" ht="23.25" customHeight="1" x14ac:dyDescent="0.25">
      <c r="B417" s="119" t="s">
        <v>1336</v>
      </c>
      <c r="C417" s="122">
        <v>0</v>
      </c>
      <c r="D417" s="122">
        <v>0</v>
      </c>
      <c r="E417" s="122">
        <v>0</v>
      </c>
      <c r="F417" s="122">
        <v>2</v>
      </c>
      <c r="G417" s="122">
        <v>1</v>
      </c>
      <c r="H417" s="122">
        <v>2</v>
      </c>
      <c r="I417" s="122">
        <v>1</v>
      </c>
      <c r="J417" s="122">
        <v>3</v>
      </c>
      <c r="K417" s="122">
        <v>0</v>
      </c>
      <c r="L417" s="122">
        <v>4</v>
      </c>
      <c r="M417" s="122">
        <v>0</v>
      </c>
      <c r="N417" s="122">
        <v>0</v>
      </c>
      <c r="O417" s="128">
        <f>SUM(C417:N417)</f>
        <v>13</v>
      </c>
    </row>
    <row r="418" spans="2:15" s="26" customFormat="1" ht="12" customHeight="1" x14ac:dyDescent="0.25">
      <c r="B418" s="36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25"/>
    </row>
    <row r="419" spans="2:15" s="29" customFormat="1" ht="23.25" customHeight="1" x14ac:dyDescent="0.25">
      <c r="B419" s="97" t="s">
        <v>21</v>
      </c>
      <c r="C419" s="123">
        <f t="shared" ref="C419:K419" si="204">C417/D1615</f>
        <v>0</v>
      </c>
      <c r="D419" s="123">
        <f t="shared" si="204"/>
        <v>0</v>
      </c>
      <c r="E419" s="123">
        <f t="shared" si="204"/>
        <v>0</v>
      </c>
      <c r="F419" s="123">
        <f t="shared" si="204"/>
        <v>6.4516129032258063E-2</v>
      </c>
      <c r="G419" s="123">
        <f t="shared" si="204"/>
        <v>3.3333333333333333E-2</v>
      </c>
      <c r="H419" s="123">
        <f t="shared" si="204"/>
        <v>6.4516129032258063E-2</v>
      </c>
      <c r="I419" s="123">
        <f t="shared" si="204"/>
        <v>3.2258064516129031E-2</v>
      </c>
      <c r="J419" s="123">
        <f t="shared" si="204"/>
        <v>0.1</v>
      </c>
      <c r="K419" s="123">
        <f t="shared" si="204"/>
        <v>0</v>
      </c>
      <c r="L419" s="123">
        <f>L417/L1615</f>
        <v>0.12903225806451613</v>
      </c>
      <c r="M419" s="123">
        <f>M417/M1615</f>
        <v>0</v>
      </c>
      <c r="N419" s="123">
        <f>N417/N1615</f>
        <v>0</v>
      </c>
      <c r="O419" s="123">
        <f>O417/O1615</f>
        <v>3.5519125683060107E-2</v>
      </c>
    </row>
    <row r="420" spans="2:15" s="26" customFormat="1" ht="12" customHeight="1" x14ac:dyDescent="0.25">
      <c r="B420" s="36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25"/>
    </row>
    <row r="421" spans="2:15" s="26" customFormat="1" ht="23.25" customHeight="1" x14ac:dyDescent="0.25">
      <c r="B421" s="97" t="s">
        <v>22</v>
      </c>
      <c r="C421" s="128">
        <f>SUM(C413,C417)</f>
        <v>187</v>
      </c>
      <c r="D421" s="128">
        <f>SUM(D413,D417)</f>
        <v>191</v>
      </c>
      <c r="E421" s="128">
        <f t="shared" ref="E421:N421" si="205">SUM(E413,E417)</f>
        <v>225</v>
      </c>
      <c r="F421" s="128">
        <f t="shared" si="205"/>
        <v>204</v>
      </c>
      <c r="G421" s="128">
        <f>SUM(G413,G417)</f>
        <v>226</v>
      </c>
      <c r="H421" s="128">
        <f t="shared" si="205"/>
        <v>208</v>
      </c>
      <c r="I421" s="128">
        <f t="shared" si="205"/>
        <v>208</v>
      </c>
      <c r="J421" s="128">
        <f t="shared" si="205"/>
        <v>234</v>
      </c>
      <c r="K421" s="128">
        <f t="shared" si="205"/>
        <v>235</v>
      </c>
      <c r="L421" s="128">
        <f t="shared" si="205"/>
        <v>238</v>
      </c>
      <c r="M421" s="128">
        <f t="shared" si="205"/>
        <v>239</v>
      </c>
      <c r="N421" s="128">
        <f t="shared" si="205"/>
        <v>222</v>
      </c>
      <c r="O421" s="128">
        <f>SUM(C421:N421)</f>
        <v>2617</v>
      </c>
    </row>
    <row r="422" spans="2:15" s="21" customFormat="1" ht="23.25" customHeight="1" x14ac:dyDescent="0.25">
      <c r="B422" s="119" t="s">
        <v>1337</v>
      </c>
      <c r="C422" s="122">
        <v>3</v>
      </c>
      <c r="D422" s="122">
        <v>3</v>
      </c>
      <c r="E422" s="122">
        <v>3</v>
      </c>
      <c r="F422" s="122">
        <v>3</v>
      </c>
      <c r="G422" s="122">
        <v>3</v>
      </c>
      <c r="H422" s="122">
        <v>3</v>
      </c>
      <c r="I422" s="122">
        <v>3</v>
      </c>
      <c r="J422" s="122">
        <v>3</v>
      </c>
      <c r="K422" s="122">
        <v>3</v>
      </c>
      <c r="L422" s="122">
        <v>3</v>
      </c>
      <c r="M422" s="122">
        <v>3</v>
      </c>
      <c r="N422" s="122">
        <v>3</v>
      </c>
      <c r="O422" s="128">
        <f>SUM(C422:N422)</f>
        <v>36</v>
      </c>
    </row>
    <row r="423" spans="2:15" s="29" customFormat="1" ht="23.25" customHeight="1" x14ac:dyDescent="0.25">
      <c r="B423" s="97" t="s">
        <v>23</v>
      </c>
      <c r="C423" s="123">
        <f t="shared" ref="C423:N423" si="206">IF(C422=0,0,C421/C422)</f>
        <v>62.333333333333336</v>
      </c>
      <c r="D423" s="123">
        <f>IF(D422=0,0,D421/D422)</f>
        <v>63.666666666666664</v>
      </c>
      <c r="E423" s="123">
        <f>IF(E422=0,0,E421/E422)</f>
        <v>75</v>
      </c>
      <c r="F423" s="123">
        <f t="shared" si="206"/>
        <v>68</v>
      </c>
      <c r="G423" s="123">
        <f t="shared" si="206"/>
        <v>75.333333333333329</v>
      </c>
      <c r="H423" s="123">
        <f>IF(H422=0,0,H421/H422)</f>
        <v>69.333333333333329</v>
      </c>
      <c r="I423" s="123">
        <f>IF(I422=0,0,I421/I422)</f>
        <v>69.333333333333329</v>
      </c>
      <c r="J423" s="123">
        <f t="shared" si="206"/>
        <v>78</v>
      </c>
      <c r="K423" s="123">
        <f>IF(K422=0,0,K421/K422)</f>
        <v>78.333333333333329</v>
      </c>
      <c r="L423" s="123">
        <f t="shared" si="206"/>
        <v>79.333333333333329</v>
      </c>
      <c r="M423" s="123">
        <f t="shared" si="206"/>
        <v>79.666666666666671</v>
      </c>
      <c r="N423" s="123">
        <f t="shared" si="206"/>
        <v>74</v>
      </c>
      <c r="O423" s="123">
        <f>IF(O422=0,0,O421/O422)</f>
        <v>72.694444444444443</v>
      </c>
    </row>
    <row r="424" spans="2:15" s="26" customFormat="1" ht="12" customHeight="1" x14ac:dyDescent="0.25">
      <c r="B424" s="36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25"/>
    </row>
    <row r="425" spans="2:15" s="26" customFormat="1" ht="23.25" customHeight="1" x14ac:dyDescent="0.25">
      <c r="B425" s="97" t="s">
        <v>24</v>
      </c>
      <c r="C425" s="109"/>
      <c r="D425" s="110"/>
      <c r="E425" s="110"/>
      <c r="F425" s="110"/>
      <c r="G425" s="110"/>
      <c r="H425" s="110"/>
      <c r="I425" s="110"/>
      <c r="J425" s="110"/>
      <c r="K425" s="110"/>
      <c r="L425" s="110"/>
      <c r="M425" s="110"/>
      <c r="N425" s="110"/>
      <c r="O425" s="111"/>
    </row>
    <row r="426" spans="2:15" s="21" customFormat="1" ht="23.25" customHeight="1" x14ac:dyDescent="0.25">
      <c r="B426" s="116" t="s">
        <v>475</v>
      </c>
      <c r="C426" s="121">
        <v>65</v>
      </c>
      <c r="D426" s="121">
        <v>60</v>
      </c>
      <c r="E426" s="121">
        <v>102</v>
      </c>
      <c r="F426" s="121">
        <v>58</v>
      </c>
      <c r="G426" s="121">
        <v>66</v>
      </c>
      <c r="H426" s="121">
        <v>63</v>
      </c>
      <c r="I426" s="121">
        <v>88</v>
      </c>
      <c r="J426" s="121">
        <v>90</v>
      </c>
      <c r="K426" s="121">
        <v>62</v>
      </c>
      <c r="L426" s="121">
        <v>78</v>
      </c>
      <c r="M426" s="121">
        <v>78</v>
      </c>
      <c r="N426" s="121">
        <v>89</v>
      </c>
      <c r="O426" s="128">
        <f>SUM(C426:N426)</f>
        <v>899</v>
      </c>
    </row>
    <row r="427" spans="2:15" s="21" customFormat="1" ht="23.25" customHeight="1" x14ac:dyDescent="0.25">
      <c r="B427" s="119" t="s">
        <v>476</v>
      </c>
      <c r="C427" s="122">
        <v>93</v>
      </c>
      <c r="D427" s="122">
        <v>95</v>
      </c>
      <c r="E427" s="122">
        <v>98</v>
      </c>
      <c r="F427" s="122">
        <v>103</v>
      </c>
      <c r="G427" s="122">
        <v>99</v>
      </c>
      <c r="H427" s="122">
        <v>102</v>
      </c>
      <c r="I427" s="122">
        <v>101</v>
      </c>
      <c r="J427" s="122">
        <v>126</v>
      </c>
      <c r="K427" s="122">
        <v>145</v>
      </c>
      <c r="L427" s="122">
        <v>139</v>
      </c>
      <c r="M427" s="122">
        <v>128</v>
      </c>
      <c r="N427" s="122">
        <v>101</v>
      </c>
      <c r="O427" s="128">
        <f>SUM(C427:N427)</f>
        <v>1330</v>
      </c>
    </row>
    <row r="428" spans="2:15" s="21" customFormat="1" ht="23.25" customHeight="1" x14ac:dyDescent="0.25">
      <c r="B428" s="116" t="s">
        <v>477</v>
      </c>
      <c r="C428" s="121">
        <v>14</v>
      </c>
      <c r="D428" s="121">
        <v>21</v>
      </c>
      <c r="E428" s="121">
        <v>14</v>
      </c>
      <c r="F428" s="121">
        <v>27</v>
      </c>
      <c r="G428" s="121">
        <v>37</v>
      </c>
      <c r="H428" s="121">
        <v>24</v>
      </c>
      <c r="I428" s="121">
        <v>1</v>
      </c>
      <c r="J428" s="121">
        <v>5</v>
      </c>
      <c r="K428" s="121">
        <v>8</v>
      </c>
      <c r="L428" s="121">
        <v>8</v>
      </c>
      <c r="M428" s="121">
        <v>8</v>
      </c>
      <c r="N428" s="121">
        <v>15</v>
      </c>
      <c r="O428" s="128">
        <f>SUM(C428:N428)</f>
        <v>182</v>
      </c>
    </row>
    <row r="429" spans="2:15" s="26" customFormat="1" ht="23.25" customHeight="1" x14ac:dyDescent="0.25">
      <c r="B429" s="97" t="s">
        <v>5</v>
      </c>
      <c r="C429" s="128">
        <f>SUM(C426:C428)</f>
        <v>172</v>
      </c>
      <c r="D429" s="128">
        <f t="shared" ref="D429:N429" si="207">SUM(D426:D428)</f>
        <v>176</v>
      </c>
      <c r="E429" s="128">
        <f t="shared" si="207"/>
        <v>214</v>
      </c>
      <c r="F429" s="128">
        <f t="shared" si="207"/>
        <v>188</v>
      </c>
      <c r="G429" s="128">
        <f t="shared" si="207"/>
        <v>202</v>
      </c>
      <c r="H429" s="128">
        <f t="shared" si="207"/>
        <v>189</v>
      </c>
      <c r="I429" s="128">
        <f t="shared" si="207"/>
        <v>190</v>
      </c>
      <c r="J429" s="128">
        <f t="shared" si="207"/>
        <v>221</v>
      </c>
      <c r="K429" s="128">
        <f t="shared" si="207"/>
        <v>215</v>
      </c>
      <c r="L429" s="128">
        <f t="shared" si="207"/>
        <v>225</v>
      </c>
      <c r="M429" s="128">
        <f t="shared" si="207"/>
        <v>214</v>
      </c>
      <c r="N429" s="128">
        <f t="shared" si="207"/>
        <v>205</v>
      </c>
      <c r="O429" s="128">
        <f>SUM(C429:N429)</f>
        <v>2411</v>
      </c>
    </row>
    <row r="430" spans="2:15" s="26" customFormat="1" ht="23.25" customHeight="1" x14ac:dyDescent="0.25">
      <c r="B430" s="97" t="s">
        <v>25</v>
      </c>
      <c r="C430" s="123">
        <f t="shared" ref="C430:O430" si="208">AVERAGE(C429/C1615)</f>
        <v>5.5483870967741939</v>
      </c>
      <c r="D430" s="123">
        <f t="shared" si="208"/>
        <v>6.068965517241379</v>
      </c>
      <c r="E430" s="123">
        <f t="shared" si="208"/>
        <v>6.903225806451613</v>
      </c>
      <c r="F430" s="123">
        <f t="shared" si="208"/>
        <v>6.2666666666666666</v>
      </c>
      <c r="G430" s="123">
        <f t="shared" si="208"/>
        <v>6.5161290322580649</v>
      </c>
      <c r="H430" s="123">
        <f t="shared" si="208"/>
        <v>6.3</v>
      </c>
      <c r="I430" s="123">
        <f t="shared" si="208"/>
        <v>6.129032258064516</v>
      </c>
      <c r="J430" s="123">
        <f t="shared" si="208"/>
        <v>7.129032258064516</v>
      </c>
      <c r="K430" s="123">
        <f t="shared" si="208"/>
        <v>7.166666666666667</v>
      </c>
      <c r="L430" s="123">
        <f t="shared" si="208"/>
        <v>7.258064516129032</v>
      </c>
      <c r="M430" s="123">
        <f t="shared" si="208"/>
        <v>7.1333333333333337</v>
      </c>
      <c r="N430" s="123">
        <f t="shared" si="208"/>
        <v>6.612903225806452</v>
      </c>
      <c r="O430" s="123">
        <f t="shared" si="208"/>
        <v>6.5874316939890711</v>
      </c>
    </row>
    <row r="431" spans="2:15" s="26" customFormat="1" ht="23.25" customHeight="1" x14ac:dyDescent="0.25">
      <c r="B431" s="97" t="s">
        <v>26</v>
      </c>
      <c r="C431" s="123">
        <f>IF(C429=0,0,(C429/C421)*100)</f>
        <v>91.978609625668454</v>
      </c>
      <c r="D431" s="123">
        <f t="shared" ref="D431:O431" si="209">IF(D429=0,0,(D429/D421)*100)</f>
        <v>92.146596858638745</v>
      </c>
      <c r="E431" s="123">
        <f t="shared" si="209"/>
        <v>95.111111111111114</v>
      </c>
      <c r="F431" s="123">
        <f t="shared" si="209"/>
        <v>92.156862745098039</v>
      </c>
      <c r="G431" s="123">
        <f>IF(G429=0,0,(G429/G421)*100)</f>
        <v>89.380530973451329</v>
      </c>
      <c r="H431" s="123">
        <f>IF(H429=0,0,(H429/H421)*100)</f>
        <v>90.865384615384613</v>
      </c>
      <c r="I431" s="123">
        <f t="shared" si="209"/>
        <v>91.34615384615384</v>
      </c>
      <c r="J431" s="123">
        <f t="shared" si="209"/>
        <v>94.444444444444443</v>
      </c>
      <c r="K431" s="123">
        <f t="shared" si="209"/>
        <v>91.489361702127653</v>
      </c>
      <c r="L431" s="123">
        <f t="shared" si="209"/>
        <v>94.537815126050418</v>
      </c>
      <c r="M431" s="123">
        <f t="shared" si="209"/>
        <v>89.539748953974893</v>
      </c>
      <c r="N431" s="123">
        <f t="shared" si="209"/>
        <v>92.342342342342349</v>
      </c>
      <c r="O431" s="123">
        <f t="shared" si="209"/>
        <v>92.128391287734047</v>
      </c>
    </row>
    <row r="432" spans="2:15" s="26" customFormat="1" ht="12" customHeight="1" x14ac:dyDescent="0.25">
      <c r="B432" s="36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25"/>
    </row>
    <row r="433" spans="2:15" s="26" customFormat="1" ht="23.25" customHeight="1" x14ac:dyDescent="0.25">
      <c r="B433" s="97" t="s">
        <v>27</v>
      </c>
      <c r="C433" s="109"/>
      <c r="D433" s="110"/>
      <c r="E433" s="110"/>
      <c r="F433" s="110"/>
      <c r="G433" s="110"/>
      <c r="H433" s="110"/>
      <c r="I433" s="110"/>
      <c r="J433" s="110"/>
      <c r="K433" s="110"/>
      <c r="L433" s="110"/>
      <c r="M433" s="110"/>
      <c r="N433" s="110"/>
      <c r="O433" s="111"/>
    </row>
    <row r="434" spans="2:15" s="21" customFormat="1" ht="23.25" customHeight="1" x14ac:dyDescent="0.25">
      <c r="B434" s="119" t="s">
        <v>478</v>
      </c>
      <c r="C434" s="122">
        <v>15</v>
      </c>
      <c r="D434" s="122">
        <v>15</v>
      </c>
      <c r="E434" s="122">
        <v>11</v>
      </c>
      <c r="F434" s="122">
        <v>16</v>
      </c>
      <c r="G434" s="122">
        <v>24</v>
      </c>
      <c r="H434" s="122">
        <v>19</v>
      </c>
      <c r="I434" s="122">
        <v>17</v>
      </c>
      <c r="J434" s="122">
        <v>13</v>
      </c>
      <c r="K434" s="122">
        <v>20</v>
      </c>
      <c r="L434" s="122">
        <v>13</v>
      </c>
      <c r="M434" s="122">
        <v>25</v>
      </c>
      <c r="N434" s="122">
        <v>17</v>
      </c>
      <c r="O434" s="128">
        <f>SUM(C434:N434)</f>
        <v>205</v>
      </c>
    </row>
    <row r="435" spans="2:15" s="26" customFormat="1" ht="23.25" customHeight="1" x14ac:dyDescent="0.25">
      <c r="B435" s="129" t="s">
        <v>5</v>
      </c>
      <c r="C435" s="128">
        <f t="shared" ref="C435:N435" si="210">SUM(C434)</f>
        <v>15</v>
      </c>
      <c r="D435" s="128">
        <f>SUM(D434)</f>
        <v>15</v>
      </c>
      <c r="E435" s="128">
        <f t="shared" si="210"/>
        <v>11</v>
      </c>
      <c r="F435" s="128">
        <f t="shared" si="210"/>
        <v>16</v>
      </c>
      <c r="G435" s="128">
        <f t="shared" si="210"/>
        <v>24</v>
      </c>
      <c r="H435" s="128">
        <f t="shared" si="210"/>
        <v>19</v>
      </c>
      <c r="I435" s="128">
        <f t="shared" si="210"/>
        <v>17</v>
      </c>
      <c r="J435" s="128">
        <f t="shared" si="210"/>
        <v>13</v>
      </c>
      <c r="K435" s="128">
        <f t="shared" si="210"/>
        <v>20</v>
      </c>
      <c r="L435" s="128">
        <f t="shared" si="210"/>
        <v>13</v>
      </c>
      <c r="M435" s="128">
        <f t="shared" si="210"/>
        <v>25</v>
      </c>
      <c r="N435" s="128">
        <f t="shared" si="210"/>
        <v>17</v>
      </c>
      <c r="O435" s="128">
        <f>SUM(C435:N435)</f>
        <v>205</v>
      </c>
    </row>
    <row r="436" spans="2:15" s="26" customFormat="1" ht="23.25" customHeight="1" x14ac:dyDescent="0.25">
      <c r="B436" s="129" t="s">
        <v>20</v>
      </c>
      <c r="C436" s="123">
        <f t="shared" ref="C436:O436" si="211">AVERAGE(C435/C1615)</f>
        <v>0.4838709677419355</v>
      </c>
      <c r="D436" s="123">
        <f t="shared" si="211"/>
        <v>0.51724137931034486</v>
      </c>
      <c r="E436" s="123">
        <f t="shared" si="211"/>
        <v>0.35483870967741937</v>
      </c>
      <c r="F436" s="123">
        <f t="shared" si="211"/>
        <v>0.53333333333333333</v>
      </c>
      <c r="G436" s="123">
        <f t="shared" si="211"/>
        <v>0.77419354838709675</v>
      </c>
      <c r="H436" s="123">
        <f t="shared" si="211"/>
        <v>0.6333333333333333</v>
      </c>
      <c r="I436" s="123">
        <f t="shared" si="211"/>
        <v>0.54838709677419351</v>
      </c>
      <c r="J436" s="123">
        <f t="shared" si="211"/>
        <v>0.41935483870967744</v>
      </c>
      <c r="K436" s="123">
        <f t="shared" si="211"/>
        <v>0.66666666666666663</v>
      </c>
      <c r="L436" s="123">
        <f t="shared" si="211"/>
        <v>0.41935483870967744</v>
      </c>
      <c r="M436" s="123">
        <f t="shared" si="211"/>
        <v>0.83333333333333337</v>
      </c>
      <c r="N436" s="123">
        <f t="shared" si="211"/>
        <v>0.54838709677419351</v>
      </c>
      <c r="O436" s="123">
        <f t="shared" si="211"/>
        <v>0.56010928961748629</v>
      </c>
    </row>
    <row r="437" spans="2:15" s="26" customFormat="1" ht="23.25" customHeight="1" x14ac:dyDescent="0.25">
      <c r="B437" s="129" t="s">
        <v>26</v>
      </c>
      <c r="C437" s="123">
        <f t="shared" ref="C437:N437" si="212">IF(C435=0,0,(C435/C421)*100)</f>
        <v>8.0213903743315509</v>
      </c>
      <c r="D437" s="123">
        <f t="shared" si="212"/>
        <v>7.8534031413612562</v>
      </c>
      <c r="E437" s="123">
        <f t="shared" si="212"/>
        <v>4.8888888888888893</v>
      </c>
      <c r="F437" s="123">
        <f t="shared" si="212"/>
        <v>7.8431372549019605</v>
      </c>
      <c r="G437" s="123">
        <f>IF(G435=0,0,(G435/G421)*100)</f>
        <v>10.619469026548673</v>
      </c>
      <c r="H437" s="123">
        <f t="shared" si="212"/>
        <v>9.1346153846153832</v>
      </c>
      <c r="I437" s="123">
        <f t="shared" si="212"/>
        <v>8.1730769230769234</v>
      </c>
      <c r="J437" s="123">
        <f>IF(J435=0,0,(J435/J421)*100)</f>
        <v>5.5555555555555554</v>
      </c>
      <c r="K437" s="123">
        <f t="shared" si="212"/>
        <v>8.5106382978723403</v>
      </c>
      <c r="L437" s="123">
        <f t="shared" si="212"/>
        <v>5.46218487394958</v>
      </c>
      <c r="M437" s="123">
        <f t="shared" si="212"/>
        <v>10.460251046025103</v>
      </c>
      <c r="N437" s="123">
        <f t="shared" si="212"/>
        <v>7.6576576576576567</v>
      </c>
      <c r="O437" s="123">
        <f>SUM(C437:N437)</f>
        <v>94.180268424784884</v>
      </c>
    </row>
    <row r="438" spans="2:15" s="26" customFormat="1" ht="12" customHeight="1" x14ac:dyDescent="0.25">
      <c r="B438" s="43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35"/>
    </row>
    <row r="439" spans="2:15" s="29" customFormat="1" ht="23.25" customHeight="1" x14ac:dyDescent="0.25">
      <c r="B439" s="133" t="s">
        <v>77</v>
      </c>
      <c r="C439" s="109"/>
      <c r="D439" s="110"/>
      <c r="E439" s="110"/>
      <c r="F439" s="110"/>
      <c r="G439" s="110"/>
      <c r="H439" s="110"/>
      <c r="I439" s="110"/>
      <c r="J439" s="110"/>
      <c r="K439" s="110"/>
      <c r="L439" s="110"/>
      <c r="M439" s="110"/>
      <c r="N439" s="110"/>
      <c r="O439" s="111"/>
    </row>
    <row r="440" spans="2:15" s="26" customFormat="1" ht="12" customHeight="1" x14ac:dyDescent="0.25">
      <c r="B440" s="36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25"/>
    </row>
    <row r="441" spans="2:15" s="26" customFormat="1" ht="23.25" customHeight="1" x14ac:dyDescent="0.25">
      <c r="B441" s="97" t="s">
        <v>28</v>
      </c>
      <c r="C441" s="109"/>
      <c r="D441" s="110"/>
      <c r="E441" s="110"/>
      <c r="F441" s="110"/>
      <c r="G441" s="110"/>
      <c r="H441" s="110"/>
      <c r="I441" s="110"/>
      <c r="J441" s="110"/>
      <c r="K441" s="110"/>
      <c r="L441" s="110"/>
      <c r="M441" s="110"/>
      <c r="N441" s="110"/>
      <c r="O441" s="111"/>
    </row>
    <row r="442" spans="2:15" s="21" customFormat="1" ht="23.25" customHeight="1" x14ac:dyDescent="0.25">
      <c r="B442" s="116" t="s">
        <v>479</v>
      </c>
      <c r="C442" s="121">
        <v>6</v>
      </c>
      <c r="D442" s="350">
        <v>5</v>
      </c>
      <c r="E442" s="121">
        <v>6</v>
      </c>
      <c r="F442" s="350">
        <v>11</v>
      </c>
      <c r="G442" s="121">
        <v>3</v>
      </c>
      <c r="H442" s="350">
        <v>6</v>
      </c>
      <c r="I442" s="121">
        <v>7</v>
      </c>
      <c r="J442" s="121">
        <v>6</v>
      </c>
      <c r="K442" s="121">
        <v>5</v>
      </c>
      <c r="L442" s="121">
        <v>10</v>
      </c>
      <c r="M442" s="121">
        <v>3</v>
      </c>
      <c r="N442" s="121">
        <v>12</v>
      </c>
      <c r="O442" s="128">
        <f>SUM(C442:N442)</f>
        <v>80</v>
      </c>
    </row>
    <row r="443" spans="2:15" s="21" customFormat="1" ht="23.25" customHeight="1" x14ac:dyDescent="0.25">
      <c r="B443" s="119" t="s">
        <v>480</v>
      </c>
      <c r="C443" s="122">
        <v>15</v>
      </c>
      <c r="D443" s="349">
        <v>20</v>
      </c>
      <c r="E443" s="122">
        <v>14</v>
      </c>
      <c r="F443" s="349">
        <v>17</v>
      </c>
      <c r="G443" s="122">
        <v>26</v>
      </c>
      <c r="H443" s="349">
        <v>21</v>
      </c>
      <c r="I443" s="122">
        <v>17</v>
      </c>
      <c r="J443" s="122">
        <v>23</v>
      </c>
      <c r="K443" s="122">
        <v>33</v>
      </c>
      <c r="L443" s="122">
        <v>26</v>
      </c>
      <c r="M443" s="122">
        <v>31</v>
      </c>
      <c r="N443" s="122">
        <v>15</v>
      </c>
      <c r="O443" s="128">
        <f>SUM(C443:N443)</f>
        <v>258</v>
      </c>
    </row>
    <row r="444" spans="2:15" s="21" customFormat="1" ht="23.25" customHeight="1" x14ac:dyDescent="0.25">
      <c r="B444" s="116" t="s">
        <v>481</v>
      </c>
      <c r="C444" s="121">
        <v>0</v>
      </c>
      <c r="D444" s="350">
        <v>0</v>
      </c>
      <c r="E444" s="121">
        <v>0</v>
      </c>
      <c r="F444" s="350">
        <v>0</v>
      </c>
      <c r="G444" s="121">
        <v>0</v>
      </c>
      <c r="H444" s="350">
        <v>0</v>
      </c>
      <c r="I444" s="121">
        <v>0</v>
      </c>
      <c r="J444" s="121">
        <v>0</v>
      </c>
      <c r="K444" s="121">
        <v>0</v>
      </c>
      <c r="L444" s="121">
        <v>0</v>
      </c>
      <c r="M444" s="121">
        <v>0</v>
      </c>
      <c r="N444" s="121">
        <v>0</v>
      </c>
      <c r="O444" s="128">
        <f>SUM(C444:N444)</f>
        <v>0</v>
      </c>
    </row>
    <row r="445" spans="2:15" s="26" customFormat="1" ht="23.25" customHeight="1" x14ac:dyDescent="0.25">
      <c r="B445" s="129" t="s">
        <v>5</v>
      </c>
      <c r="C445" s="128">
        <f>SUM(C442:C444)</f>
        <v>21</v>
      </c>
      <c r="D445" s="128">
        <f t="shared" ref="D445:J445" si="213">SUM(D442:D444)</f>
        <v>25</v>
      </c>
      <c r="E445" s="128">
        <f t="shared" si="213"/>
        <v>20</v>
      </c>
      <c r="F445" s="128">
        <f t="shared" si="213"/>
        <v>28</v>
      </c>
      <c r="G445" s="128">
        <f t="shared" si="213"/>
        <v>29</v>
      </c>
      <c r="H445" s="128">
        <f t="shared" si="213"/>
        <v>27</v>
      </c>
      <c r="I445" s="128">
        <f t="shared" si="213"/>
        <v>24</v>
      </c>
      <c r="J445" s="128">
        <f t="shared" si="213"/>
        <v>29</v>
      </c>
      <c r="K445" s="128">
        <f>SUM(K442:K444)</f>
        <v>38</v>
      </c>
      <c r="L445" s="128">
        <f>SUM(L442:L444)</f>
        <v>36</v>
      </c>
      <c r="M445" s="128">
        <f>SUM(M442:M444)</f>
        <v>34</v>
      </c>
      <c r="N445" s="128">
        <f>SUM(N442:N444)</f>
        <v>27</v>
      </c>
      <c r="O445" s="128">
        <f>SUM(C445:N445)</f>
        <v>338</v>
      </c>
    </row>
    <row r="446" spans="2:15" s="26" customFormat="1" ht="23.25" customHeight="1" x14ac:dyDescent="0.25">
      <c r="B446" s="129" t="s">
        <v>25</v>
      </c>
      <c r="C446" s="123">
        <f t="shared" ref="C446:O446" si="214">AVERAGE(C445/C1615)</f>
        <v>0.67741935483870963</v>
      </c>
      <c r="D446" s="123">
        <f t="shared" si="214"/>
        <v>0.86206896551724133</v>
      </c>
      <c r="E446" s="123">
        <f t="shared" si="214"/>
        <v>0.64516129032258063</v>
      </c>
      <c r="F446" s="123">
        <f t="shared" si="214"/>
        <v>0.93333333333333335</v>
      </c>
      <c r="G446" s="123">
        <f t="shared" si="214"/>
        <v>0.93548387096774188</v>
      </c>
      <c r="H446" s="123">
        <f t="shared" si="214"/>
        <v>0.9</v>
      </c>
      <c r="I446" s="123">
        <f t="shared" si="214"/>
        <v>0.77419354838709675</v>
      </c>
      <c r="J446" s="123">
        <f t="shared" si="214"/>
        <v>0.93548387096774188</v>
      </c>
      <c r="K446" s="123">
        <f t="shared" si="214"/>
        <v>1.2666666666666666</v>
      </c>
      <c r="L446" s="123">
        <f t="shared" si="214"/>
        <v>1.1612903225806452</v>
      </c>
      <c r="M446" s="123">
        <f t="shared" si="214"/>
        <v>1.1333333333333333</v>
      </c>
      <c r="N446" s="123">
        <f t="shared" si="214"/>
        <v>0.87096774193548387</v>
      </c>
      <c r="O446" s="123">
        <f t="shared" si="214"/>
        <v>0.92349726775956287</v>
      </c>
    </row>
    <row r="447" spans="2:15" s="21" customFormat="1" ht="12" customHeight="1" x14ac:dyDescent="0.25">
      <c r="B447" s="23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5"/>
    </row>
    <row r="448" spans="2:15" s="21" customFormat="1" ht="23.25" customHeight="1" x14ac:dyDescent="0.25">
      <c r="B448" s="97" t="s">
        <v>91</v>
      </c>
      <c r="C448" s="109"/>
      <c r="D448" s="110"/>
      <c r="E448" s="110"/>
      <c r="F448" s="110"/>
      <c r="G448" s="110"/>
      <c r="H448" s="110"/>
      <c r="I448" s="110"/>
      <c r="J448" s="110"/>
      <c r="K448" s="110"/>
      <c r="L448" s="110"/>
      <c r="M448" s="110"/>
      <c r="N448" s="110"/>
      <c r="O448" s="111"/>
    </row>
    <row r="449" spans="2:15" s="26" customFormat="1" ht="23.25" customHeight="1" x14ac:dyDescent="0.25">
      <c r="B449" s="116" t="s">
        <v>482</v>
      </c>
      <c r="C449" s="121">
        <v>10</v>
      </c>
      <c r="D449" s="350">
        <v>13</v>
      </c>
      <c r="E449" s="121">
        <v>13</v>
      </c>
      <c r="F449" s="350">
        <v>11</v>
      </c>
      <c r="G449" s="121">
        <v>16</v>
      </c>
      <c r="H449" s="350">
        <v>14</v>
      </c>
      <c r="I449" s="121">
        <v>12</v>
      </c>
      <c r="J449" s="365">
        <v>18</v>
      </c>
      <c r="K449" s="121">
        <v>16</v>
      </c>
      <c r="L449" s="350">
        <v>21</v>
      </c>
      <c r="M449" s="121">
        <v>20</v>
      </c>
      <c r="N449" s="121">
        <v>13</v>
      </c>
      <c r="O449" s="128">
        <f>SUM(C449:N449)</f>
        <v>177</v>
      </c>
    </row>
    <row r="450" spans="2:15" s="21" customFormat="1" ht="23.25" customHeight="1" x14ac:dyDescent="0.25">
      <c r="B450" s="119" t="s">
        <v>483</v>
      </c>
      <c r="C450" s="122">
        <v>11</v>
      </c>
      <c r="D450" s="349">
        <v>13</v>
      </c>
      <c r="E450" s="122">
        <v>10</v>
      </c>
      <c r="F450" s="349">
        <v>21</v>
      </c>
      <c r="G450" s="122">
        <v>14</v>
      </c>
      <c r="H450" s="349">
        <v>14</v>
      </c>
      <c r="I450" s="122">
        <v>12</v>
      </c>
      <c r="J450" s="366">
        <v>14</v>
      </c>
      <c r="K450" s="122">
        <v>25</v>
      </c>
      <c r="L450" s="349">
        <v>16</v>
      </c>
      <c r="M450" s="122">
        <v>15</v>
      </c>
      <c r="N450" s="122">
        <v>15</v>
      </c>
      <c r="O450" s="128">
        <f>SUM(C450:N450)</f>
        <v>180</v>
      </c>
    </row>
    <row r="451" spans="2:15" s="21" customFormat="1" ht="23.25" customHeight="1" x14ac:dyDescent="0.25">
      <c r="B451" s="116" t="s">
        <v>484</v>
      </c>
      <c r="C451" s="121">
        <v>0</v>
      </c>
      <c r="D451" s="350">
        <v>0</v>
      </c>
      <c r="E451" s="121">
        <v>0</v>
      </c>
      <c r="F451" s="350">
        <v>0</v>
      </c>
      <c r="G451" s="121">
        <v>0</v>
      </c>
      <c r="H451" s="350">
        <v>0</v>
      </c>
      <c r="I451" s="121">
        <v>0</v>
      </c>
      <c r="J451" s="365">
        <v>0</v>
      </c>
      <c r="K451" s="121">
        <v>0</v>
      </c>
      <c r="L451" s="350">
        <v>0</v>
      </c>
      <c r="M451" s="121">
        <v>0</v>
      </c>
      <c r="N451" s="121">
        <v>1</v>
      </c>
      <c r="O451" s="128">
        <f>SUM(C451:N451)</f>
        <v>1</v>
      </c>
    </row>
    <row r="452" spans="2:15" s="26" customFormat="1" ht="23.25" customHeight="1" x14ac:dyDescent="0.25">
      <c r="B452" s="129" t="s">
        <v>5</v>
      </c>
      <c r="C452" s="128">
        <f>SUM(C449:C451)</f>
        <v>21</v>
      </c>
      <c r="D452" s="128">
        <f t="shared" ref="D452:J452" si="215">SUM(D449:D451)</f>
        <v>26</v>
      </c>
      <c r="E452" s="128">
        <f t="shared" si="215"/>
        <v>23</v>
      </c>
      <c r="F452" s="128">
        <f t="shared" si="215"/>
        <v>32</v>
      </c>
      <c r="G452" s="128">
        <f t="shared" si="215"/>
        <v>30</v>
      </c>
      <c r="H452" s="128">
        <f t="shared" si="215"/>
        <v>28</v>
      </c>
      <c r="I452" s="128">
        <f t="shared" si="215"/>
        <v>24</v>
      </c>
      <c r="J452" s="128">
        <f t="shared" si="215"/>
        <v>32</v>
      </c>
      <c r="K452" s="128">
        <f>SUM(K449:K451)</f>
        <v>41</v>
      </c>
      <c r="L452" s="128">
        <f>SUM(L449:L451)</f>
        <v>37</v>
      </c>
      <c r="M452" s="128">
        <f>SUM(M449:M451)</f>
        <v>35</v>
      </c>
      <c r="N452" s="128">
        <f>SUM(N449:N451)</f>
        <v>29</v>
      </c>
      <c r="O452" s="128">
        <f>SUM(C452:N452)</f>
        <v>358</v>
      </c>
    </row>
    <row r="453" spans="2:15" s="21" customFormat="1" ht="23.25" customHeight="1" x14ac:dyDescent="0.25">
      <c r="B453" s="129" t="s">
        <v>25</v>
      </c>
      <c r="C453" s="123">
        <f t="shared" ref="C453:O453" si="216">AVERAGE(C452/C1615)</f>
        <v>0.67741935483870963</v>
      </c>
      <c r="D453" s="123">
        <f t="shared" si="216"/>
        <v>0.89655172413793105</v>
      </c>
      <c r="E453" s="123">
        <f t="shared" si="216"/>
        <v>0.74193548387096775</v>
      </c>
      <c r="F453" s="123">
        <f t="shared" si="216"/>
        <v>1.0666666666666667</v>
      </c>
      <c r="G453" s="123">
        <f t="shared" si="216"/>
        <v>0.967741935483871</v>
      </c>
      <c r="H453" s="123">
        <f t="shared" si="216"/>
        <v>0.93333333333333335</v>
      </c>
      <c r="I453" s="123">
        <f t="shared" si="216"/>
        <v>0.77419354838709675</v>
      </c>
      <c r="J453" s="123">
        <f t="shared" si="216"/>
        <v>1.032258064516129</v>
      </c>
      <c r="K453" s="123">
        <f t="shared" si="216"/>
        <v>1.3666666666666667</v>
      </c>
      <c r="L453" s="123">
        <f t="shared" si="216"/>
        <v>1.1935483870967742</v>
      </c>
      <c r="M453" s="123">
        <f t="shared" si="216"/>
        <v>1.1666666666666667</v>
      </c>
      <c r="N453" s="123">
        <f t="shared" si="216"/>
        <v>0.93548387096774188</v>
      </c>
      <c r="O453" s="123">
        <f t="shared" si="216"/>
        <v>0.97814207650273222</v>
      </c>
    </row>
    <row r="454" spans="2:15" s="26" customFormat="1" ht="12" customHeight="1" x14ac:dyDescent="0.25">
      <c r="B454" s="36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25"/>
    </row>
    <row r="455" spans="2:15" s="26" customFormat="1" ht="23.25" customHeight="1" x14ac:dyDescent="0.25">
      <c r="B455" s="97" t="s">
        <v>92</v>
      </c>
      <c r="C455" s="109"/>
      <c r="D455" s="110"/>
      <c r="E455" s="110"/>
      <c r="F455" s="110"/>
      <c r="G455" s="110"/>
      <c r="H455" s="110"/>
      <c r="I455" s="110"/>
      <c r="J455" s="110"/>
      <c r="K455" s="110"/>
      <c r="L455" s="110"/>
      <c r="M455" s="110"/>
      <c r="N455" s="110"/>
      <c r="O455" s="111"/>
    </row>
    <row r="456" spans="2:15" s="26" customFormat="1" ht="23.25" customHeight="1" x14ac:dyDescent="0.25">
      <c r="B456" s="116" t="s">
        <v>485</v>
      </c>
      <c r="C456" s="121">
        <v>10</v>
      </c>
      <c r="D456" s="350">
        <v>13</v>
      </c>
      <c r="E456" s="121">
        <v>13</v>
      </c>
      <c r="F456" s="350">
        <v>14</v>
      </c>
      <c r="G456" s="121">
        <v>15</v>
      </c>
      <c r="H456" s="350">
        <v>13</v>
      </c>
      <c r="I456" s="121">
        <v>12</v>
      </c>
      <c r="J456" s="365">
        <v>18</v>
      </c>
      <c r="K456" s="121">
        <v>15</v>
      </c>
      <c r="L456" s="350">
        <v>21</v>
      </c>
      <c r="M456" s="121">
        <v>20</v>
      </c>
      <c r="N456" s="121">
        <v>12</v>
      </c>
      <c r="O456" s="128">
        <f>SUM(C456:N456)</f>
        <v>176</v>
      </c>
    </row>
    <row r="457" spans="2:15" s="21" customFormat="1" ht="23.25" customHeight="1" x14ac:dyDescent="0.25">
      <c r="B457" s="119" t="s">
        <v>486</v>
      </c>
      <c r="C457" s="122">
        <v>11</v>
      </c>
      <c r="D457" s="349">
        <v>13</v>
      </c>
      <c r="E457" s="122">
        <v>10</v>
      </c>
      <c r="F457" s="349">
        <v>17</v>
      </c>
      <c r="G457" s="122">
        <v>14</v>
      </c>
      <c r="H457" s="349">
        <v>14</v>
      </c>
      <c r="I457" s="122">
        <v>12</v>
      </c>
      <c r="J457" s="366">
        <v>14</v>
      </c>
      <c r="K457" s="122">
        <v>25</v>
      </c>
      <c r="L457" s="349">
        <v>16</v>
      </c>
      <c r="M457" s="122">
        <v>15</v>
      </c>
      <c r="N457" s="122">
        <v>15</v>
      </c>
      <c r="O457" s="128">
        <f>SUM(C457:N457)</f>
        <v>176</v>
      </c>
    </row>
    <row r="458" spans="2:15" s="21" customFormat="1" ht="23.25" customHeight="1" x14ac:dyDescent="0.25">
      <c r="B458" s="116" t="s">
        <v>487</v>
      </c>
      <c r="C458" s="121">
        <v>0</v>
      </c>
      <c r="D458" s="350">
        <v>0</v>
      </c>
      <c r="E458" s="121">
        <v>0</v>
      </c>
      <c r="F458" s="350">
        <v>0</v>
      </c>
      <c r="G458" s="121">
        <v>0</v>
      </c>
      <c r="H458" s="350">
        <v>0</v>
      </c>
      <c r="I458" s="121">
        <v>0</v>
      </c>
      <c r="J458" s="365">
        <v>0</v>
      </c>
      <c r="K458" s="121">
        <v>0</v>
      </c>
      <c r="L458" s="350">
        <v>0</v>
      </c>
      <c r="M458" s="121">
        <v>0</v>
      </c>
      <c r="N458" s="121">
        <v>1</v>
      </c>
      <c r="O458" s="128">
        <f>SUM(C458:N458)</f>
        <v>1</v>
      </c>
    </row>
    <row r="459" spans="2:15" s="26" customFormat="1" ht="23.25" customHeight="1" x14ac:dyDescent="0.25">
      <c r="B459" s="129" t="s">
        <v>5</v>
      </c>
      <c r="C459" s="128">
        <f>SUM(C456:C458)</f>
        <v>21</v>
      </c>
      <c r="D459" s="128">
        <f t="shared" ref="D459:J459" si="217">SUM(D456:D458)</f>
        <v>26</v>
      </c>
      <c r="E459" s="128">
        <f t="shared" si="217"/>
        <v>23</v>
      </c>
      <c r="F459" s="128">
        <f t="shared" si="217"/>
        <v>31</v>
      </c>
      <c r="G459" s="128">
        <f t="shared" si="217"/>
        <v>29</v>
      </c>
      <c r="H459" s="128">
        <f t="shared" si="217"/>
        <v>27</v>
      </c>
      <c r="I459" s="128">
        <f t="shared" si="217"/>
        <v>24</v>
      </c>
      <c r="J459" s="128">
        <f t="shared" si="217"/>
        <v>32</v>
      </c>
      <c r="K459" s="128">
        <f>SUM(K456:K458)</f>
        <v>40</v>
      </c>
      <c r="L459" s="128">
        <f>SUM(L456:L458)</f>
        <v>37</v>
      </c>
      <c r="M459" s="128">
        <f>SUM(M456:M458)</f>
        <v>35</v>
      </c>
      <c r="N459" s="128">
        <f>SUM(N456:N458)</f>
        <v>28</v>
      </c>
      <c r="O459" s="128">
        <f>SUM(C459:N459)</f>
        <v>353</v>
      </c>
    </row>
    <row r="460" spans="2:15" s="21" customFormat="1" ht="23.25" customHeight="1" x14ac:dyDescent="0.25">
      <c r="B460" s="129" t="s">
        <v>25</v>
      </c>
      <c r="C460" s="123">
        <f t="shared" ref="C460:O460" si="218">C459/C1615</f>
        <v>0.67741935483870963</v>
      </c>
      <c r="D460" s="123">
        <f t="shared" si="218"/>
        <v>0.89655172413793105</v>
      </c>
      <c r="E460" s="123">
        <f t="shared" si="218"/>
        <v>0.74193548387096775</v>
      </c>
      <c r="F460" s="123">
        <f t="shared" si="218"/>
        <v>1.0333333333333334</v>
      </c>
      <c r="G460" s="123">
        <f t="shared" si="218"/>
        <v>0.93548387096774188</v>
      </c>
      <c r="H460" s="123">
        <f t="shared" si="218"/>
        <v>0.9</v>
      </c>
      <c r="I460" s="123">
        <f t="shared" si="218"/>
        <v>0.77419354838709675</v>
      </c>
      <c r="J460" s="123">
        <f t="shared" si="218"/>
        <v>1.032258064516129</v>
      </c>
      <c r="K460" s="123">
        <f t="shared" si="218"/>
        <v>1.3333333333333333</v>
      </c>
      <c r="L460" s="123">
        <f t="shared" si="218"/>
        <v>1.1935483870967742</v>
      </c>
      <c r="M460" s="123">
        <f t="shared" si="218"/>
        <v>1.1666666666666667</v>
      </c>
      <c r="N460" s="123">
        <f t="shared" si="218"/>
        <v>0.90322580645161288</v>
      </c>
      <c r="O460" s="123">
        <f t="shared" si="218"/>
        <v>0.96448087431693985</v>
      </c>
    </row>
    <row r="461" spans="2:15" s="26" customFormat="1" ht="23.25" customHeight="1" x14ac:dyDescent="0.25">
      <c r="B461" s="129" t="s">
        <v>29</v>
      </c>
      <c r="C461" s="123">
        <f t="shared" ref="C461:N461" si="219">IF(C452=0,0,(C459/C452)*100)</f>
        <v>100</v>
      </c>
      <c r="D461" s="123">
        <f t="shared" si="219"/>
        <v>100</v>
      </c>
      <c r="E461" s="123">
        <f t="shared" si="219"/>
        <v>100</v>
      </c>
      <c r="F461" s="123">
        <f t="shared" si="219"/>
        <v>96.875</v>
      </c>
      <c r="G461" s="123">
        <f t="shared" si="219"/>
        <v>96.666666666666671</v>
      </c>
      <c r="H461" s="123">
        <f t="shared" si="219"/>
        <v>96.428571428571431</v>
      </c>
      <c r="I461" s="123">
        <f t="shared" si="219"/>
        <v>100</v>
      </c>
      <c r="J461" s="123">
        <f t="shared" si="219"/>
        <v>100</v>
      </c>
      <c r="K461" s="123">
        <f t="shared" si="219"/>
        <v>97.560975609756099</v>
      </c>
      <c r="L461" s="123">
        <f t="shared" si="219"/>
        <v>100</v>
      </c>
      <c r="M461" s="123">
        <f t="shared" si="219"/>
        <v>100</v>
      </c>
      <c r="N461" s="123">
        <f t="shared" si="219"/>
        <v>96.551724137931032</v>
      </c>
      <c r="O461" s="123">
        <f>IF(O452=0,0,(O459/O452)*100)</f>
        <v>98.603351955307261</v>
      </c>
    </row>
    <row r="462" spans="2:15" s="26" customFormat="1" ht="12" customHeight="1" x14ac:dyDescent="0.25">
      <c r="B462" s="23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5"/>
    </row>
    <row r="463" spans="2:15" s="21" customFormat="1" ht="23.25" customHeight="1" x14ac:dyDescent="0.25">
      <c r="B463" s="97" t="s">
        <v>93</v>
      </c>
      <c r="C463" s="109"/>
      <c r="D463" s="110"/>
      <c r="E463" s="110"/>
      <c r="F463" s="110"/>
      <c r="G463" s="110"/>
      <c r="H463" s="110"/>
      <c r="I463" s="110"/>
      <c r="J463" s="110"/>
      <c r="K463" s="110"/>
      <c r="L463" s="110"/>
      <c r="M463" s="110"/>
      <c r="N463" s="110"/>
      <c r="O463" s="111"/>
    </row>
    <row r="464" spans="2:15" s="26" customFormat="1" ht="23.25" customHeight="1" x14ac:dyDescent="0.25">
      <c r="B464" s="116" t="s">
        <v>488</v>
      </c>
      <c r="C464" s="121">
        <v>0</v>
      </c>
      <c r="D464" s="121">
        <v>0</v>
      </c>
      <c r="E464" s="121">
        <v>0</v>
      </c>
      <c r="F464" s="121">
        <v>0</v>
      </c>
      <c r="G464" s="121">
        <v>1</v>
      </c>
      <c r="H464" s="121">
        <v>1</v>
      </c>
      <c r="I464" s="121">
        <v>0</v>
      </c>
      <c r="J464" s="121">
        <v>0</v>
      </c>
      <c r="K464" s="121">
        <v>1</v>
      </c>
      <c r="L464" s="121">
        <v>0</v>
      </c>
      <c r="M464" s="121">
        <v>0</v>
      </c>
      <c r="N464" s="121">
        <v>1</v>
      </c>
      <c r="O464" s="128">
        <f t="shared" ref="O464:O469" si="220">SUM(C464:N464)</f>
        <v>4</v>
      </c>
    </row>
    <row r="465" spans="2:15" s="21" customFormat="1" ht="23.25" customHeight="1" x14ac:dyDescent="0.25">
      <c r="B465" s="119" t="s">
        <v>489</v>
      </c>
      <c r="C465" s="122">
        <v>0</v>
      </c>
      <c r="D465" s="122">
        <v>0</v>
      </c>
      <c r="E465" s="122">
        <v>0</v>
      </c>
      <c r="F465" s="122">
        <v>1</v>
      </c>
      <c r="G465" s="122">
        <v>0</v>
      </c>
      <c r="H465" s="122">
        <v>0</v>
      </c>
      <c r="I465" s="122">
        <v>0</v>
      </c>
      <c r="J465" s="122">
        <v>0</v>
      </c>
      <c r="K465" s="122">
        <v>0</v>
      </c>
      <c r="L465" s="122">
        <v>0</v>
      </c>
      <c r="M465" s="122">
        <v>0</v>
      </c>
      <c r="N465" s="122">
        <v>0</v>
      </c>
      <c r="O465" s="128">
        <f t="shared" si="220"/>
        <v>1</v>
      </c>
    </row>
    <row r="466" spans="2:15" s="21" customFormat="1" ht="23.25" customHeight="1" x14ac:dyDescent="0.25">
      <c r="B466" s="116" t="s">
        <v>490</v>
      </c>
      <c r="C466" s="121">
        <v>0</v>
      </c>
      <c r="D466" s="121">
        <v>0</v>
      </c>
      <c r="E466" s="121">
        <v>0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8">
        <f t="shared" si="220"/>
        <v>0</v>
      </c>
    </row>
    <row r="467" spans="2:15" s="26" customFormat="1" ht="23.25" customHeight="1" x14ac:dyDescent="0.25">
      <c r="B467" s="129" t="s">
        <v>5</v>
      </c>
      <c r="C467" s="128">
        <f>SUM(C464:C466)</f>
        <v>0</v>
      </c>
      <c r="D467" s="128">
        <f t="shared" ref="D467:J467" si="221">SUM(D464:D466)</f>
        <v>0</v>
      </c>
      <c r="E467" s="128">
        <f t="shared" si="221"/>
        <v>0</v>
      </c>
      <c r="F467" s="128">
        <f t="shared" si="221"/>
        <v>1</v>
      </c>
      <c r="G467" s="128">
        <f t="shared" si="221"/>
        <v>1</v>
      </c>
      <c r="H467" s="128">
        <f t="shared" si="221"/>
        <v>1</v>
      </c>
      <c r="I467" s="128">
        <f t="shared" si="221"/>
        <v>0</v>
      </c>
      <c r="J467" s="128">
        <f t="shared" si="221"/>
        <v>0</v>
      </c>
      <c r="K467" s="128">
        <f>SUM(K464:K466)</f>
        <v>1</v>
      </c>
      <c r="L467" s="128">
        <f>SUM(L464:L466)</f>
        <v>0</v>
      </c>
      <c r="M467" s="128">
        <f>SUM(M464:M466)</f>
        <v>0</v>
      </c>
      <c r="N467" s="128">
        <f>SUM(N464:N466)</f>
        <v>1</v>
      </c>
      <c r="O467" s="128">
        <f t="shared" si="220"/>
        <v>5</v>
      </c>
    </row>
    <row r="468" spans="2:15" s="21" customFormat="1" ht="23.25" customHeight="1" x14ac:dyDescent="0.25">
      <c r="B468" s="129" t="s">
        <v>25</v>
      </c>
      <c r="C468" s="123">
        <f t="shared" ref="C468:O468" si="222">C467/C1615</f>
        <v>0</v>
      </c>
      <c r="D468" s="123">
        <f t="shared" si="222"/>
        <v>0</v>
      </c>
      <c r="E468" s="123">
        <f t="shared" si="222"/>
        <v>0</v>
      </c>
      <c r="F468" s="123">
        <f t="shared" si="222"/>
        <v>3.3333333333333333E-2</v>
      </c>
      <c r="G468" s="123">
        <f t="shared" si="222"/>
        <v>3.2258064516129031E-2</v>
      </c>
      <c r="H468" s="123">
        <f t="shared" si="222"/>
        <v>3.3333333333333333E-2</v>
      </c>
      <c r="I468" s="123">
        <f t="shared" si="222"/>
        <v>0</v>
      </c>
      <c r="J468" s="123">
        <f t="shared" si="222"/>
        <v>0</v>
      </c>
      <c r="K468" s="123">
        <f t="shared" si="222"/>
        <v>3.3333333333333333E-2</v>
      </c>
      <c r="L468" s="123">
        <f t="shared" si="222"/>
        <v>0</v>
      </c>
      <c r="M468" s="123">
        <f t="shared" si="222"/>
        <v>0</v>
      </c>
      <c r="N468" s="123">
        <f>N467/N1615</f>
        <v>3.2258064516129031E-2</v>
      </c>
      <c r="O468" s="123">
        <f t="shared" si="222"/>
        <v>1.3661202185792349E-2</v>
      </c>
    </row>
    <row r="469" spans="2:15" s="26" customFormat="1" ht="23.25" customHeight="1" x14ac:dyDescent="0.25">
      <c r="B469" s="129" t="s">
        <v>29</v>
      </c>
      <c r="C469" s="123">
        <f>IF(C452=0,0,(C467/C452)*100)</f>
        <v>0</v>
      </c>
      <c r="D469" s="123">
        <f t="shared" ref="D469:N469" si="223">IF(D452=0,0,(D467/D452)*100)</f>
        <v>0</v>
      </c>
      <c r="E469" s="123">
        <f t="shared" si="223"/>
        <v>0</v>
      </c>
      <c r="F469" s="123">
        <f t="shared" si="223"/>
        <v>3.125</v>
      </c>
      <c r="G469" s="123">
        <f t="shared" si="223"/>
        <v>3.3333333333333335</v>
      </c>
      <c r="H469" s="123">
        <f t="shared" si="223"/>
        <v>3.5714285714285712</v>
      </c>
      <c r="I469" s="123">
        <f t="shared" si="223"/>
        <v>0</v>
      </c>
      <c r="J469" s="123">
        <f t="shared" si="223"/>
        <v>0</v>
      </c>
      <c r="K469" s="123">
        <f t="shared" si="223"/>
        <v>2.4390243902439024</v>
      </c>
      <c r="L469" s="123">
        <f t="shared" si="223"/>
        <v>0</v>
      </c>
      <c r="M469" s="123">
        <f t="shared" si="223"/>
        <v>0</v>
      </c>
      <c r="N469" s="123">
        <f t="shared" si="223"/>
        <v>3.4482758620689653</v>
      </c>
      <c r="O469" s="123">
        <f t="shared" si="220"/>
        <v>15.917062157074774</v>
      </c>
    </row>
    <row r="470" spans="2:15" s="26" customFormat="1" ht="12" customHeight="1" x14ac:dyDescent="0.25">
      <c r="B470" s="36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25"/>
    </row>
    <row r="471" spans="2:15" s="26" customFormat="1" ht="23.25" customHeight="1" x14ac:dyDescent="0.25">
      <c r="B471" s="97" t="s">
        <v>94</v>
      </c>
      <c r="C471" s="109"/>
      <c r="D471" s="110"/>
      <c r="E471" s="110"/>
      <c r="F471" s="110"/>
      <c r="G471" s="110"/>
      <c r="H471" s="110"/>
      <c r="I471" s="110"/>
      <c r="J471" s="110"/>
      <c r="K471" s="110"/>
      <c r="L471" s="110"/>
      <c r="M471" s="110"/>
      <c r="N471" s="110"/>
      <c r="O471" s="111"/>
    </row>
    <row r="472" spans="2:15" s="26" customFormat="1" ht="23.25" customHeight="1" x14ac:dyDescent="0.25">
      <c r="B472" s="116" t="s">
        <v>491</v>
      </c>
      <c r="C472" s="121">
        <v>8</v>
      </c>
      <c r="D472" s="121">
        <v>13</v>
      </c>
      <c r="E472" s="121">
        <v>10</v>
      </c>
      <c r="F472" s="121">
        <v>9</v>
      </c>
      <c r="G472" s="121">
        <v>13</v>
      </c>
      <c r="H472" s="121">
        <v>12</v>
      </c>
      <c r="I472" s="121">
        <v>11</v>
      </c>
      <c r="J472" s="121">
        <v>16</v>
      </c>
      <c r="K472" s="121">
        <v>15</v>
      </c>
      <c r="L472" s="121">
        <v>20</v>
      </c>
      <c r="M472" s="121">
        <v>17</v>
      </c>
      <c r="N472" s="121">
        <v>12</v>
      </c>
      <c r="O472" s="128">
        <f>SUM(C472:N472)</f>
        <v>156</v>
      </c>
    </row>
    <row r="473" spans="2:15" s="21" customFormat="1" ht="23.25" customHeight="1" x14ac:dyDescent="0.25">
      <c r="B473" s="119" t="s">
        <v>492</v>
      </c>
      <c r="C473" s="122">
        <v>8</v>
      </c>
      <c r="D473" s="122">
        <v>13</v>
      </c>
      <c r="E473" s="122">
        <v>10</v>
      </c>
      <c r="F473" s="122">
        <v>18</v>
      </c>
      <c r="G473" s="122">
        <v>12</v>
      </c>
      <c r="H473" s="122">
        <v>13</v>
      </c>
      <c r="I473" s="122">
        <v>10</v>
      </c>
      <c r="J473" s="122">
        <v>14</v>
      </c>
      <c r="K473" s="122">
        <v>22</v>
      </c>
      <c r="L473" s="122">
        <v>13</v>
      </c>
      <c r="M473" s="122">
        <v>14</v>
      </c>
      <c r="N473" s="122">
        <v>14</v>
      </c>
      <c r="O473" s="128">
        <f>SUM(C473:N473)</f>
        <v>161</v>
      </c>
    </row>
    <row r="474" spans="2:15" s="21" customFormat="1" ht="23.25" customHeight="1" x14ac:dyDescent="0.25">
      <c r="B474" s="116" t="s">
        <v>493</v>
      </c>
      <c r="C474" s="121">
        <v>0</v>
      </c>
      <c r="D474" s="121">
        <v>0</v>
      </c>
      <c r="E474" s="121">
        <v>0</v>
      </c>
      <c r="F474" s="121">
        <v>0</v>
      </c>
      <c r="G474" s="121">
        <v>0</v>
      </c>
      <c r="H474" s="121">
        <v>0</v>
      </c>
      <c r="I474" s="121">
        <v>0</v>
      </c>
      <c r="J474" s="121">
        <v>0</v>
      </c>
      <c r="K474" s="121">
        <v>0</v>
      </c>
      <c r="L474" s="121">
        <v>0</v>
      </c>
      <c r="M474" s="121">
        <v>0</v>
      </c>
      <c r="N474" s="121">
        <v>0</v>
      </c>
      <c r="O474" s="128">
        <f>SUM(C474:N474)</f>
        <v>0</v>
      </c>
    </row>
    <row r="475" spans="2:15" s="26" customFormat="1" ht="23.25" customHeight="1" x14ac:dyDescent="0.25">
      <c r="B475" s="129" t="s">
        <v>5</v>
      </c>
      <c r="C475" s="128">
        <f>SUM(C472:C474)</f>
        <v>16</v>
      </c>
      <c r="D475" s="128">
        <f t="shared" ref="D475:J475" si="224">SUM(D472:D474)</f>
        <v>26</v>
      </c>
      <c r="E475" s="128">
        <f t="shared" si="224"/>
        <v>20</v>
      </c>
      <c r="F475" s="128">
        <f t="shared" si="224"/>
        <v>27</v>
      </c>
      <c r="G475" s="128">
        <f t="shared" si="224"/>
        <v>25</v>
      </c>
      <c r="H475" s="128">
        <f t="shared" si="224"/>
        <v>25</v>
      </c>
      <c r="I475" s="128">
        <f t="shared" si="224"/>
        <v>21</v>
      </c>
      <c r="J475" s="128">
        <f t="shared" si="224"/>
        <v>30</v>
      </c>
      <c r="K475" s="128">
        <f>SUM(K472:K474)</f>
        <v>37</v>
      </c>
      <c r="L475" s="128">
        <f>SUM(L472:L474)</f>
        <v>33</v>
      </c>
      <c r="M475" s="128">
        <f>SUM(M472:M474)</f>
        <v>31</v>
      </c>
      <c r="N475" s="128">
        <f>SUM(N472:N474)</f>
        <v>26</v>
      </c>
      <c r="O475" s="128">
        <f>SUM(C475:N475)</f>
        <v>317</v>
      </c>
    </row>
    <row r="476" spans="2:15" s="21" customFormat="1" ht="23.25" customHeight="1" x14ac:dyDescent="0.25">
      <c r="B476" s="129" t="s">
        <v>25</v>
      </c>
      <c r="C476" s="123">
        <f t="shared" ref="C476:O476" si="225">C475/C1615</f>
        <v>0.5161290322580645</v>
      </c>
      <c r="D476" s="123">
        <f t="shared" si="225"/>
        <v>0.89655172413793105</v>
      </c>
      <c r="E476" s="123">
        <f t="shared" si="225"/>
        <v>0.64516129032258063</v>
      </c>
      <c r="F476" s="123">
        <f t="shared" si="225"/>
        <v>0.9</v>
      </c>
      <c r="G476" s="123">
        <f t="shared" si="225"/>
        <v>0.80645161290322576</v>
      </c>
      <c r="H476" s="123">
        <f t="shared" si="225"/>
        <v>0.83333333333333337</v>
      </c>
      <c r="I476" s="123">
        <f t="shared" si="225"/>
        <v>0.67741935483870963</v>
      </c>
      <c r="J476" s="123">
        <f t="shared" si="225"/>
        <v>0.967741935483871</v>
      </c>
      <c r="K476" s="123">
        <f t="shared" si="225"/>
        <v>1.2333333333333334</v>
      </c>
      <c r="L476" s="123">
        <f t="shared" si="225"/>
        <v>1.064516129032258</v>
      </c>
      <c r="M476" s="123">
        <f t="shared" si="225"/>
        <v>1.0333333333333334</v>
      </c>
      <c r="N476" s="123">
        <f t="shared" si="225"/>
        <v>0.83870967741935487</v>
      </c>
      <c r="O476" s="123">
        <f t="shared" si="225"/>
        <v>0.86612021857923494</v>
      </c>
    </row>
    <row r="477" spans="2:15" s="26" customFormat="1" ht="23.25" customHeight="1" x14ac:dyDescent="0.25">
      <c r="B477" s="129" t="s">
        <v>29</v>
      </c>
      <c r="C477" s="123">
        <f>IF(C452=0,0,(C475/C452)*100)</f>
        <v>76.19047619047619</v>
      </c>
      <c r="D477" s="123">
        <f t="shared" ref="D477:N477" si="226">IF(D452=0,0,(D475/D452)*100)</f>
        <v>100</v>
      </c>
      <c r="E477" s="123">
        <f t="shared" si="226"/>
        <v>86.956521739130437</v>
      </c>
      <c r="F477" s="123">
        <f t="shared" si="226"/>
        <v>84.375</v>
      </c>
      <c r="G477" s="123">
        <f t="shared" si="226"/>
        <v>83.333333333333343</v>
      </c>
      <c r="H477" s="123">
        <f t="shared" si="226"/>
        <v>89.285714285714292</v>
      </c>
      <c r="I477" s="123">
        <f t="shared" si="226"/>
        <v>87.5</v>
      </c>
      <c r="J477" s="123">
        <f t="shared" si="226"/>
        <v>93.75</v>
      </c>
      <c r="K477" s="123">
        <f t="shared" si="226"/>
        <v>90.243902439024396</v>
      </c>
      <c r="L477" s="123">
        <f t="shared" si="226"/>
        <v>89.189189189189193</v>
      </c>
      <c r="M477" s="123">
        <f t="shared" si="226"/>
        <v>88.571428571428569</v>
      </c>
      <c r="N477" s="123">
        <f t="shared" si="226"/>
        <v>89.65517241379311</v>
      </c>
      <c r="O477" s="123">
        <f>IF(O452=0,0,(O475/O452)*100)</f>
        <v>88.547486033519547</v>
      </c>
    </row>
    <row r="478" spans="2:15" s="26" customFormat="1" ht="12" customHeight="1" x14ac:dyDescent="0.25">
      <c r="B478" s="23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5"/>
    </row>
    <row r="479" spans="2:15" s="21" customFormat="1" ht="23.25" customHeight="1" x14ac:dyDescent="0.25">
      <c r="B479" s="97" t="s">
        <v>95</v>
      </c>
      <c r="C479" s="109"/>
      <c r="D479" s="110"/>
      <c r="E479" s="110"/>
      <c r="F479" s="110"/>
      <c r="G479" s="110"/>
      <c r="H479" s="110"/>
      <c r="I479" s="110"/>
      <c r="J479" s="110"/>
      <c r="K479" s="110"/>
      <c r="L479" s="110"/>
      <c r="M479" s="110"/>
      <c r="N479" s="110"/>
      <c r="O479" s="111"/>
    </row>
    <row r="480" spans="2:15" s="26" customFormat="1" ht="23.25" customHeight="1" x14ac:dyDescent="0.25">
      <c r="B480" s="116" t="s">
        <v>494</v>
      </c>
      <c r="C480" s="121">
        <v>2</v>
      </c>
      <c r="D480" s="121">
        <v>0</v>
      </c>
      <c r="E480" s="121">
        <v>3</v>
      </c>
      <c r="F480" s="121">
        <v>2</v>
      </c>
      <c r="G480" s="121">
        <v>3</v>
      </c>
      <c r="H480" s="121">
        <v>3</v>
      </c>
      <c r="I480" s="121">
        <v>1</v>
      </c>
      <c r="J480" s="121">
        <v>2</v>
      </c>
      <c r="K480" s="121">
        <v>1</v>
      </c>
      <c r="L480" s="121">
        <v>3</v>
      </c>
      <c r="M480" s="121">
        <v>3</v>
      </c>
      <c r="N480" s="121">
        <v>1</v>
      </c>
      <c r="O480" s="128">
        <f>SUM(C480:N480)</f>
        <v>24</v>
      </c>
    </row>
    <row r="481" spans="2:15" s="21" customFormat="1" ht="23.25" customHeight="1" x14ac:dyDescent="0.25">
      <c r="B481" s="119" t="s">
        <v>496</v>
      </c>
      <c r="C481" s="122">
        <v>3</v>
      </c>
      <c r="D481" s="122">
        <v>0</v>
      </c>
      <c r="E481" s="122">
        <v>0</v>
      </c>
      <c r="F481" s="122">
        <v>3</v>
      </c>
      <c r="G481" s="122">
        <v>2</v>
      </c>
      <c r="H481" s="122">
        <v>0</v>
      </c>
      <c r="I481" s="122">
        <v>2</v>
      </c>
      <c r="J481" s="122">
        <v>0</v>
      </c>
      <c r="K481" s="122">
        <v>3</v>
      </c>
      <c r="L481" s="122">
        <v>1</v>
      </c>
      <c r="M481" s="122">
        <v>1</v>
      </c>
      <c r="N481" s="122">
        <v>1</v>
      </c>
      <c r="O481" s="128">
        <f>SUM(C481:N481)</f>
        <v>16</v>
      </c>
    </row>
    <row r="482" spans="2:15" s="21" customFormat="1" ht="23.25" customHeight="1" x14ac:dyDescent="0.25">
      <c r="B482" s="116" t="s">
        <v>495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1</v>
      </c>
      <c r="O482" s="128">
        <f>SUM(C482:N482)</f>
        <v>1</v>
      </c>
    </row>
    <row r="483" spans="2:15" s="26" customFormat="1" ht="23.25" customHeight="1" x14ac:dyDescent="0.25">
      <c r="B483" s="129" t="s">
        <v>5</v>
      </c>
      <c r="C483" s="128">
        <f>SUM(C480:C482)</f>
        <v>5</v>
      </c>
      <c r="D483" s="128">
        <f t="shared" ref="D483:J483" si="227">SUM(D480:D482)</f>
        <v>0</v>
      </c>
      <c r="E483" s="128">
        <f t="shared" si="227"/>
        <v>3</v>
      </c>
      <c r="F483" s="128">
        <f t="shared" si="227"/>
        <v>5</v>
      </c>
      <c r="G483" s="128">
        <f t="shared" si="227"/>
        <v>5</v>
      </c>
      <c r="H483" s="128">
        <f t="shared" si="227"/>
        <v>3</v>
      </c>
      <c r="I483" s="128">
        <f t="shared" si="227"/>
        <v>3</v>
      </c>
      <c r="J483" s="128">
        <f t="shared" si="227"/>
        <v>2</v>
      </c>
      <c r="K483" s="128">
        <f>SUM(K480:K482)</f>
        <v>4</v>
      </c>
      <c r="L483" s="128">
        <f>SUM(L480:L482)</f>
        <v>4</v>
      </c>
      <c r="M483" s="128">
        <f>SUM(M480:M482)</f>
        <v>4</v>
      </c>
      <c r="N483" s="128">
        <f>SUM(N480:N482)</f>
        <v>3</v>
      </c>
      <c r="O483" s="128">
        <f>SUM(C483:N483)</f>
        <v>41</v>
      </c>
    </row>
    <row r="484" spans="2:15" s="21" customFormat="1" ht="23.25" customHeight="1" x14ac:dyDescent="0.25">
      <c r="B484" s="129" t="s">
        <v>25</v>
      </c>
      <c r="C484" s="123">
        <f t="shared" ref="C484:O484" si="228">C483/C1615</f>
        <v>0.16129032258064516</v>
      </c>
      <c r="D484" s="123">
        <f t="shared" si="228"/>
        <v>0</v>
      </c>
      <c r="E484" s="123">
        <f t="shared" si="228"/>
        <v>9.6774193548387094E-2</v>
      </c>
      <c r="F484" s="123">
        <f t="shared" si="228"/>
        <v>0.16666666666666666</v>
      </c>
      <c r="G484" s="123">
        <f t="shared" si="228"/>
        <v>0.16129032258064516</v>
      </c>
      <c r="H484" s="123">
        <f t="shared" si="228"/>
        <v>0.1</v>
      </c>
      <c r="I484" s="123">
        <f t="shared" si="228"/>
        <v>9.6774193548387094E-2</v>
      </c>
      <c r="J484" s="123">
        <f t="shared" si="228"/>
        <v>6.4516129032258063E-2</v>
      </c>
      <c r="K484" s="123">
        <f t="shared" si="228"/>
        <v>0.13333333333333333</v>
      </c>
      <c r="L484" s="123">
        <f t="shared" si="228"/>
        <v>0.12903225806451613</v>
      </c>
      <c r="M484" s="123">
        <f t="shared" si="228"/>
        <v>0.13333333333333333</v>
      </c>
      <c r="N484" s="123">
        <f t="shared" si="228"/>
        <v>9.6774193548387094E-2</v>
      </c>
      <c r="O484" s="123">
        <f t="shared" si="228"/>
        <v>0.11202185792349727</v>
      </c>
    </row>
    <row r="485" spans="2:15" s="21" customFormat="1" ht="23.25" customHeight="1" x14ac:dyDescent="0.25">
      <c r="B485" s="129" t="s">
        <v>29</v>
      </c>
      <c r="C485" s="123">
        <f>IF(C452=0,0,(C483/C452)*100)</f>
        <v>23.809523809523807</v>
      </c>
      <c r="D485" s="123">
        <f t="shared" ref="D485:O485" si="229">IF(D452=0,0,(D483/D452)*100)</f>
        <v>0</v>
      </c>
      <c r="E485" s="123">
        <f t="shared" si="229"/>
        <v>13.043478260869565</v>
      </c>
      <c r="F485" s="123">
        <f t="shared" si="229"/>
        <v>15.625</v>
      </c>
      <c r="G485" s="123">
        <f t="shared" si="229"/>
        <v>16.666666666666664</v>
      </c>
      <c r="H485" s="123">
        <f t="shared" si="229"/>
        <v>10.714285714285714</v>
      </c>
      <c r="I485" s="123">
        <f t="shared" si="229"/>
        <v>12.5</v>
      </c>
      <c r="J485" s="123">
        <f t="shared" si="229"/>
        <v>6.25</v>
      </c>
      <c r="K485" s="123">
        <f t="shared" si="229"/>
        <v>9.7560975609756095</v>
      </c>
      <c r="L485" s="123">
        <f t="shared" si="229"/>
        <v>10.810810810810811</v>
      </c>
      <c r="M485" s="123">
        <f t="shared" si="229"/>
        <v>11.428571428571429</v>
      </c>
      <c r="N485" s="123">
        <f t="shared" si="229"/>
        <v>10.344827586206897</v>
      </c>
      <c r="O485" s="123">
        <f t="shared" si="229"/>
        <v>11.452513966480447</v>
      </c>
    </row>
    <row r="486" spans="2:15" s="26" customFormat="1" ht="12" customHeight="1" x14ac:dyDescent="0.25">
      <c r="B486" s="36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25"/>
    </row>
    <row r="487" spans="2:15" s="26" customFormat="1" ht="23.25" customHeight="1" x14ac:dyDescent="0.25">
      <c r="B487" s="97" t="s">
        <v>96</v>
      </c>
      <c r="C487" s="109"/>
      <c r="D487" s="110"/>
      <c r="E487" s="110"/>
      <c r="F487" s="110"/>
      <c r="G487" s="110"/>
      <c r="H487" s="110"/>
      <c r="I487" s="110"/>
      <c r="J487" s="110"/>
      <c r="K487" s="110"/>
      <c r="L487" s="110"/>
      <c r="M487" s="110"/>
      <c r="N487" s="110"/>
      <c r="O487" s="111"/>
    </row>
    <row r="488" spans="2:15" s="26" customFormat="1" ht="23.25" customHeight="1" x14ac:dyDescent="0.25">
      <c r="B488" s="116" t="s">
        <v>497</v>
      </c>
      <c r="C488" s="121">
        <v>2</v>
      </c>
      <c r="D488" s="121">
        <v>0</v>
      </c>
      <c r="E488" s="121">
        <v>4</v>
      </c>
      <c r="F488" s="121">
        <v>1</v>
      </c>
      <c r="G488" s="121">
        <v>4</v>
      </c>
      <c r="H488" s="121">
        <v>4</v>
      </c>
      <c r="I488" s="121">
        <v>2</v>
      </c>
      <c r="J488" s="121">
        <v>3</v>
      </c>
      <c r="K488" s="121">
        <v>1</v>
      </c>
      <c r="L488" s="121">
        <v>3</v>
      </c>
      <c r="M488" s="121">
        <v>3</v>
      </c>
      <c r="N488" s="121">
        <v>2</v>
      </c>
      <c r="O488" s="128">
        <f>SUM(C488:N488)</f>
        <v>29</v>
      </c>
    </row>
    <row r="489" spans="2:15" s="26" customFormat="1" ht="23.25" customHeight="1" x14ac:dyDescent="0.25">
      <c r="B489" s="119" t="s">
        <v>498</v>
      </c>
      <c r="C489" s="122">
        <v>2</v>
      </c>
      <c r="D489" s="122">
        <v>1</v>
      </c>
      <c r="E489" s="122">
        <v>2</v>
      </c>
      <c r="F489" s="122">
        <v>6</v>
      </c>
      <c r="G489" s="122">
        <v>2</v>
      </c>
      <c r="H489" s="122">
        <v>0</v>
      </c>
      <c r="I489" s="122">
        <v>3</v>
      </c>
      <c r="J489" s="122">
        <v>1</v>
      </c>
      <c r="K489" s="122">
        <v>5</v>
      </c>
      <c r="L489" s="122">
        <v>3</v>
      </c>
      <c r="M489" s="122">
        <v>2</v>
      </c>
      <c r="N489" s="122">
        <v>3</v>
      </c>
      <c r="O489" s="128">
        <f>SUM(C489:N489)</f>
        <v>30</v>
      </c>
    </row>
    <row r="490" spans="2:15" s="21" customFormat="1" ht="23.25" customHeight="1" x14ac:dyDescent="0.25">
      <c r="B490" s="116" t="s">
        <v>499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8">
        <f>SUM(C490:N490)</f>
        <v>0</v>
      </c>
    </row>
    <row r="491" spans="2:15" s="26" customFormat="1" ht="23.25" customHeight="1" x14ac:dyDescent="0.25">
      <c r="B491" s="129" t="s">
        <v>5</v>
      </c>
      <c r="C491" s="128">
        <f>SUM(C488:C490)</f>
        <v>4</v>
      </c>
      <c r="D491" s="128">
        <f>SUM(D488:D490)</f>
        <v>1</v>
      </c>
      <c r="E491" s="128">
        <f t="shared" ref="E491:K491" si="230">SUM(E488:E490)</f>
        <v>6</v>
      </c>
      <c r="F491" s="128">
        <f t="shared" si="230"/>
        <v>7</v>
      </c>
      <c r="G491" s="128">
        <f t="shared" si="230"/>
        <v>6</v>
      </c>
      <c r="H491" s="128">
        <f t="shared" si="230"/>
        <v>4</v>
      </c>
      <c r="I491" s="128">
        <f t="shared" si="230"/>
        <v>5</v>
      </c>
      <c r="J491" s="128">
        <f t="shared" si="230"/>
        <v>4</v>
      </c>
      <c r="K491" s="128">
        <f t="shared" si="230"/>
        <v>6</v>
      </c>
      <c r="L491" s="128">
        <f>SUM(L488:L490)</f>
        <v>6</v>
      </c>
      <c r="M491" s="128">
        <f>SUM(M488:M490)</f>
        <v>5</v>
      </c>
      <c r="N491" s="128">
        <f>SUM(N488:N490)</f>
        <v>5</v>
      </c>
      <c r="O491" s="128">
        <f>SUM(C491:N491)</f>
        <v>59</v>
      </c>
    </row>
    <row r="492" spans="2:15" s="21" customFormat="1" ht="23.25" customHeight="1" x14ac:dyDescent="0.25">
      <c r="B492" s="129" t="s">
        <v>25</v>
      </c>
      <c r="C492" s="123">
        <f t="shared" ref="C492:O492" si="231">C491/C1615</f>
        <v>0.12903225806451613</v>
      </c>
      <c r="D492" s="123">
        <f t="shared" si="231"/>
        <v>3.4482758620689655E-2</v>
      </c>
      <c r="E492" s="123">
        <f t="shared" si="231"/>
        <v>0.19354838709677419</v>
      </c>
      <c r="F492" s="123">
        <f t="shared" si="231"/>
        <v>0.23333333333333334</v>
      </c>
      <c r="G492" s="123">
        <f t="shared" si="231"/>
        <v>0.19354838709677419</v>
      </c>
      <c r="H492" s="123">
        <f t="shared" si="231"/>
        <v>0.13333333333333333</v>
      </c>
      <c r="I492" s="123">
        <f t="shared" si="231"/>
        <v>0.16129032258064516</v>
      </c>
      <c r="J492" s="123">
        <f t="shared" si="231"/>
        <v>0.12903225806451613</v>
      </c>
      <c r="K492" s="123">
        <f t="shared" si="231"/>
        <v>0.2</v>
      </c>
      <c r="L492" s="123">
        <f t="shared" si="231"/>
        <v>0.19354838709677419</v>
      </c>
      <c r="M492" s="123">
        <f t="shared" si="231"/>
        <v>0.16666666666666666</v>
      </c>
      <c r="N492" s="123">
        <f t="shared" si="231"/>
        <v>0.16129032258064516</v>
      </c>
      <c r="O492" s="123">
        <f t="shared" si="231"/>
        <v>0.16120218579234974</v>
      </c>
    </row>
    <row r="493" spans="2:15" s="21" customFormat="1" ht="23.25" customHeight="1" x14ac:dyDescent="0.25">
      <c r="B493" s="129" t="s">
        <v>29</v>
      </c>
      <c r="C493" s="123">
        <f>IF(C491=0,0,(C491/C452)*100)</f>
        <v>19.047619047619047</v>
      </c>
      <c r="D493" s="123">
        <f t="shared" ref="D493:O493" si="232">IF(D491=0,0,(D491/D452)*100)</f>
        <v>3.8461538461538463</v>
      </c>
      <c r="E493" s="123">
        <f t="shared" si="232"/>
        <v>26.086956521739129</v>
      </c>
      <c r="F493" s="123">
        <f t="shared" si="232"/>
        <v>21.875</v>
      </c>
      <c r="G493" s="123">
        <f t="shared" si="232"/>
        <v>20</v>
      </c>
      <c r="H493" s="123">
        <f t="shared" si="232"/>
        <v>14.285714285714285</v>
      </c>
      <c r="I493" s="123">
        <f t="shared" si="232"/>
        <v>20.833333333333336</v>
      </c>
      <c r="J493" s="123">
        <f t="shared" si="232"/>
        <v>12.5</v>
      </c>
      <c r="K493" s="123">
        <f t="shared" si="232"/>
        <v>14.634146341463413</v>
      </c>
      <c r="L493" s="123">
        <f t="shared" si="232"/>
        <v>16.216216216216218</v>
      </c>
      <c r="M493" s="123">
        <f t="shared" si="232"/>
        <v>14.285714285714285</v>
      </c>
      <c r="N493" s="123">
        <f t="shared" si="232"/>
        <v>17.241379310344829</v>
      </c>
      <c r="O493" s="123">
        <f t="shared" si="232"/>
        <v>16.480446927374302</v>
      </c>
    </row>
    <row r="494" spans="2:15" s="21" customFormat="1" ht="12" customHeight="1" x14ac:dyDescent="0.25">
      <c r="B494" s="36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25"/>
    </row>
    <row r="495" spans="2:15" s="29" customFormat="1" ht="23.25" customHeight="1" x14ac:dyDescent="0.25">
      <c r="B495" s="133" t="s">
        <v>30</v>
      </c>
      <c r="C495" s="109"/>
      <c r="D495" s="110"/>
      <c r="E495" s="110"/>
      <c r="F495" s="110"/>
      <c r="G495" s="110"/>
      <c r="H495" s="110"/>
      <c r="I495" s="110"/>
      <c r="J495" s="110"/>
      <c r="K495" s="110"/>
      <c r="L495" s="110"/>
      <c r="M495" s="110"/>
      <c r="N495" s="110"/>
      <c r="O495" s="111"/>
    </row>
    <row r="496" spans="2:15" s="26" customFormat="1" ht="12" customHeight="1" x14ac:dyDescent="0.25">
      <c r="B496" s="36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25"/>
    </row>
    <row r="497" spans="2:15" s="26" customFormat="1" ht="23.25" customHeight="1" x14ac:dyDescent="0.25">
      <c r="B497" s="97" t="s">
        <v>31</v>
      </c>
      <c r="C497" s="109"/>
      <c r="D497" s="110"/>
      <c r="E497" s="110"/>
      <c r="F497" s="110"/>
      <c r="G497" s="110"/>
      <c r="H497" s="110"/>
      <c r="I497" s="110"/>
      <c r="J497" s="110"/>
      <c r="K497" s="110"/>
      <c r="L497" s="110"/>
      <c r="M497" s="110"/>
      <c r="N497" s="110"/>
      <c r="O497" s="111"/>
    </row>
    <row r="498" spans="2:15" s="26" customFormat="1" ht="23.25" customHeight="1" x14ac:dyDescent="0.25">
      <c r="B498" s="116" t="s">
        <v>500</v>
      </c>
      <c r="C498" s="121">
        <v>0</v>
      </c>
      <c r="D498" s="121">
        <v>0</v>
      </c>
      <c r="E498" s="121">
        <v>0</v>
      </c>
      <c r="F498" s="121">
        <v>0</v>
      </c>
      <c r="G498" s="121">
        <v>1</v>
      </c>
      <c r="H498" s="121">
        <v>0</v>
      </c>
      <c r="I498" s="121">
        <v>0</v>
      </c>
      <c r="J498" s="121">
        <v>0</v>
      </c>
      <c r="K498" s="121">
        <v>1</v>
      </c>
      <c r="L498" s="121">
        <v>0</v>
      </c>
      <c r="M498" s="121">
        <v>0</v>
      </c>
      <c r="N498" s="121">
        <v>0</v>
      </c>
      <c r="O498" s="128">
        <f>SUM(C498:N498)</f>
        <v>2</v>
      </c>
    </row>
    <row r="499" spans="2:15" s="26" customFormat="1" ht="23.25" customHeight="1" x14ac:dyDescent="0.25">
      <c r="B499" s="119" t="s">
        <v>501</v>
      </c>
      <c r="C499" s="122">
        <v>33</v>
      </c>
      <c r="D499" s="122">
        <v>37</v>
      </c>
      <c r="E499" s="122">
        <v>43</v>
      </c>
      <c r="F499" s="122">
        <v>47</v>
      </c>
      <c r="G499" s="122">
        <v>50</v>
      </c>
      <c r="H499" s="122">
        <v>53</v>
      </c>
      <c r="I499" s="122">
        <v>51</v>
      </c>
      <c r="J499" s="122">
        <v>46</v>
      </c>
      <c r="K499" s="122">
        <v>47</v>
      </c>
      <c r="L499" s="122">
        <v>42</v>
      </c>
      <c r="M499" s="122">
        <v>50</v>
      </c>
      <c r="N499" s="122">
        <v>43</v>
      </c>
      <c r="O499" s="128">
        <f t="shared" ref="O499:O505" si="233">SUM(C499:N499)</f>
        <v>542</v>
      </c>
    </row>
    <row r="500" spans="2:15" s="21" customFormat="1" ht="23.25" customHeight="1" x14ac:dyDescent="0.25">
      <c r="B500" s="116" t="s">
        <v>502</v>
      </c>
      <c r="C500" s="121">
        <v>45</v>
      </c>
      <c r="D500" s="121">
        <v>28</v>
      </c>
      <c r="E500" s="121">
        <v>43</v>
      </c>
      <c r="F500" s="121">
        <v>39</v>
      </c>
      <c r="G500" s="121">
        <v>46</v>
      </c>
      <c r="H500" s="121">
        <v>30</v>
      </c>
      <c r="I500" s="121">
        <v>21</v>
      </c>
      <c r="J500" s="121">
        <v>43</v>
      </c>
      <c r="K500" s="121">
        <v>38</v>
      </c>
      <c r="L500" s="121">
        <v>45</v>
      </c>
      <c r="M500" s="121">
        <v>38</v>
      </c>
      <c r="N500" s="121">
        <v>47</v>
      </c>
      <c r="O500" s="128">
        <f t="shared" si="233"/>
        <v>463</v>
      </c>
    </row>
    <row r="501" spans="2:15" s="21" customFormat="1" ht="23.25" customHeight="1" x14ac:dyDescent="0.25">
      <c r="B501" s="119" t="s">
        <v>503</v>
      </c>
      <c r="C501" s="122">
        <v>10</v>
      </c>
      <c r="D501" s="122">
        <v>7</v>
      </c>
      <c r="E501" s="122">
        <v>6</v>
      </c>
      <c r="F501" s="122">
        <v>4</v>
      </c>
      <c r="G501" s="122">
        <v>6</v>
      </c>
      <c r="H501" s="122">
        <v>10</v>
      </c>
      <c r="I501" s="122">
        <v>9</v>
      </c>
      <c r="J501" s="122">
        <v>7</v>
      </c>
      <c r="K501" s="122">
        <v>6</v>
      </c>
      <c r="L501" s="122">
        <v>20</v>
      </c>
      <c r="M501" s="122">
        <v>16</v>
      </c>
      <c r="N501" s="122">
        <v>3</v>
      </c>
      <c r="O501" s="128">
        <f t="shared" si="233"/>
        <v>104</v>
      </c>
    </row>
    <row r="502" spans="2:15" s="21" customFormat="1" ht="23.25" customHeight="1" x14ac:dyDescent="0.25">
      <c r="B502" s="116" t="s">
        <v>504</v>
      </c>
      <c r="C502" s="121">
        <v>46</v>
      </c>
      <c r="D502" s="121">
        <v>72</v>
      </c>
      <c r="E502" s="121">
        <v>82</v>
      </c>
      <c r="F502" s="121">
        <v>65</v>
      </c>
      <c r="G502" s="121">
        <v>91</v>
      </c>
      <c r="H502" s="121">
        <v>78</v>
      </c>
      <c r="I502" s="121">
        <v>83</v>
      </c>
      <c r="J502" s="121">
        <v>97</v>
      </c>
      <c r="K502" s="121">
        <v>102</v>
      </c>
      <c r="L502" s="121">
        <v>114</v>
      </c>
      <c r="M502" s="121">
        <v>88</v>
      </c>
      <c r="N502" s="121">
        <v>81</v>
      </c>
      <c r="O502" s="128">
        <f t="shared" si="233"/>
        <v>999</v>
      </c>
    </row>
    <row r="503" spans="2:15" s="21" customFormat="1" ht="23.25" customHeight="1" x14ac:dyDescent="0.25">
      <c r="B503" s="119" t="s">
        <v>505</v>
      </c>
      <c r="C503" s="122">
        <v>30</v>
      </c>
      <c r="D503" s="122">
        <v>39</v>
      </c>
      <c r="E503" s="122">
        <v>29</v>
      </c>
      <c r="F503" s="122">
        <v>41</v>
      </c>
      <c r="G503" s="122">
        <v>21</v>
      </c>
      <c r="H503" s="122">
        <v>30</v>
      </c>
      <c r="I503" s="122">
        <v>35</v>
      </c>
      <c r="J503" s="122">
        <v>31</v>
      </c>
      <c r="K503" s="122">
        <v>35</v>
      </c>
      <c r="L503" s="122">
        <v>34</v>
      </c>
      <c r="M503" s="122">
        <v>31</v>
      </c>
      <c r="N503" s="122">
        <v>34</v>
      </c>
      <c r="O503" s="128">
        <f t="shared" si="233"/>
        <v>390</v>
      </c>
    </row>
    <row r="504" spans="2:15" s="21" customFormat="1" ht="23.25" customHeight="1" x14ac:dyDescent="0.25">
      <c r="B504" s="116" t="s">
        <v>506</v>
      </c>
      <c r="C504" s="121">
        <v>71</v>
      </c>
      <c r="D504" s="121">
        <v>90</v>
      </c>
      <c r="E504" s="121">
        <v>102</v>
      </c>
      <c r="F504" s="121">
        <v>67</v>
      </c>
      <c r="G504" s="121">
        <v>73</v>
      </c>
      <c r="H504" s="121">
        <v>84</v>
      </c>
      <c r="I504" s="121">
        <v>109</v>
      </c>
      <c r="J504" s="121">
        <v>112</v>
      </c>
      <c r="K504" s="121">
        <v>108</v>
      </c>
      <c r="L504" s="121">
        <v>100</v>
      </c>
      <c r="M504" s="121">
        <v>101</v>
      </c>
      <c r="N504" s="121">
        <v>104</v>
      </c>
      <c r="O504" s="128">
        <f t="shared" si="233"/>
        <v>1121</v>
      </c>
    </row>
    <row r="505" spans="2:15" s="21" customFormat="1" ht="23.25" customHeight="1" x14ac:dyDescent="0.25">
      <c r="B505" s="119" t="s">
        <v>507</v>
      </c>
      <c r="C505" s="122">
        <v>0</v>
      </c>
      <c r="D505" s="122">
        <v>0</v>
      </c>
      <c r="E505" s="122">
        <v>0</v>
      </c>
      <c r="F505" s="122">
        <v>0</v>
      </c>
      <c r="G505" s="122">
        <v>0</v>
      </c>
      <c r="H505" s="122">
        <v>0</v>
      </c>
      <c r="I505" s="122">
        <v>0</v>
      </c>
      <c r="J505" s="122">
        <v>0</v>
      </c>
      <c r="K505" s="122">
        <v>0</v>
      </c>
      <c r="L505" s="122">
        <v>0</v>
      </c>
      <c r="M505" s="122">
        <v>0</v>
      </c>
      <c r="N505" s="122">
        <v>0</v>
      </c>
      <c r="O505" s="128">
        <f t="shared" si="233"/>
        <v>0</v>
      </c>
    </row>
    <row r="506" spans="2:15" s="26" customFormat="1" ht="23.25" customHeight="1" x14ac:dyDescent="0.25">
      <c r="B506" s="97" t="s">
        <v>5</v>
      </c>
      <c r="C506" s="128">
        <f t="shared" ref="C506:M506" si="234">SUM(C498:C505)</f>
        <v>235</v>
      </c>
      <c r="D506" s="128">
        <f t="shared" si="234"/>
        <v>273</v>
      </c>
      <c r="E506" s="128">
        <f t="shared" si="234"/>
        <v>305</v>
      </c>
      <c r="F506" s="128">
        <f t="shared" si="234"/>
        <v>263</v>
      </c>
      <c r="G506" s="128">
        <f t="shared" si="234"/>
        <v>288</v>
      </c>
      <c r="H506" s="128">
        <f t="shared" si="234"/>
        <v>285</v>
      </c>
      <c r="I506" s="128">
        <f t="shared" si="234"/>
        <v>308</v>
      </c>
      <c r="J506" s="128">
        <f t="shared" si="234"/>
        <v>336</v>
      </c>
      <c r="K506" s="128">
        <f t="shared" si="234"/>
        <v>337</v>
      </c>
      <c r="L506" s="128">
        <f t="shared" si="234"/>
        <v>355</v>
      </c>
      <c r="M506" s="128">
        <f t="shared" si="234"/>
        <v>324</v>
      </c>
      <c r="N506" s="128">
        <f>SUM(N498:N505)</f>
        <v>312</v>
      </c>
      <c r="O506" s="128">
        <f>SUM(C506:N506)</f>
        <v>3621</v>
      </c>
    </row>
    <row r="507" spans="2:15" s="26" customFormat="1" ht="23.25" customHeight="1" x14ac:dyDescent="0.25">
      <c r="B507" s="97" t="s">
        <v>25</v>
      </c>
      <c r="C507" s="123">
        <f t="shared" ref="C507:O507" si="235">C506/C1615</f>
        <v>7.580645161290323</v>
      </c>
      <c r="D507" s="123">
        <f t="shared" si="235"/>
        <v>9.4137931034482758</v>
      </c>
      <c r="E507" s="123">
        <f t="shared" si="235"/>
        <v>9.8387096774193541</v>
      </c>
      <c r="F507" s="123">
        <f t="shared" si="235"/>
        <v>8.7666666666666675</v>
      </c>
      <c r="G507" s="123">
        <f t="shared" si="235"/>
        <v>9.2903225806451619</v>
      </c>
      <c r="H507" s="123">
        <f t="shared" si="235"/>
        <v>9.5</v>
      </c>
      <c r="I507" s="123">
        <f t="shared" si="235"/>
        <v>9.935483870967742</v>
      </c>
      <c r="J507" s="123">
        <f t="shared" si="235"/>
        <v>10.838709677419354</v>
      </c>
      <c r="K507" s="123">
        <f t="shared" si="235"/>
        <v>11.233333333333333</v>
      </c>
      <c r="L507" s="123">
        <f t="shared" si="235"/>
        <v>11.451612903225806</v>
      </c>
      <c r="M507" s="123">
        <f t="shared" si="235"/>
        <v>10.8</v>
      </c>
      <c r="N507" s="123">
        <f t="shared" si="235"/>
        <v>10.064516129032258</v>
      </c>
      <c r="O507" s="123">
        <f t="shared" si="235"/>
        <v>9.8934426229508201</v>
      </c>
    </row>
    <row r="508" spans="2:15" s="21" customFormat="1" ht="12" customHeight="1" x14ac:dyDescent="0.25">
      <c r="B508" s="23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5"/>
    </row>
    <row r="509" spans="2:15" s="21" customFormat="1" ht="23.25" customHeight="1" x14ac:dyDescent="0.25">
      <c r="B509" s="97" t="s">
        <v>32</v>
      </c>
      <c r="C509" s="109"/>
      <c r="D509" s="110"/>
      <c r="E509" s="110"/>
      <c r="F509" s="110"/>
      <c r="G509" s="110"/>
      <c r="H509" s="110"/>
      <c r="I509" s="110"/>
      <c r="J509" s="110"/>
      <c r="K509" s="110"/>
      <c r="L509" s="110"/>
      <c r="M509" s="110"/>
      <c r="N509" s="110"/>
      <c r="O509" s="111"/>
    </row>
    <row r="510" spans="2:15" s="21" customFormat="1" ht="23.25" customHeight="1" x14ac:dyDescent="0.25">
      <c r="B510" s="116" t="s">
        <v>508</v>
      </c>
      <c r="C510" s="121">
        <v>197</v>
      </c>
      <c r="D510" s="121">
        <v>233</v>
      </c>
      <c r="E510" s="121">
        <v>274</v>
      </c>
      <c r="F510" s="121">
        <v>215</v>
      </c>
      <c r="G510" s="121">
        <v>222</v>
      </c>
      <c r="H510" s="121">
        <v>231</v>
      </c>
      <c r="I510" s="121">
        <v>251</v>
      </c>
      <c r="J510" s="121">
        <v>286</v>
      </c>
      <c r="K510" s="121">
        <v>275</v>
      </c>
      <c r="L510" s="121">
        <v>285</v>
      </c>
      <c r="M510" s="121">
        <v>257</v>
      </c>
      <c r="N510" s="121">
        <v>265</v>
      </c>
      <c r="O510" s="128">
        <f>SUM(C510:N510)</f>
        <v>2991</v>
      </c>
    </row>
    <row r="511" spans="2:15" s="26" customFormat="1" ht="23.25" customHeight="1" x14ac:dyDescent="0.25">
      <c r="B511" s="119" t="s">
        <v>509</v>
      </c>
      <c r="C511" s="122">
        <v>22</v>
      </c>
      <c r="D511" s="122">
        <v>25</v>
      </c>
      <c r="E511" s="122">
        <v>20</v>
      </c>
      <c r="F511" s="122">
        <v>32</v>
      </c>
      <c r="G511" s="122">
        <v>42</v>
      </c>
      <c r="H511" s="122">
        <v>35</v>
      </c>
      <c r="I511" s="122">
        <v>40</v>
      </c>
      <c r="J511" s="122">
        <v>37</v>
      </c>
      <c r="K511" s="122">
        <v>40</v>
      </c>
      <c r="L511" s="122">
        <v>37</v>
      </c>
      <c r="M511" s="122">
        <v>41</v>
      </c>
      <c r="N511" s="122">
        <v>30</v>
      </c>
      <c r="O511" s="128">
        <f>SUM(C511:N511)</f>
        <v>401</v>
      </c>
    </row>
    <row r="512" spans="2:15" s="21" customFormat="1" ht="23.25" customHeight="1" x14ac:dyDescent="0.25">
      <c r="B512" s="116" t="s">
        <v>510</v>
      </c>
      <c r="C512" s="121">
        <v>16</v>
      </c>
      <c r="D512" s="121">
        <v>15</v>
      </c>
      <c r="E512" s="121">
        <v>11</v>
      </c>
      <c r="F512" s="121">
        <v>16</v>
      </c>
      <c r="G512" s="121">
        <v>24</v>
      </c>
      <c r="H512" s="121">
        <v>19</v>
      </c>
      <c r="I512" s="121">
        <v>17</v>
      </c>
      <c r="J512" s="121">
        <v>13</v>
      </c>
      <c r="K512" s="121">
        <v>22</v>
      </c>
      <c r="L512" s="121">
        <v>13</v>
      </c>
      <c r="M512" s="121">
        <v>26</v>
      </c>
      <c r="N512" s="121">
        <v>17</v>
      </c>
      <c r="O512" s="128">
        <f>SUM(C512:N512)</f>
        <v>209</v>
      </c>
    </row>
    <row r="513" spans="2:15" s="26" customFormat="1" ht="23.25" customHeight="1" x14ac:dyDescent="0.25">
      <c r="B513" s="97" t="s">
        <v>5</v>
      </c>
      <c r="C513" s="128">
        <f t="shared" ref="C513:N513" si="236">SUM(C510:C512)</f>
        <v>235</v>
      </c>
      <c r="D513" s="128">
        <f t="shared" si="236"/>
        <v>273</v>
      </c>
      <c r="E513" s="128">
        <f t="shared" si="236"/>
        <v>305</v>
      </c>
      <c r="F513" s="128">
        <f t="shared" si="236"/>
        <v>263</v>
      </c>
      <c r="G513" s="128">
        <f t="shared" si="236"/>
        <v>288</v>
      </c>
      <c r="H513" s="128">
        <f t="shared" si="236"/>
        <v>285</v>
      </c>
      <c r="I513" s="128">
        <f t="shared" si="236"/>
        <v>308</v>
      </c>
      <c r="J513" s="128">
        <f t="shared" si="236"/>
        <v>336</v>
      </c>
      <c r="K513" s="128">
        <f t="shared" si="236"/>
        <v>337</v>
      </c>
      <c r="L513" s="128">
        <f t="shared" si="236"/>
        <v>335</v>
      </c>
      <c r="M513" s="128">
        <f t="shared" si="236"/>
        <v>324</v>
      </c>
      <c r="N513" s="128">
        <f t="shared" si="236"/>
        <v>312</v>
      </c>
      <c r="O513" s="128">
        <f>SUM(C513:N513)</f>
        <v>3601</v>
      </c>
    </row>
    <row r="514" spans="2:15" s="21" customFormat="1" ht="12" customHeight="1" x14ac:dyDescent="0.25">
      <c r="B514" s="23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5"/>
    </row>
    <row r="515" spans="2:15" s="27" customFormat="1" ht="23.25" customHeight="1" x14ac:dyDescent="0.25">
      <c r="B515" s="133" t="s">
        <v>33</v>
      </c>
      <c r="C515" s="109"/>
      <c r="D515" s="110"/>
      <c r="E515" s="110"/>
      <c r="F515" s="110"/>
      <c r="G515" s="110"/>
      <c r="H515" s="110"/>
      <c r="I515" s="110"/>
      <c r="J515" s="110"/>
      <c r="K515" s="110"/>
      <c r="L515" s="110"/>
      <c r="M515" s="110"/>
      <c r="N515" s="110"/>
      <c r="O515" s="111"/>
    </row>
    <row r="516" spans="2:15" s="21" customFormat="1" ht="12" customHeight="1" x14ac:dyDescent="0.25">
      <c r="B516" s="23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5"/>
    </row>
    <row r="517" spans="2:15" s="26" customFormat="1" ht="23.25" customHeight="1" x14ac:dyDescent="0.25">
      <c r="B517" s="97" t="s">
        <v>34</v>
      </c>
      <c r="C517" s="109"/>
      <c r="D517" s="110"/>
      <c r="E517" s="110"/>
      <c r="F517" s="110"/>
      <c r="G517" s="110"/>
      <c r="H517" s="110"/>
      <c r="I517" s="110"/>
      <c r="J517" s="110"/>
      <c r="K517" s="110"/>
      <c r="L517" s="110"/>
      <c r="M517" s="110"/>
      <c r="N517" s="110"/>
      <c r="O517" s="111"/>
    </row>
    <row r="518" spans="2:15" s="21" customFormat="1" ht="23.25" customHeight="1" x14ac:dyDescent="0.25">
      <c r="B518" s="116" t="s">
        <v>511</v>
      </c>
      <c r="C518" s="121">
        <v>365</v>
      </c>
      <c r="D518" s="121">
        <v>458</v>
      </c>
      <c r="E518" s="121">
        <v>488</v>
      </c>
      <c r="F518" s="121">
        <v>353</v>
      </c>
      <c r="G518" s="121">
        <v>361</v>
      </c>
      <c r="H518" s="121">
        <v>361</v>
      </c>
      <c r="I518" s="121">
        <v>457</v>
      </c>
      <c r="J518" s="121">
        <v>506</v>
      </c>
      <c r="K518" s="121">
        <v>423</v>
      </c>
      <c r="L518" s="121">
        <v>467</v>
      </c>
      <c r="M518" s="121">
        <v>770</v>
      </c>
      <c r="N518" s="121">
        <v>936</v>
      </c>
      <c r="O518" s="128">
        <f>SUM(C518:N518)</f>
        <v>5945</v>
      </c>
    </row>
    <row r="519" spans="2:15" s="26" customFormat="1" ht="23.25" customHeight="1" x14ac:dyDescent="0.25">
      <c r="B519" s="119" t="s">
        <v>512</v>
      </c>
      <c r="C519" s="122">
        <v>195</v>
      </c>
      <c r="D519" s="122">
        <v>668</v>
      </c>
      <c r="E519" s="122">
        <v>773</v>
      </c>
      <c r="F519" s="122">
        <v>191</v>
      </c>
      <c r="G519" s="122">
        <v>178</v>
      </c>
      <c r="H519" s="122">
        <v>178</v>
      </c>
      <c r="I519" s="122">
        <v>209</v>
      </c>
      <c r="J519" s="122">
        <v>233</v>
      </c>
      <c r="K519" s="122">
        <v>232</v>
      </c>
      <c r="L519" s="122">
        <v>268</v>
      </c>
      <c r="M519" s="122">
        <v>314</v>
      </c>
      <c r="N519" s="122">
        <v>664</v>
      </c>
      <c r="O519" s="128">
        <f>SUM(C519:N519)</f>
        <v>4103</v>
      </c>
    </row>
    <row r="520" spans="2:15" s="21" customFormat="1" ht="23.25" customHeight="1" x14ac:dyDescent="0.25">
      <c r="B520" s="116" t="s">
        <v>513</v>
      </c>
      <c r="C520" s="121">
        <v>6049</v>
      </c>
      <c r="D520" s="121">
        <v>6483</v>
      </c>
      <c r="E520" s="121">
        <v>6717</v>
      </c>
      <c r="F520" s="121">
        <v>5986</v>
      </c>
      <c r="G520" s="121">
        <v>6021</v>
      </c>
      <c r="H520" s="121">
        <v>6021</v>
      </c>
      <c r="I520" s="121">
        <v>5563</v>
      </c>
      <c r="J520" s="121">
        <v>8419</v>
      </c>
      <c r="K520" s="121">
        <v>7401</v>
      </c>
      <c r="L520" s="121">
        <v>8227</v>
      </c>
      <c r="M520" s="121">
        <v>6141</v>
      </c>
      <c r="N520" s="121">
        <v>7056</v>
      </c>
      <c r="O520" s="128">
        <f>SUM(C520:N520)</f>
        <v>80084</v>
      </c>
    </row>
    <row r="521" spans="2:15" s="26" customFormat="1" ht="23.25" customHeight="1" x14ac:dyDescent="0.25">
      <c r="B521" s="97" t="s">
        <v>5</v>
      </c>
      <c r="C521" s="128">
        <f t="shared" ref="C521:N521" si="237">SUM(C518:C520)</f>
        <v>6609</v>
      </c>
      <c r="D521" s="128">
        <f t="shared" si="237"/>
        <v>7609</v>
      </c>
      <c r="E521" s="128">
        <f t="shared" si="237"/>
        <v>7978</v>
      </c>
      <c r="F521" s="128">
        <f t="shared" si="237"/>
        <v>6530</v>
      </c>
      <c r="G521" s="128">
        <f t="shared" si="237"/>
        <v>6560</v>
      </c>
      <c r="H521" s="128">
        <f t="shared" si="237"/>
        <v>6560</v>
      </c>
      <c r="I521" s="128">
        <f t="shared" si="237"/>
        <v>6229</v>
      </c>
      <c r="J521" s="128">
        <f t="shared" si="237"/>
        <v>9158</v>
      </c>
      <c r="K521" s="128">
        <f t="shared" si="237"/>
        <v>8056</v>
      </c>
      <c r="L521" s="128">
        <f t="shared" si="237"/>
        <v>8962</v>
      </c>
      <c r="M521" s="128">
        <f t="shared" si="237"/>
        <v>7225</v>
      </c>
      <c r="N521" s="128">
        <f t="shared" si="237"/>
        <v>8656</v>
      </c>
      <c r="O521" s="128">
        <f>SUM(C521:N521)</f>
        <v>90132</v>
      </c>
    </row>
    <row r="522" spans="2:15" s="21" customFormat="1" ht="12" customHeight="1" x14ac:dyDescent="0.25">
      <c r="B522" s="23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5"/>
    </row>
    <row r="523" spans="2:15" s="27" customFormat="1" ht="23.25" customHeight="1" x14ac:dyDescent="0.25">
      <c r="B523" s="133" t="s">
        <v>97</v>
      </c>
      <c r="C523" s="109"/>
      <c r="D523" s="110"/>
      <c r="E523" s="110"/>
      <c r="F523" s="110"/>
      <c r="G523" s="110"/>
      <c r="H523" s="110"/>
      <c r="I523" s="110"/>
      <c r="J523" s="110"/>
      <c r="K523" s="110"/>
      <c r="L523" s="110"/>
      <c r="M523" s="110"/>
      <c r="N523" s="110"/>
      <c r="O523" s="111"/>
    </row>
    <row r="524" spans="2:15" s="21" customFormat="1" ht="12" customHeight="1" x14ac:dyDescent="0.25">
      <c r="B524" s="36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25"/>
    </row>
    <row r="525" spans="2:15" s="26" customFormat="1" ht="23.25" customHeight="1" x14ac:dyDescent="0.25">
      <c r="B525" s="97" t="s">
        <v>1351</v>
      </c>
      <c r="C525" s="109"/>
      <c r="D525" s="110"/>
      <c r="E525" s="110"/>
      <c r="F525" s="110"/>
      <c r="G525" s="110"/>
      <c r="H525" s="110"/>
      <c r="I525" s="110"/>
      <c r="J525" s="110"/>
      <c r="K525" s="110"/>
      <c r="L525" s="110"/>
      <c r="M525" s="110"/>
      <c r="N525" s="110"/>
      <c r="O525" s="111"/>
    </row>
    <row r="526" spans="2:15" s="21" customFormat="1" ht="23.25" customHeight="1" x14ac:dyDescent="0.25">
      <c r="B526" s="119" t="s">
        <v>1350</v>
      </c>
      <c r="C526" s="349">
        <v>1060</v>
      </c>
      <c r="D526" s="349">
        <v>1001</v>
      </c>
      <c r="E526" s="349">
        <v>1218</v>
      </c>
      <c r="F526" s="349">
        <v>1216</v>
      </c>
      <c r="G526" s="349">
        <v>1325</v>
      </c>
      <c r="H526" s="349">
        <v>1293</v>
      </c>
      <c r="I526" s="349">
        <v>1303</v>
      </c>
      <c r="J526" s="349">
        <v>1432</v>
      </c>
      <c r="K526" s="349">
        <v>1492</v>
      </c>
      <c r="L526" s="349">
        <v>1387</v>
      </c>
      <c r="M526" s="349">
        <v>1392</v>
      </c>
      <c r="N526" s="349">
        <v>1390</v>
      </c>
      <c r="O526" s="128">
        <f>SUM(C526:N526)</f>
        <v>15509</v>
      </c>
    </row>
    <row r="527" spans="2:15" s="21" customFormat="1" ht="23.25" customHeight="1" x14ac:dyDescent="0.25">
      <c r="B527" s="116" t="s">
        <v>1360</v>
      </c>
      <c r="C527" s="350">
        <v>153</v>
      </c>
      <c r="D527" s="350">
        <v>170</v>
      </c>
      <c r="E527" s="350">
        <v>165</v>
      </c>
      <c r="F527" s="350">
        <v>126</v>
      </c>
      <c r="G527" s="350">
        <v>121</v>
      </c>
      <c r="H527" s="350">
        <v>132</v>
      </c>
      <c r="I527" s="350">
        <v>164</v>
      </c>
      <c r="J527" s="350">
        <v>90</v>
      </c>
      <c r="K527" s="350">
        <v>50</v>
      </c>
      <c r="L527" s="350">
        <v>74</v>
      </c>
      <c r="M527" s="350">
        <v>76</v>
      </c>
      <c r="N527" s="350">
        <v>40</v>
      </c>
      <c r="O527" s="128">
        <f>SUM(C527:N527)</f>
        <v>1361</v>
      </c>
    </row>
    <row r="528" spans="2:15" s="21" customFormat="1" ht="23.25" customHeight="1" x14ac:dyDescent="0.25">
      <c r="B528" s="119" t="s">
        <v>1352</v>
      </c>
      <c r="C528" s="349">
        <v>17</v>
      </c>
      <c r="D528" s="349">
        <v>15</v>
      </c>
      <c r="E528" s="349">
        <v>11</v>
      </c>
      <c r="F528" s="349">
        <v>16</v>
      </c>
      <c r="G528" s="349">
        <v>24</v>
      </c>
      <c r="H528" s="349">
        <v>19</v>
      </c>
      <c r="I528" s="349">
        <v>17</v>
      </c>
      <c r="J528" s="349">
        <v>13</v>
      </c>
      <c r="K528" s="349">
        <v>20</v>
      </c>
      <c r="L528" s="349">
        <v>13</v>
      </c>
      <c r="M528" s="349">
        <v>25</v>
      </c>
      <c r="N528" s="349">
        <v>17</v>
      </c>
      <c r="O528" s="128">
        <f>SUM(C528:N528)</f>
        <v>207</v>
      </c>
    </row>
    <row r="529" spans="2:15" s="21" customFormat="1" ht="23.25" customHeight="1" x14ac:dyDescent="0.25">
      <c r="B529" s="97" t="s">
        <v>5</v>
      </c>
      <c r="C529" s="128">
        <f>SUM(C526:C528)</f>
        <v>1230</v>
      </c>
      <c r="D529" s="128">
        <f t="shared" ref="D529:N529" si="238">SUM(D526:D528)</f>
        <v>1186</v>
      </c>
      <c r="E529" s="128">
        <f t="shared" si="238"/>
        <v>1394</v>
      </c>
      <c r="F529" s="128">
        <f t="shared" si="238"/>
        <v>1358</v>
      </c>
      <c r="G529" s="128">
        <f t="shared" si="238"/>
        <v>1470</v>
      </c>
      <c r="H529" s="128">
        <f t="shared" si="238"/>
        <v>1444</v>
      </c>
      <c r="I529" s="128">
        <f t="shared" si="238"/>
        <v>1484</v>
      </c>
      <c r="J529" s="128">
        <f t="shared" si="238"/>
        <v>1535</v>
      </c>
      <c r="K529" s="128">
        <f t="shared" si="238"/>
        <v>1562</v>
      </c>
      <c r="L529" s="128">
        <f t="shared" si="238"/>
        <v>1474</v>
      </c>
      <c r="M529" s="128">
        <f t="shared" si="238"/>
        <v>1493</v>
      </c>
      <c r="N529" s="128">
        <f t="shared" si="238"/>
        <v>1447</v>
      </c>
      <c r="O529" s="128">
        <f>SUM(C529:N529)</f>
        <v>17077</v>
      </c>
    </row>
    <row r="530" spans="2:15" s="21" customFormat="1" ht="23.25" customHeight="1" x14ac:dyDescent="0.25">
      <c r="B530" s="97" t="s">
        <v>25</v>
      </c>
      <c r="C530" s="123">
        <f t="shared" ref="C530:O530" si="239">AVERAGE(C529/C1615)</f>
        <v>39.677419354838712</v>
      </c>
      <c r="D530" s="123">
        <f t="shared" si="239"/>
        <v>40.896551724137929</v>
      </c>
      <c r="E530" s="123">
        <f t="shared" si="239"/>
        <v>44.967741935483872</v>
      </c>
      <c r="F530" s="123">
        <f t="shared" si="239"/>
        <v>45.266666666666666</v>
      </c>
      <c r="G530" s="123">
        <f t="shared" si="239"/>
        <v>47.41935483870968</v>
      </c>
      <c r="H530" s="123">
        <f t="shared" si="239"/>
        <v>48.133333333333333</v>
      </c>
      <c r="I530" s="123">
        <f t="shared" si="239"/>
        <v>47.87096774193548</v>
      </c>
      <c r="J530" s="123">
        <f t="shared" si="239"/>
        <v>49.516129032258064</v>
      </c>
      <c r="K530" s="123">
        <f t="shared" si="239"/>
        <v>52.06666666666667</v>
      </c>
      <c r="L530" s="123">
        <f t="shared" si="239"/>
        <v>47.548387096774192</v>
      </c>
      <c r="M530" s="123">
        <f t="shared" si="239"/>
        <v>49.766666666666666</v>
      </c>
      <c r="N530" s="123">
        <f t="shared" si="239"/>
        <v>46.677419354838712</v>
      </c>
      <c r="O530" s="123">
        <f t="shared" si="239"/>
        <v>46.658469945355193</v>
      </c>
    </row>
    <row r="531" spans="2:15" s="21" customFormat="1" ht="12" customHeight="1" x14ac:dyDescent="0.25">
      <c r="B531" s="36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25"/>
    </row>
    <row r="532" spans="2:15" s="21" customFormat="1" ht="23.25" customHeight="1" x14ac:dyDescent="0.25">
      <c r="B532" s="97" t="s">
        <v>1353</v>
      </c>
      <c r="C532" s="123"/>
      <c r="D532" s="123"/>
      <c r="E532" s="123"/>
      <c r="F532" s="123"/>
      <c r="G532" s="123"/>
      <c r="H532" s="123"/>
      <c r="I532" s="123"/>
      <c r="J532" s="123"/>
      <c r="K532" s="123"/>
      <c r="L532" s="123"/>
      <c r="M532" s="123"/>
      <c r="N532" s="123"/>
      <c r="O532" s="123"/>
    </row>
    <row r="533" spans="2:15" s="26" customFormat="1" ht="23.25" customHeight="1" x14ac:dyDescent="0.25">
      <c r="B533" s="119" t="s">
        <v>1361</v>
      </c>
      <c r="C533" s="122">
        <v>0</v>
      </c>
      <c r="D533" s="122">
        <v>0</v>
      </c>
      <c r="E533" s="122">
        <v>0</v>
      </c>
      <c r="F533" s="122">
        <v>0</v>
      </c>
      <c r="G533" s="122">
        <v>0</v>
      </c>
      <c r="H533" s="122">
        <v>0</v>
      </c>
      <c r="I533" s="122">
        <v>0</v>
      </c>
      <c r="J533" s="122">
        <v>0</v>
      </c>
      <c r="K533" s="122">
        <v>0</v>
      </c>
      <c r="L533" s="122">
        <v>0</v>
      </c>
      <c r="M533" s="122">
        <v>0</v>
      </c>
      <c r="N533" s="122">
        <v>0</v>
      </c>
      <c r="O533" s="128">
        <f>SUM(C533:N533)</f>
        <v>0</v>
      </c>
    </row>
    <row r="534" spans="2:15" s="26" customFormat="1" ht="23.25" customHeight="1" x14ac:dyDescent="0.25">
      <c r="B534" s="116" t="s">
        <v>1354</v>
      </c>
      <c r="C534" s="121">
        <v>347</v>
      </c>
      <c r="D534" s="121">
        <v>333</v>
      </c>
      <c r="E534" s="121">
        <v>310</v>
      </c>
      <c r="F534" s="121">
        <v>340</v>
      </c>
      <c r="G534" s="121">
        <v>288</v>
      </c>
      <c r="H534" s="121">
        <v>309</v>
      </c>
      <c r="I534" s="121">
        <v>322</v>
      </c>
      <c r="J534" s="121">
        <v>369</v>
      </c>
      <c r="K534" s="121">
        <v>405</v>
      </c>
      <c r="L534" s="121">
        <v>442</v>
      </c>
      <c r="M534" s="121">
        <v>408</v>
      </c>
      <c r="N534" s="121">
        <v>395</v>
      </c>
      <c r="O534" s="128">
        <f>SUM(C534:N534)</f>
        <v>4268</v>
      </c>
    </row>
    <row r="535" spans="2:15" s="26" customFormat="1" ht="23.25" customHeight="1" x14ac:dyDescent="0.25">
      <c r="B535" s="119" t="s">
        <v>1352</v>
      </c>
      <c r="C535" s="122">
        <v>0</v>
      </c>
      <c r="D535" s="122">
        <v>0</v>
      </c>
      <c r="E535" s="122">
        <v>0</v>
      </c>
      <c r="F535" s="122">
        <v>0</v>
      </c>
      <c r="G535" s="122">
        <v>0</v>
      </c>
      <c r="H535" s="122">
        <v>0</v>
      </c>
      <c r="I535" s="122">
        <v>0</v>
      </c>
      <c r="J535" s="122">
        <v>0</v>
      </c>
      <c r="K535" s="122">
        <v>0</v>
      </c>
      <c r="L535" s="122">
        <v>0</v>
      </c>
      <c r="M535" s="122">
        <v>0</v>
      </c>
      <c r="N535" s="122">
        <v>0</v>
      </c>
      <c r="O535" s="128">
        <f>SUM(C535:N535)</f>
        <v>0</v>
      </c>
    </row>
    <row r="536" spans="2:15" s="26" customFormat="1" ht="23.25" customHeight="1" x14ac:dyDescent="0.25">
      <c r="B536" s="97" t="s">
        <v>5</v>
      </c>
      <c r="C536" s="128">
        <f>SUM(C533:C535)</f>
        <v>347</v>
      </c>
      <c r="D536" s="128">
        <f t="shared" ref="D536:N536" si="240">SUM(D533:D535)</f>
        <v>333</v>
      </c>
      <c r="E536" s="128">
        <f t="shared" si="240"/>
        <v>310</v>
      </c>
      <c r="F536" s="128">
        <f t="shared" si="240"/>
        <v>340</v>
      </c>
      <c r="G536" s="128">
        <f t="shared" si="240"/>
        <v>288</v>
      </c>
      <c r="H536" s="128">
        <f t="shared" si="240"/>
        <v>309</v>
      </c>
      <c r="I536" s="128">
        <f t="shared" si="240"/>
        <v>322</v>
      </c>
      <c r="J536" s="128">
        <f t="shared" si="240"/>
        <v>369</v>
      </c>
      <c r="K536" s="128">
        <f t="shared" si="240"/>
        <v>405</v>
      </c>
      <c r="L536" s="128">
        <f t="shared" si="240"/>
        <v>442</v>
      </c>
      <c r="M536" s="128">
        <f t="shared" si="240"/>
        <v>408</v>
      </c>
      <c r="N536" s="128">
        <f t="shared" si="240"/>
        <v>395</v>
      </c>
      <c r="O536" s="128">
        <f>SUM(C536:N536)</f>
        <v>4268</v>
      </c>
    </row>
    <row r="537" spans="2:15" s="26" customFormat="1" ht="23.25" customHeight="1" x14ac:dyDescent="0.25">
      <c r="B537" s="97" t="s">
        <v>25</v>
      </c>
      <c r="C537" s="123">
        <f t="shared" ref="C537:O537" si="241">AVERAGE(C536/C1615)</f>
        <v>11.193548387096774</v>
      </c>
      <c r="D537" s="123">
        <f t="shared" si="241"/>
        <v>11.482758620689655</v>
      </c>
      <c r="E537" s="123">
        <f t="shared" si="241"/>
        <v>10</v>
      </c>
      <c r="F537" s="123">
        <f t="shared" si="241"/>
        <v>11.333333333333334</v>
      </c>
      <c r="G537" s="123">
        <f t="shared" si="241"/>
        <v>9.2903225806451619</v>
      </c>
      <c r="H537" s="123">
        <f t="shared" si="241"/>
        <v>10.3</v>
      </c>
      <c r="I537" s="123">
        <f t="shared" si="241"/>
        <v>10.387096774193548</v>
      </c>
      <c r="J537" s="123">
        <f t="shared" si="241"/>
        <v>11.903225806451612</v>
      </c>
      <c r="K537" s="123">
        <f t="shared" si="241"/>
        <v>13.5</v>
      </c>
      <c r="L537" s="123">
        <f t="shared" si="241"/>
        <v>14.258064516129032</v>
      </c>
      <c r="M537" s="123">
        <f t="shared" si="241"/>
        <v>13.6</v>
      </c>
      <c r="N537" s="123">
        <f t="shared" si="241"/>
        <v>12.741935483870968</v>
      </c>
      <c r="O537" s="128">
        <f t="shared" si="241"/>
        <v>11.66120218579235</v>
      </c>
    </row>
    <row r="538" spans="2:15" s="21" customFormat="1" ht="12" customHeight="1" x14ac:dyDescent="0.25">
      <c r="B538" s="36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25"/>
    </row>
    <row r="539" spans="2:15" s="26" customFormat="1" ht="23.25" customHeight="1" x14ac:dyDescent="0.25">
      <c r="B539" s="97" t="s">
        <v>1355</v>
      </c>
      <c r="C539" s="123"/>
      <c r="D539" s="123"/>
      <c r="E539" s="123"/>
      <c r="F539" s="123"/>
      <c r="G539" s="123"/>
      <c r="H539" s="123"/>
      <c r="I539" s="123"/>
      <c r="J539" s="123"/>
      <c r="K539" s="123"/>
      <c r="L539" s="123"/>
      <c r="M539" s="123"/>
      <c r="N539" s="123"/>
      <c r="O539" s="128"/>
    </row>
    <row r="540" spans="2:15" s="26" customFormat="1" ht="23.25" customHeight="1" x14ac:dyDescent="0.25">
      <c r="B540" s="119" t="s">
        <v>1356</v>
      </c>
      <c r="C540" s="122">
        <v>25</v>
      </c>
      <c r="D540" s="349">
        <v>19</v>
      </c>
      <c r="E540" s="349">
        <v>18</v>
      </c>
      <c r="F540" s="349">
        <v>19</v>
      </c>
      <c r="G540" s="349">
        <v>16</v>
      </c>
      <c r="H540" s="349">
        <v>21</v>
      </c>
      <c r="I540" s="349">
        <v>9</v>
      </c>
      <c r="J540" s="349">
        <v>22</v>
      </c>
      <c r="K540" s="349">
        <v>13</v>
      </c>
      <c r="L540" s="349">
        <v>16</v>
      </c>
      <c r="M540" s="349">
        <v>5</v>
      </c>
      <c r="N540" s="349">
        <v>8</v>
      </c>
      <c r="O540" s="128">
        <f>SUM(C540:N540)</f>
        <v>191</v>
      </c>
    </row>
    <row r="541" spans="2:15" s="26" customFormat="1" ht="23.25" customHeight="1" x14ac:dyDescent="0.25">
      <c r="B541" s="116" t="s">
        <v>1357</v>
      </c>
      <c r="C541" s="121">
        <v>256</v>
      </c>
      <c r="D541" s="350">
        <v>249</v>
      </c>
      <c r="E541" s="350">
        <v>233</v>
      </c>
      <c r="F541" s="350">
        <v>250</v>
      </c>
      <c r="G541" s="350">
        <v>193</v>
      </c>
      <c r="H541" s="350">
        <v>200</v>
      </c>
      <c r="I541" s="350">
        <v>234</v>
      </c>
      <c r="J541" s="350">
        <v>255</v>
      </c>
      <c r="K541" s="350">
        <v>295</v>
      </c>
      <c r="L541" s="350">
        <v>340</v>
      </c>
      <c r="M541" s="350">
        <v>322</v>
      </c>
      <c r="N541" s="350">
        <v>325</v>
      </c>
      <c r="O541" s="128">
        <f>SUM(C541:N541)</f>
        <v>3152</v>
      </c>
    </row>
    <row r="542" spans="2:15" s="26" customFormat="1" ht="23.25" customHeight="1" x14ac:dyDescent="0.25">
      <c r="B542" s="119" t="s">
        <v>1358</v>
      </c>
      <c r="C542" s="122">
        <v>51</v>
      </c>
      <c r="D542" s="349">
        <v>59</v>
      </c>
      <c r="E542" s="349">
        <v>54</v>
      </c>
      <c r="F542" s="349">
        <v>59</v>
      </c>
      <c r="G542" s="349">
        <v>72</v>
      </c>
      <c r="H542" s="349">
        <v>80</v>
      </c>
      <c r="I542" s="349">
        <v>75</v>
      </c>
      <c r="J542" s="349">
        <v>88</v>
      </c>
      <c r="K542" s="349">
        <v>93</v>
      </c>
      <c r="L542" s="349">
        <v>74</v>
      </c>
      <c r="M542" s="349">
        <v>72</v>
      </c>
      <c r="N542" s="349">
        <v>55</v>
      </c>
      <c r="O542" s="128">
        <f>SUM(C542:N542)</f>
        <v>832</v>
      </c>
    </row>
    <row r="543" spans="2:15" s="26" customFormat="1" ht="23.25" customHeight="1" x14ac:dyDescent="0.25">
      <c r="B543" s="116" t="s">
        <v>1359</v>
      </c>
      <c r="C543" s="121">
        <v>15</v>
      </c>
      <c r="D543" s="350">
        <v>6</v>
      </c>
      <c r="E543" s="350">
        <v>5</v>
      </c>
      <c r="F543" s="350">
        <v>12</v>
      </c>
      <c r="G543" s="350">
        <v>7</v>
      </c>
      <c r="H543" s="350">
        <v>8</v>
      </c>
      <c r="I543" s="350">
        <v>4</v>
      </c>
      <c r="J543" s="350">
        <v>4</v>
      </c>
      <c r="K543" s="350">
        <v>4</v>
      </c>
      <c r="L543" s="350">
        <v>12</v>
      </c>
      <c r="M543" s="350">
        <v>9</v>
      </c>
      <c r="N543" s="350">
        <v>7</v>
      </c>
      <c r="O543" s="128">
        <f>SUM(C543:N543)</f>
        <v>93</v>
      </c>
    </row>
    <row r="544" spans="2:15" s="26" customFormat="1" ht="23.25" customHeight="1" x14ac:dyDescent="0.25">
      <c r="B544" s="97" t="s">
        <v>5</v>
      </c>
      <c r="C544" s="128">
        <f>SUM(C540:C543)</f>
        <v>347</v>
      </c>
      <c r="D544" s="128">
        <f t="shared" ref="D544:N544" si="242">SUM(D540:D543)</f>
        <v>333</v>
      </c>
      <c r="E544" s="128">
        <f t="shared" si="242"/>
        <v>310</v>
      </c>
      <c r="F544" s="128">
        <f t="shared" si="242"/>
        <v>340</v>
      </c>
      <c r="G544" s="128">
        <f t="shared" si="242"/>
        <v>288</v>
      </c>
      <c r="H544" s="128">
        <f t="shared" si="242"/>
        <v>309</v>
      </c>
      <c r="I544" s="128">
        <f t="shared" si="242"/>
        <v>322</v>
      </c>
      <c r="J544" s="128">
        <f t="shared" si="242"/>
        <v>369</v>
      </c>
      <c r="K544" s="128">
        <f t="shared" si="242"/>
        <v>405</v>
      </c>
      <c r="L544" s="128">
        <f t="shared" si="242"/>
        <v>442</v>
      </c>
      <c r="M544" s="128">
        <f t="shared" si="242"/>
        <v>408</v>
      </c>
      <c r="N544" s="128">
        <f t="shared" si="242"/>
        <v>395</v>
      </c>
      <c r="O544" s="128">
        <f>SUM(C544:N544)</f>
        <v>4268</v>
      </c>
    </row>
    <row r="545" spans="2:15" s="21" customFormat="1" ht="23.25" customHeight="1" x14ac:dyDescent="0.25">
      <c r="B545" s="97" t="s">
        <v>25</v>
      </c>
      <c r="C545" s="123">
        <f t="shared" ref="C545:O545" si="243">AVERAGE(C544/C1615)</f>
        <v>11.193548387096774</v>
      </c>
      <c r="D545" s="123">
        <f t="shared" si="243"/>
        <v>11.482758620689655</v>
      </c>
      <c r="E545" s="123">
        <f t="shared" si="243"/>
        <v>10</v>
      </c>
      <c r="F545" s="123">
        <f t="shared" si="243"/>
        <v>11.333333333333334</v>
      </c>
      <c r="G545" s="123">
        <f t="shared" si="243"/>
        <v>9.2903225806451619</v>
      </c>
      <c r="H545" s="123">
        <f t="shared" si="243"/>
        <v>10.3</v>
      </c>
      <c r="I545" s="123">
        <f t="shared" si="243"/>
        <v>10.387096774193548</v>
      </c>
      <c r="J545" s="123">
        <f t="shared" si="243"/>
        <v>11.903225806451612</v>
      </c>
      <c r="K545" s="123">
        <f t="shared" si="243"/>
        <v>13.5</v>
      </c>
      <c r="L545" s="123">
        <f t="shared" si="243"/>
        <v>14.258064516129032</v>
      </c>
      <c r="M545" s="123">
        <f t="shared" si="243"/>
        <v>13.6</v>
      </c>
      <c r="N545" s="123">
        <f t="shared" si="243"/>
        <v>12.741935483870968</v>
      </c>
      <c r="O545" s="123">
        <f t="shared" si="243"/>
        <v>11.66120218579235</v>
      </c>
    </row>
    <row r="546" spans="2:15" s="21" customFormat="1" ht="12" customHeight="1" x14ac:dyDescent="0.25">
      <c r="B546" s="36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25"/>
    </row>
    <row r="547" spans="2:15" s="22" customFormat="1" ht="23.25" customHeight="1" x14ac:dyDescent="0.25">
      <c r="B547" s="133" t="s">
        <v>36</v>
      </c>
      <c r="C547" s="109"/>
      <c r="D547" s="110"/>
      <c r="E547" s="110"/>
      <c r="F547" s="110"/>
      <c r="G547" s="110"/>
      <c r="H547" s="110"/>
      <c r="I547" s="110"/>
      <c r="J547" s="110"/>
      <c r="K547" s="110"/>
      <c r="L547" s="110"/>
      <c r="M547" s="110"/>
      <c r="N547" s="110"/>
      <c r="O547" s="111"/>
    </row>
    <row r="548" spans="2:15" s="26" customFormat="1" ht="12" customHeight="1" x14ac:dyDescent="0.25">
      <c r="B548" s="36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25"/>
    </row>
    <row r="549" spans="2:15" s="29" customFormat="1" ht="23.25" customHeight="1" x14ac:dyDescent="0.25">
      <c r="B549" s="97" t="s">
        <v>127</v>
      </c>
      <c r="C549" s="109"/>
      <c r="D549" s="110"/>
      <c r="E549" s="110"/>
      <c r="F549" s="110"/>
      <c r="G549" s="110"/>
      <c r="H549" s="110"/>
      <c r="I549" s="110"/>
      <c r="J549" s="110"/>
      <c r="K549" s="110"/>
      <c r="L549" s="110"/>
      <c r="M549" s="110"/>
      <c r="N549" s="110"/>
      <c r="O549" s="111"/>
    </row>
    <row r="550" spans="2:15" s="26" customFormat="1" ht="23.25" customHeight="1" x14ac:dyDescent="0.25">
      <c r="B550" s="116" t="s">
        <v>514</v>
      </c>
      <c r="C550" s="121">
        <v>0</v>
      </c>
      <c r="D550" s="121">
        <v>0</v>
      </c>
      <c r="E550" s="121">
        <v>0</v>
      </c>
      <c r="F550" s="121">
        <v>0</v>
      </c>
      <c r="G550" s="121">
        <v>0</v>
      </c>
      <c r="H550" s="121">
        <v>0</v>
      </c>
      <c r="I550" s="121">
        <v>0</v>
      </c>
      <c r="J550" s="121">
        <v>0</v>
      </c>
      <c r="K550" s="121">
        <v>0</v>
      </c>
      <c r="L550" s="121">
        <v>0</v>
      </c>
      <c r="M550" s="121">
        <v>0</v>
      </c>
      <c r="N550" s="121">
        <v>0</v>
      </c>
      <c r="O550" s="128">
        <f>SUM(C550:N550)</f>
        <v>0</v>
      </c>
    </row>
    <row r="551" spans="2:15" s="26" customFormat="1" ht="23.25" customHeight="1" x14ac:dyDescent="0.25">
      <c r="B551" s="119" t="s">
        <v>515</v>
      </c>
      <c r="C551" s="122">
        <v>67</v>
      </c>
      <c r="D551" s="122">
        <v>75</v>
      </c>
      <c r="E551" s="122">
        <v>39</v>
      </c>
      <c r="F551" s="122">
        <v>53</v>
      </c>
      <c r="G551" s="122">
        <v>101</v>
      </c>
      <c r="H551" s="122">
        <v>35</v>
      </c>
      <c r="I551" s="122">
        <v>37</v>
      </c>
      <c r="J551" s="122">
        <v>47</v>
      </c>
      <c r="K551" s="122">
        <v>44</v>
      </c>
      <c r="L551" s="122">
        <v>214</v>
      </c>
      <c r="M551" s="122">
        <v>152</v>
      </c>
      <c r="N551" s="122">
        <v>53</v>
      </c>
      <c r="O551" s="128">
        <f>SUM(C551:N551)</f>
        <v>917</v>
      </c>
    </row>
    <row r="552" spans="2:15" s="21" customFormat="1" ht="23.25" customHeight="1" x14ac:dyDescent="0.25">
      <c r="B552" s="116" t="s">
        <v>516</v>
      </c>
      <c r="C552" s="121">
        <v>191</v>
      </c>
      <c r="D552" s="121">
        <v>418</v>
      </c>
      <c r="E552" s="121">
        <v>367</v>
      </c>
      <c r="F552" s="121">
        <v>522</v>
      </c>
      <c r="G552" s="121">
        <v>279</v>
      </c>
      <c r="H552" s="121">
        <v>352</v>
      </c>
      <c r="I552" s="121">
        <v>368</v>
      </c>
      <c r="J552" s="121">
        <v>339</v>
      </c>
      <c r="K552" s="121">
        <v>411</v>
      </c>
      <c r="L552" s="121">
        <v>320</v>
      </c>
      <c r="M552" s="121">
        <v>304</v>
      </c>
      <c r="N552" s="121">
        <v>317</v>
      </c>
      <c r="O552" s="128">
        <f>SUM(C552:N552)</f>
        <v>4188</v>
      </c>
    </row>
    <row r="553" spans="2:15" s="21" customFormat="1" ht="23.25" customHeight="1" x14ac:dyDescent="0.25">
      <c r="B553" s="119" t="s">
        <v>1419</v>
      </c>
      <c r="C553" s="122">
        <v>7</v>
      </c>
      <c r="D553" s="122">
        <v>13</v>
      </c>
      <c r="E553" s="122">
        <v>6</v>
      </c>
      <c r="F553" s="122">
        <v>4</v>
      </c>
      <c r="G553" s="122">
        <v>3</v>
      </c>
      <c r="H553" s="122">
        <v>5</v>
      </c>
      <c r="I553" s="122">
        <v>6</v>
      </c>
      <c r="J553" s="122">
        <v>3</v>
      </c>
      <c r="K553" s="122">
        <v>7</v>
      </c>
      <c r="L553" s="122">
        <v>3</v>
      </c>
      <c r="M553" s="122">
        <v>1</v>
      </c>
      <c r="N553" s="122">
        <v>1</v>
      </c>
      <c r="O553" s="128">
        <f>SUM(C553:N553)</f>
        <v>59</v>
      </c>
    </row>
    <row r="554" spans="2:15" s="26" customFormat="1" ht="23.25" customHeight="1" x14ac:dyDescent="0.25">
      <c r="B554" s="97" t="s">
        <v>5</v>
      </c>
      <c r="C554" s="128">
        <f>SUM(C550:C553)</f>
        <v>265</v>
      </c>
      <c r="D554" s="128">
        <f t="shared" ref="D554:N554" si="244">SUM(D550:D553)</f>
        <v>506</v>
      </c>
      <c r="E554" s="128">
        <f>SUM(E550:E553)</f>
        <v>412</v>
      </c>
      <c r="F554" s="128">
        <f t="shared" si="244"/>
        <v>579</v>
      </c>
      <c r="G554" s="128">
        <f t="shared" si="244"/>
        <v>383</v>
      </c>
      <c r="H554" s="128">
        <f>SUM(H550:H553)</f>
        <v>392</v>
      </c>
      <c r="I554" s="128">
        <f t="shared" si="244"/>
        <v>411</v>
      </c>
      <c r="J554" s="128">
        <f t="shared" si="244"/>
        <v>389</v>
      </c>
      <c r="K554" s="128">
        <f t="shared" si="244"/>
        <v>462</v>
      </c>
      <c r="L554" s="128">
        <f t="shared" si="244"/>
        <v>537</v>
      </c>
      <c r="M554" s="128">
        <f>SUM(M550:M553)</f>
        <v>457</v>
      </c>
      <c r="N554" s="128">
        <f t="shared" si="244"/>
        <v>371</v>
      </c>
      <c r="O554" s="128">
        <f>SUM(C554:N554)</f>
        <v>5164</v>
      </c>
    </row>
    <row r="555" spans="2:15" s="26" customFormat="1" ht="12" customHeight="1" x14ac:dyDescent="0.25">
      <c r="B555" s="36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25"/>
    </row>
    <row r="556" spans="2:15" s="26" customFormat="1" ht="23.25" customHeight="1" x14ac:dyDescent="0.25">
      <c r="B556" s="97" t="s">
        <v>128</v>
      </c>
      <c r="C556" s="109"/>
      <c r="D556" s="110"/>
      <c r="E556" s="110" t="s">
        <v>150</v>
      </c>
      <c r="F556" s="110"/>
      <c r="G556" s="110"/>
      <c r="H556" s="110"/>
      <c r="I556" s="110"/>
      <c r="J556" s="110"/>
      <c r="K556" s="110"/>
      <c r="L556" s="110"/>
      <c r="M556" s="110"/>
      <c r="N556" s="110"/>
      <c r="O556" s="111"/>
    </row>
    <row r="557" spans="2:15" s="26" customFormat="1" ht="23.25" customHeight="1" x14ac:dyDescent="0.25">
      <c r="B557" s="116" t="s">
        <v>517</v>
      </c>
      <c r="C557" s="121">
        <v>0</v>
      </c>
      <c r="D557" s="121">
        <v>0</v>
      </c>
      <c r="E557" s="121">
        <v>0</v>
      </c>
      <c r="F557" s="121">
        <v>1</v>
      </c>
      <c r="G557" s="121">
        <v>0</v>
      </c>
      <c r="H557" s="121">
        <v>0</v>
      </c>
      <c r="I557" s="121">
        <v>0</v>
      </c>
      <c r="J557" s="121">
        <v>0</v>
      </c>
      <c r="K557" s="121">
        <v>0</v>
      </c>
      <c r="L557" s="121">
        <v>0</v>
      </c>
      <c r="M557" s="121">
        <v>0</v>
      </c>
      <c r="N557" s="121">
        <v>0</v>
      </c>
      <c r="O557" s="128">
        <f t="shared" ref="O557:O570" si="245">SUM(C557:N557)</f>
        <v>1</v>
      </c>
    </row>
    <row r="558" spans="2:15" s="26" customFormat="1" ht="23.25" customHeight="1" x14ac:dyDescent="0.25">
      <c r="B558" s="119" t="s">
        <v>518</v>
      </c>
      <c r="C558" s="122">
        <v>62</v>
      </c>
      <c r="D558" s="122">
        <v>39</v>
      </c>
      <c r="E558" s="122">
        <v>60</v>
      </c>
      <c r="F558" s="122">
        <v>39</v>
      </c>
      <c r="G558" s="122">
        <v>97</v>
      </c>
      <c r="H558" s="122">
        <v>79</v>
      </c>
      <c r="I558" s="122">
        <v>79</v>
      </c>
      <c r="J558" s="122">
        <v>68</v>
      </c>
      <c r="K558" s="122">
        <v>65</v>
      </c>
      <c r="L558" s="122">
        <v>43</v>
      </c>
      <c r="M558" s="122">
        <v>54</v>
      </c>
      <c r="N558" s="122">
        <v>50</v>
      </c>
      <c r="O558" s="128">
        <f t="shared" si="245"/>
        <v>735</v>
      </c>
    </row>
    <row r="559" spans="2:15" s="26" customFormat="1" ht="23.25" customHeight="1" x14ac:dyDescent="0.25">
      <c r="B559" s="116" t="s">
        <v>519</v>
      </c>
      <c r="C559" s="121">
        <v>44</v>
      </c>
      <c r="D559" s="121">
        <v>35</v>
      </c>
      <c r="E559" s="121">
        <v>113</v>
      </c>
      <c r="F559" s="121">
        <v>120</v>
      </c>
      <c r="G559" s="121">
        <v>114</v>
      </c>
      <c r="H559" s="121">
        <v>55</v>
      </c>
      <c r="I559" s="121">
        <v>56</v>
      </c>
      <c r="J559" s="121">
        <v>68</v>
      </c>
      <c r="K559" s="121">
        <v>72</v>
      </c>
      <c r="L559" s="121">
        <v>80</v>
      </c>
      <c r="M559" s="121">
        <v>67</v>
      </c>
      <c r="N559" s="121">
        <v>60</v>
      </c>
      <c r="O559" s="128">
        <f t="shared" si="245"/>
        <v>884</v>
      </c>
    </row>
    <row r="560" spans="2:15" s="46" customFormat="1" ht="23.25" customHeight="1" x14ac:dyDescent="0.25">
      <c r="B560" s="119" t="s">
        <v>520</v>
      </c>
      <c r="C560" s="122">
        <v>68</v>
      </c>
      <c r="D560" s="122">
        <v>38</v>
      </c>
      <c r="E560" s="122">
        <v>34</v>
      </c>
      <c r="F560" s="122">
        <v>53</v>
      </c>
      <c r="G560" s="122">
        <v>64</v>
      </c>
      <c r="H560" s="122">
        <v>71</v>
      </c>
      <c r="I560" s="122">
        <v>76</v>
      </c>
      <c r="J560" s="122">
        <v>106</v>
      </c>
      <c r="K560" s="122">
        <v>90</v>
      </c>
      <c r="L560" s="122">
        <v>63</v>
      </c>
      <c r="M560" s="122">
        <v>76</v>
      </c>
      <c r="N560" s="122">
        <v>70</v>
      </c>
      <c r="O560" s="128">
        <f t="shared" si="245"/>
        <v>809</v>
      </c>
    </row>
    <row r="561" spans="2:15" s="46" customFormat="1" ht="23.25" customHeight="1" x14ac:dyDescent="0.25">
      <c r="B561" s="116" t="s">
        <v>521</v>
      </c>
      <c r="C561" s="121">
        <v>5</v>
      </c>
      <c r="D561" s="121">
        <v>0</v>
      </c>
      <c r="E561" s="121">
        <v>2</v>
      </c>
      <c r="F561" s="121">
        <v>7</v>
      </c>
      <c r="G561" s="121">
        <v>2</v>
      </c>
      <c r="H561" s="121">
        <v>3</v>
      </c>
      <c r="I561" s="121">
        <v>3</v>
      </c>
      <c r="J561" s="121">
        <v>6</v>
      </c>
      <c r="K561" s="121">
        <v>1</v>
      </c>
      <c r="L561" s="121">
        <v>4</v>
      </c>
      <c r="M561" s="121">
        <v>5</v>
      </c>
      <c r="N561" s="121">
        <v>5</v>
      </c>
      <c r="O561" s="128">
        <f t="shared" si="245"/>
        <v>43</v>
      </c>
    </row>
    <row r="562" spans="2:15" s="46" customFormat="1" ht="23.25" customHeight="1" x14ac:dyDescent="0.25">
      <c r="B562" s="119" t="s">
        <v>522</v>
      </c>
      <c r="C562" s="122">
        <v>297</v>
      </c>
      <c r="D562" s="122">
        <v>341</v>
      </c>
      <c r="E562" s="122">
        <v>507</v>
      </c>
      <c r="F562" s="122">
        <v>510</v>
      </c>
      <c r="G562" s="122">
        <v>403</v>
      </c>
      <c r="H562" s="122">
        <v>514</v>
      </c>
      <c r="I562" s="122">
        <v>333</v>
      </c>
      <c r="J562" s="122">
        <v>340</v>
      </c>
      <c r="K562" s="122">
        <v>339</v>
      </c>
      <c r="L562" s="122">
        <v>359</v>
      </c>
      <c r="M562" s="122">
        <v>377</v>
      </c>
      <c r="N562" s="122">
        <v>345</v>
      </c>
      <c r="O562" s="128">
        <f t="shared" si="245"/>
        <v>4665</v>
      </c>
    </row>
    <row r="563" spans="2:15" s="46" customFormat="1" ht="23.25" customHeight="1" x14ac:dyDescent="0.25">
      <c r="B563" s="116" t="s">
        <v>523</v>
      </c>
      <c r="C563" s="121">
        <v>15</v>
      </c>
      <c r="D563" s="121">
        <v>4</v>
      </c>
      <c r="E563" s="121">
        <v>6</v>
      </c>
      <c r="F563" s="121">
        <v>6</v>
      </c>
      <c r="G563" s="121">
        <v>9</v>
      </c>
      <c r="H563" s="121">
        <v>3</v>
      </c>
      <c r="I563" s="121">
        <v>0</v>
      </c>
      <c r="J563" s="121">
        <v>1</v>
      </c>
      <c r="K563" s="121">
        <v>3</v>
      </c>
      <c r="L563" s="121">
        <v>7</v>
      </c>
      <c r="M563" s="121">
        <v>5</v>
      </c>
      <c r="N563" s="121">
        <v>5</v>
      </c>
      <c r="O563" s="128">
        <f t="shared" si="245"/>
        <v>64</v>
      </c>
    </row>
    <row r="564" spans="2:15" s="46" customFormat="1" ht="23.25" customHeight="1" x14ac:dyDescent="0.25">
      <c r="B564" s="119" t="s">
        <v>524</v>
      </c>
      <c r="C564" s="122">
        <v>0</v>
      </c>
      <c r="D564" s="122">
        <v>20</v>
      </c>
      <c r="E564" s="122">
        <v>27</v>
      </c>
      <c r="F564" s="122">
        <v>8</v>
      </c>
      <c r="G564" s="122">
        <v>26</v>
      </c>
      <c r="H564" s="122">
        <v>11</v>
      </c>
      <c r="I564" s="122">
        <v>15</v>
      </c>
      <c r="J564" s="122">
        <v>13</v>
      </c>
      <c r="K564" s="122">
        <v>17</v>
      </c>
      <c r="L564" s="122">
        <v>10</v>
      </c>
      <c r="M564" s="122">
        <v>18</v>
      </c>
      <c r="N564" s="122">
        <v>13</v>
      </c>
      <c r="O564" s="128">
        <f t="shared" si="245"/>
        <v>178</v>
      </c>
    </row>
    <row r="565" spans="2:15" s="26" customFormat="1" ht="23.25" customHeight="1" x14ac:dyDescent="0.25">
      <c r="B565" s="116" t="s">
        <v>525</v>
      </c>
      <c r="C565" s="121">
        <v>0</v>
      </c>
      <c r="D565" s="121">
        <v>0</v>
      </c>
      <c r="E565" s="121">
        <v>0</v>
      </c>
      <c r="F565" s="121">
        <v>0</v>
      </c>
      <c r="G565" s="121">
        <v>0</v>
      </c>
      <c r="H565" s="121">
        <v>0</v>
      </c>
      <c r="I565" s="121">
        <v>0</v>
      </c>
      <c r="J565" s="121">
        <v>0</v>
      </c>
      <c r="K565" s="121">
        <v>0</v>
      </c>
      <c r="L565" s="121">
        <v>0</v>
      </c>
      <c r="M565" s="121">
        <v>0</v>
      </c>
      <c r="N565" s="121">
        <v>0</v>
      </c>
      <c r="O565" s="128">
        <f t="shared" si="245"/>
        <v>0</v>
      </c>
    </row>
    <row r="566" spans="2:15" s="21" customFormat="1" ht="23.25" customHeight="1" x14ac:dyDescent="0.25">
      <c r="B566" s="119" t="s">
        <v>526</v>
      </c>
      <c r="C566" s="122">
        <v>0</v>
      </c>
      <c r="D566" s="122">
        <v>0</v>
      </c>
      <c r="E566" s="122">
        <v>0</v>
      </c>
      <c r="F566" s="122">
        <v>0</v>
      </c>
      <c r="G566" s="122">
        <v>0</v>
      </c>
      <c r="H566" s="122">
        <v>0</v>
      </c>
      <c r="I566" s="122">
        <v>0</v>
      </c>
      <c r="J566" s="122">
        <v>0</v>
      </c>
      <c r="K566" s="122">
        <v>0</v>
      </c>
      <c r="L566" s="122">
        <v>0</v>
      </c>
      <c r="M566" s="122">
        <v>0</v>
      </c>
      <c r="N566" s="122">
        <v>0</v>
      </c>
      <c r="O566" s="128">
        <f t="shared" si="245"/>
        <v>0</v>
      </c>
    </row>
    <row r="567" spans="2:15" s="21" customFormat="1" ht="23.25" customHeight="1" x14ac:dyDescent="0.25">
      <c r="B567" s="116" t="s">
        <v>527</v>
      </c>
      <c r="C567" s="121">
        <v>0</v>
      </c>
      <c r="D567" s="121">
        <v>0</v>
      </c>
      <c r="E567" s="121">
        <v>0</v>
      </c>
      <c r="F567" s="121">
        <v>0</v>
      </c>
      <c r="G567" s="121">
        <v>0</v>
      </c>
      <c r="H567" s="121">
        <v>0</v>
      </c>
      <c r="I567" s="121">
        <v>0</v>
      </c>
      <c r="J567" s="121">
        <v>0</v>
      </c>
      <c r="K567" s="121">
        <v>0</v>
      </c>
      <c r="L567" s="121">
        <v>0</v>
      </c>
      <c r="M567" s="121">
        <v>0</v>
      </c>
      <c r="N567" s="121">
        <v>0</v>
      </c>
      <c r="O567" s="128">
        <f t="shared" si="245"/>
        <v>0</v>
      </c>
    </row>
    <row r="568" spans="2:15" s="21" customFormat="1" ht="23.25" customHeight="1" x14ac:dyDescent="0.25">
      <c r="B568" s="119" t="s">
        <v>528</v>
      </c>
      <c r="C568" s="122">
        <v>0</v>
      </c>
      <c r="D568" s="122">
        <v>0</v>
      </c>
      <c r="E568" s="122">
        <v>0</v>
      </c>
      <c r="F568" s="122">
        <v>0</v>
      </c>
      <c r="G568" s="122">
        <v>0</v>
      </c>
      <c r="H568" s="122">
        <v>0</v>
      </c>
      <c r="I568" s="122">
        <v>0</v>
      </c>
      <c r="J568" s="122">
        <v>0</v>
      </c>
      <c r="K568" s="122">
        <v>0</v>
      </c>
      <c r="L568" s="122">
        <v>0</v>
      </c>
      <c r="M568" s="122">
        <v>0</v>
      </c>
      <c r="N568" s="122">
        <v>0</v>
      </c>
      <c r="O568" s="128">
        <f t="shared" si="245"/>
        <v>0</v>
      </c>
    </row>
    <row r="569" spans="2:15" s="21" customFormat="1" ht="23.25" customHeight="1" x14ac:dyDescent="0.25">
      <c r="B569" s="116" t="s">
        <v>529</v>
      </c>
      <c r="C569" s="121">
        <v>3</v>
      </c>
      <c r="D569" s="121">
        <v>8</v>
      </c>
      <c r="E569" s="121">
        <v>8</v>
      </c>
      <c r="F569" s="121">
        <v>7</v>
      </c>
      <c r="G569" s="121">
        <v>11</v>
      </c>
      <c r="H569" s="121">
        <v>8</v>
      </c>
      <c r="I569" s="121">
        <v>10</v>
      </c>
      <c r="J569" s="121">
        <v>6</v>
      </c>
      <c r="K569" s="121">
        <v>9</v>
      </c>
      <c r="L569" s="121">
        <v>12</v>
      </c>
      <c r="M569" s="121">
        <v>9</v>
      </c>
      <c r="N569" s="121">
        <v>10</v>
      </c>
      <c r="O569" s="128">
        <f t="shared" si="245"/>
        <v>101</v>
      </c>
    </row>
    <row r="570" spans="2:15" s="26" customFormat="1" ht="23.25" customHeight="1" x14ac:dyDescent="0.25">
      <c r="B570" s="97" t="s">
        <v>5</v>
      </c>
      <c r="C570" s="128">
        <f t="shared" ref="C570:I570" si="246">SUM(C557:C569)</f>
        <v>494</v>
      </c>
      <c r="D570" s="128">
        <f t="shared" si="246"/>
        <v>485</v>
      </c>
      <c r="E570" s="128">
        <f t="shared" si="246"/>
        <v>757</v>
      </c>
      <c r="F570" s="128">
        <f t="shared" si="246"/>
        <v>751</v>
      </c>
      <c r="G570" s="128">
        <f t="shared" si="246"/>
        <v>726</v>
      </c>
      <c r="H570" s="128">
        <f t="shared" si="246"/>
        <v>744</v>
      </c>
      <c r="I570" s="128">
        <f t="shared" si="246"/>
        <v>572</v>
      </c>
      <c r="J570" s="128">
        <f>SUM(J557:J569)</f>
        <v>608</v>
      </c>
      <c r="K570" s="128">
        <f>SUM(K557:K569)</f>
        <v>596</v>
      </c>
      <c r="L570" s="128">
        <f>SUM(L557:L569)</f>
        <v>578</v>
      </c>
      <c r="M570" s="128">
        <f>SUM(M557:M569)</f>
        <v>611</v>
      </c>
      <c r="N570" s="128">
        <f>SUM(N557:N569)</f>
        <v>558</v>
      </c>
      <c r="O570" s="128">
        <f t="shared" si="245"/>
        <v>7480</v>
      </c>
    </row>
    <row r="571" spans="2:15" s="26" customFormat="1" ht="12" customHeight="1" x14ac:dyDescent="0.25">
      <c r="B571" s="36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25"/>
    </row>
    <row r="572" spans="2:15" s="21" customFormat="1" ht="23.25" customHeight="1" x14ac:dyDescent="0.25">
      <c r="B572" s="97" t="s">
        <v>129</v>
      </c>
      <c r="C572" s="109"/>
      <c r="D572" s="110"/>
      <c r="E572" s="110"/>
      <c r="F572" s="110"/>
      <c r="G572" s="110"/>
      <c r="H572" s="110"/>
      <c r="I572" s="110"/>
      <c r="J572" s="110"/>
      <c r="K572" s="110"/>
      <c r="L572" s="110"/>
      <c r="M572" s="110"/>
      <c r="N572" s="110"/>
      <c r="O572" s="111"/>
    </row>
    <row r="573" spans="2:15" s="21" customFormat="1" ht="23.25" customHeight="1" x14ac:dyDescent="0.25">
      <c r="B573" s="116" t="s">
        <v>530</v>
      </c>
      <c r="C573" s="121">
        <v>0</v>
      </c>
      <c r="D573" s="121">
        <v>0</v>
      </c>
      <c r="E573" s="121">
        <v>0</v>
      </c>
      <c r="F573" s="121">
        <v>0</v>
      </c>
      <c r="G573" s="121">
        <v>0</v>
      </c>
      <c r="H573" s="121">
        <v>1</v>
      </c>
      <c r="I573" s="121">
        <v>1</v>
      </c>
      <c r="J573" s="121">
        <v>0</v>
      </c>
      <c r="K573" s="121">
        <v>0</v>
      </c>
      <c r="L573" s="121">
        <v>1</v>
      </c>
      <c r="M573" s="121">
        <v>0</v>
      </c>
      <c r="N573" s="121">
        <v>0</v>
      </c>
      <c r="O573" s="128">
        <f t="shared" ref="O573:O578" si="247">SUM(C573:N573)</f>
        <v>3</v>
      </c>
    </row>
    <row r="574" spans="2:15" s="26" customFormat="1" ht="23.25" customHeight="1" x14ac:dyDescent="0.25">
      <c r="B574" s="119" t="s">
        <v>531</v>
      </c>
      <c r="C574" s="122">
        <v>61</v>
      </c>
      <c r="D574" s="122">
        <v>0</v>
      </c>
      <c r="E574" s="122">
        <v>25</v>
      </c>
      <c r="F574" s="122">
        <v>69</v>
      </c>
      <c r="G574" s="122">
        <v>57</v>
      </c>
      <c r="H574" s="122">
        <v>50</v>
      </c>
      <c r="I574" s="122">
        <v>39</v>
      </c>
      <c r="J574" s="122">
        <v>79</v>
      </c>
      <c r="K574" s="122">
        <v>60</v>
      </c>
      <c r="L574" s="122">
        <v>59</v>
      </c>
      <c r="M574" s="122">
        <v>52</v>
      </c>
      <c r="N574" s="122">
        <v>54</v>
      </c>
      <c r="O574" s="128">
        <f t="shared" si="247"/>
        <v>605</v>
      </c>
    </row>
    <row r="575" spans="2:15" s="26" customFormat="1" ht="23.25" customHeight="1" x14ac:dyDescent="0.25">
      <c r="B575" s="116" t="s">
        <v>532</v>
      </c>
      <c r="C575" s="121">
        <v>0</v>
      </c>
      <c r="D575" s="121">
        <v>0</v>
      </c>
      <c r="E575" s="121">
        <v>0</v>
      </c>
      <c r="F575" s="121">
        <v>0</v>
      </c>
      <c r="G575" s="121">
        <v>0</v>
      </c>
      <c r="H575" s="121">
        <v>0</v>
      </c>
      <c r="I575" s="121">
        <v>0</v>
      </c>
      <c r="J575" s="121">
        <v>0</v>
      </c>
      <c r="K575" s="121">
        <v>0</v>
      </c>
      <c r="L575" s="121">
        <v>0</v>
      </c>
      <c r="M575" s="121">
        <v>0</v>
      </c>
      <c r="N575" s="121">
        <v>0</v>
      </c>
      <c r="O575" s="128">
        <f t="shared" si="247"/>
        <v>0</v>
      </c>
    </row>
    <row r="576" spans="2:15" s="21" customFormat="1" ht="23.25" customHeight="1" x14ac:dyDescent="0.25">
      <c r="B576" s="119" t="s">
        <v>533</v>
      </c>
      <c r="C576" s="122">
        <v>1</v>
      </c>
      <c r="D576" s="122">
        <v>0</v>
      </c>
      <c r="E576" s="122">
        <v>1</v>
      </c>
      <c r="F576" s="122">
        <v>1</v>
      </c>
      <c r="G576" s="122">
        <v>0</v>
      </c>
      <c r="H576" s="122">
        <v>1</v>
      </c>
      <c r="I576" s="122">
        <v>1</v>
      </c>
      <c r="J576" s="122">
        <v>0</v>
      </c>
      <c r="K576" s="122">
        <v>1</v>
      </c>
      <c r="L576" s="122">
        <v>1</v>
      </c>
      <c r="M576" s="122">
        <v>1</v>
      </c>
      <c r="N576" s="122">
        <v>4</v>
      </c>
      <c r="O576" s="128">
        <f t="shared" si="247"/>
        <v>12</v>
      </c>
    </row>
    <row r="577" spans="2:15" s="21" customFormat="1" ht="23.25" customHeight="1" x14ac:dyDescent="0.25">
      <c r="B577" s="116" t="s">
        <v>534</v>
      </c>
      <c r="C577" s="121">
        <v>86</v>
      </c>
      <c r="D577" s="121">
        <v>0</v>
      </c>
      <c r="E577" s="121">
        <v>29</v>
      </c>
      <c r="F577" s="121">
        <v>90</v>
      </c>
      <c r="G577" s="121">
        <v>105</v>
      </c>
      <c r="H577" s="121">
        <v>80</v>
      </c>
      <c r="I577" s="121">
        <v>74</v>
      </c>
      <c r="J577" s="121">
        <v>92</v>
      </c>
      <c r="K577" s="121">
        <v>83</v>
      </c>
      <c r="L577" s="121">
        <v>71</v>
      </c>
      <c r="M577" s="121">
        <v>73</v>
      </c>
      <c r="N577" s="121">
        <v>61</v>
      </c>
      <c r="O577" s="128">
        <f t="shared" si="247"/>
        <v>844</v>
      </c>
    </row>
    <row r="578" spans="2:15" s="26" customFormat="1" ht="23.25" customHeight="1" x14ac:dyDescent="0.25">
      <c r="B578" s="97" t="s">
        <v>5</v>
      </c>
      <c r="C578" s="128">
        <f t="shared" ref="C578:N578" si="248">SUM(C573:C577)</f>
        <v>148</v>
      </c>
      <c r="D578" s="128">
        <f t="shared" si="248"/>
        <v>0</v>
      </c>
      <c r="E578" s="128">
        <f>SUM(E573:E577)</f>
        <v>55</v>
      </c>
      <c r="F578" s="128">
        <f t="shared" si="248"/>
        <v>160</v>
      </c>
      <c r="G578" s="128">
        <f t="shared" si="248"/>
        <v>162</v>
      </c>
      <c r="H578" s="128">
        <f t="shared" si="248"/>
        <v>132</v>
      </c>
      <c r="I578" s="128">
        <f t="shared" si="248"/>
        <v>115</v>
      </c>
      <c r="J578" s="128">
        <f t="shared" si="248"/>
        <v>171</v>
      </c>
      <c r="K578" s="128">
        <f t="shared" si="248"/>
        <v>144</v>
      </c>
      <c r="L578" s="128">
        <f t="shared" si="248"/>
        <v>132</v>
      </c>
      <c r="M578" s="128">
        <f t="shared" si="248"/>
        <v>126</v>
      </c>
      <c r="N578" s="128">
        <f t="shared" si="248"/>
        <v>119</v>
      </c>
      <c r="O578" s="128">
        <f t="shared" si="247"/>
        <v>1464</v>
      </c>
    </row>
    <row r="579" spans="2:15" s="22" customFormat="1" ht="12" customHeight="1" x14ac:dyDescent="0.25">
      <c r="B579" s="36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25"/>
    </row>
    <row r="580" spans="2:15" s="21" customFormat="1" ht="23.25" customHeight="1" x14ac:dyDescent="0.25">
      <c r="B580" s="97" t="s">
        <v>142</v>
      </c>
      <c r="C580" s="109"/>
      <c r="D580" s="110"/>
      <c r="E580" s="110"/>
      <c r="F580" s="110"/>
      <c r="G580" s="110"/>
      <c r="H580" s="110"/>
      <c r="I580" s="110"/>
      <c r="J580" s="110"/>
      <c r="K580" s="110"/>
      <c r="L580" s="110"/>
      <c r="M580" s="110"/>
      <c r="N580" s="110"/>
      <c r="O580" s="111"/>
    </row>
    <row r="581" spans="2:15" s="21" customFormat="1" ht="23.25" customHeight="1" x14ac:dyDescent="0.25">
      <c r="B581" s="116" t="s">
        <v>535</v>
      </c>
      <c r="C581" s="121">
        <v>21</v>
      </c>
      <c r="D581" s="121">
        <v>33</v>
      </c>
      <c r="E581" s="121">
        <v>32</v>
      </c>
      <c r="F581" s="121">
        <v>16</v>
      </c>
      <c r="G581" s="121">
        <v>19</v>
      </c>
      <c r="H581" s="121">
        <v>28</v>
      </c>
      <c r="I581" s="121">
        <v>23</v>
      </c>
      <c r="J581" s="121">
        <v>33</v>
      </c>
      <c r="K581" s="121">
        <v>66</v>
      </c>
      <c r="L581" s="121">
        <v>45</v>
      </c>
      <c r="M581" s="121">
        <v>46</v>
      </c>
      <c r="N581" s="121">
        <v>39</v>
      </c>
      <c r="O581" s="128">
        <f>SUM(C581:N581)</f>
        <v>401</v>
      </c>
    </row>
    <row r="582" spans="2:15" s="26" customFormat="1" ht="23.25" customHeight="1" x14ac:dyDescent="0.25">
      <c r="B582" s="119" t="s">
        <v>536</v>
      </c>
      <c r="C582" s="122">
        <v>800</v>
      </c>
      <c r="D582" s="122">
        <v>950</v>
      </c>
      <c r="E582" s="122">
        <v>458</v>
      </c>
      <c r="F582" s="122">
        <v>174</v>
      </c>
      <c r="G582" s="122">
        <v>455</v>
      </c>
      <c r="H582" s="122">
        <v>451</v>
      </c>
      <c r="I582" s="122">
        <v>597</v>
      </c>
      <c r="J582" s="122">
        <v>343</v>
      </c>
      <c r="K582" s="122">
        <v>698</v>
      </c>
      <c r="L582" s="122">
        <v>546</v>
      </c>
      <c r="M582" s="122">
        <v>676</v>
      </c>
      <c r="N582" s="122">
        <v>273</v>
      </c>
      <c r="O582" s="128">
        <f>SUM(C582:N582)</f>
        <v>6421</v>
      </c>
    </row>
    <row r="583" spans="2:15" s="21" customFormat="1" ht="23.25" customHeight="1" x14ac:dyDescent="0.25">
      <c r="B583" s="116" t="s">
        <v>537</v>
      </c>
      <c r="C583" s="121">
        <v>0</v>
      </c>
      <c r="D583" s="121">
        <v>2</v>
      </c>
      <c r="E583" s="121">
        <v>1</v>
      </c>
      <c r="F583" s="121">
        <v>0</v>
      </c>
      <c r="G583" s="121">
        <v>0</v>
      </c>
      <c r="H583" s="121">
        <v>2</v>
      </c>
      <c r="I583" s="121">
        <v>0</v>
      </c>
      <c r="J583" s="121">
        <v>5</v>
      </c>
      <c r="K583" s="121">
        <v>3</v>
      </c>
      <c r="L583" s="121">
        <v>0</v>
      </c>
      <c r="M583" s="121">
        <v>1</v>
      </c>
      <c r="N583" s="121">
        <v>0</v>
      </c>
      <c r="O583" s="128">
        <f>SUM(C583:N583)</f>
        <v>14</v>
      </c>
    </row>
    <row r="584" spans="2:15" s="21" customFormat="1" ht="23.25" customHeight="1" x14ac:dyDescent="0.25">
      <c r="B584" s="119" t="s">
        <v>538</v>
      </c>
      <c r="C584" s="122">
        <v>0</v>
      </c>
      <c r="D584" s="122">
        <v>0</v>
      </c>
      <c r="E584" s="122">
        <v>1</v>
      </c>
      <c r="F584" s="122">
        <v>0</v>
      </c>
      <c r="G584" s="122">
        <v>0</v>
      </c>
      <c r="H584" s="122">
        <v>0</v>
      </c>
      <c r="I584" s="122">
        <v>0</v>
      </c>
      <c r="J584" s="122">
        <v>0</v>
      </c>
      <c r="K584" s="122">
        <v>0</v>
      </c>
      <c r="L584" s="122">
        <v>0</v>
      </c>
      <c r="M584" s="122">
        <v>0</v>
      </c>
      <c r="N584" s="122">
        <v>0</v>
      </c>
      <c r="O584" s="128">
        <f>SUM(C584:N584)</f>
        <v>1</v>
      </c>
    </row>
    <row r="585" spans="2:15" s="26" customFormat="1" ht="23.25" customHeight="1" x14ac:dyDescent="0.25">
      <c r="B585" s="97" t="s">
        <v>5</v>
      </c>
      <c r="C585" s="128">
        <f t="shared" ref="C585:N585" si="249">SUM(C581:C584)</f>
        <v>821</v>
      </c>
      <c r="D585" s="128">
        <f t="shared" si="249"/>
        <v>985</v>
      </c>
      <c r="E585" s="128">
        <f>SUM(E581:E584)</f>
        <v>492</v>
      </c>
      <c r="F585" s="128">
        <f t="shared" si="249"/>
        <v>190</v>
      </c>
      <c r="G585" s="128">
        <f>SUM(G581:G584)</f>
        <v>474</v>
      </c>
      <c r="H585" s="128">
        <f t="shared" si="249"/>
        <v>481</v>
      </c>
      <c r="I585" s="128">
        <f t="shared" si="249"/>
        <v>620</v>
      </c>
      <c r="J585" s="128">
        <f t="shared" si="249"/>
        <v>381</v>
      </c>
      <c r="K585" s="128">
        <f t="shared" si="249"/>
        <v>767</v>
      </c>
      <c r="L585" s="128">
        <f t="shared" si="249"/>
        <v>591</v>
      </c>
      <c r="M585" s="128">
        <f t="shared" si="249"/>
        <v>723</v>
      </c>
      <c r="N585" s="128">
        <f t="shared" si="249"/>
        <v>312</v>
      </c>
      <c r="O585" s="128">
        <f>SUM(C585:N585)</f>
        <v>6837</v>
      </c>
    </row>
    <row r="586" spans="2:15" s="21" customFormat="1" ht="12" customHeight="1" x14ac:dyDescent="0.25">
      <c r="B586" s="23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5"/>
    </row>
    <row r="587" spans="2:15" s="27" customFormat="1" ht="23.25" customHeight="1" x14ac:dyDescent="0.25">
      <c r="B587" s="133" t="s">
        <v>37</v>
      </c>
      <c r="C587" s="109"/>
      <c r="D587" s="110"/>
      <c r="E587" s="110"/>
      <c r="F587" s="110"/>
      <c r="G587" s="110"/>
      <c r="H587" s="110"/>
      <c r="I587" s="110"/>
      <c r="J587" s="110"/>
      <c r="K587" s="110"/>
      <c r="L587" s="110"/>
      <c r="M587" s="110"/>
      <c r="N587" s="110"/>
      <c r="O587" s="111"/>
    </row>
    <row r="588" spans="2:15" s="21" customFormat="1" ht="12" customHeight="1" x14ac:dyDescent="0.25">
      <c r="B588" s="23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5"/>
    </row>
    <row r="589" spans="2:15" s="27" customFormat="1" ht="23.25" customHeight="1" x14ac:dyDescent="0.25">
      <c r="B589" s="133" t="s">
        <v>104</v>
      </c>
      <c r="C589" s="109"/>
      <c r="D589" s="110"/>
      <c r="E589" s="110"/>
      <c r="F589" s="110"/>
      <c r="G589" s="110"/>
      <c r="H589" s="110"/>
      <c r="I589" s="110"/>
      <c r="J589" s="110"/>
      <c r="K589" s="110"/>
      <c r="L589" s="110"/>
      <c r="M589" s="110"/>
      <c r="N589" s="110"/>
      <c r="O589" s="111"/>
    </row>
    <row r="590" spans="2:15" s="27" customFormat="1" ht="12" customHeight="1" x14ac:dyDescent="0.25">
      <c r="B590" s="36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25"/>
    </row>
    <row r="591" spans="2:15" s="21" customFormat="1" ht="23.25" customHeight="1" x14ac:dyDescent="0.25">
      <c r="B591" s="97" t="s">
        <v>539</v>
      </c>
      <c r="C591" s="109"/>
      <c r="D591" s="110"/>
      <c r="E591" s="110"/>
      <c r="F591" s="110"/>
      <c r="G591" s="110"/>
      <c r="H591" s="110"/>
      <c r="I591" s="110"/>
      <c r="J591" s="110"/>
      <c r="K591" s="110"/>
      <c r="L591" s="110"/>
      <c r="M591" s="110"/>
      <c r="N591" s="110"/>
      <c r="O591" s="111"/>
    </row>
    <row r="592" spans="2:15" s="21" customFormat="1" ht="23.25" customHeight="1" x14ac:dyDescent="0.25">
      <c r="B592" s="116" t="s">
        <v>540</v>
      </c>
      <c r="C592" s="121">
        <v>21</v>
      </c>
      <c r="D592" s="121">
        <v>16</v>
      </c>
      <c r="E592" s="121">
        <v>2</v>
      </c>
      <c r="F592" s="121">
        <v>5</v>
      </c>
      <c r="G592" s="121">
        <v>12</v>
      </c>
      <c r="H592" s="121">
        <v>2</v>
      </c>
      <c r="I592" s="121">
        <v>5</v>
      </c>
      <c r="J592" s="121">
        <v>8</v>
      </c>
      <c r="K592" s="121">
        <v>11</v>
      </c>
      <c r="L592" s="121">
        <v>8</v>
      </c>
      <c r="M592" s="121">
        <v>9</v>
      </c>
      <c r="N592" s="121">
        <v>41</v>
      </c>
      <c r="O592" s="128">
        <f>SUM(C592:N592)</f>
        <v>140</v>
      </c>
    </row>
    <row r="593" spans="2:15" s="21" customFormat="1" ht="23.25" customHeight="1" x14ac:dyDescent="0.25">
      <c r="B593" s="119" t="s">
        <v>541</v>
      </c>
      <c r="C593" s="122">
        <v>13</v>
      </c>
      <c r="D593" s="122">
        <v>10</v>
      </c>
      <c r="E593" s="122">
        <v>6</v>
      </c>
      <c r="F593" s="122">
        <v>6</v>
      </c>
      <c r="G593" s="122">
        <v>4</v>
      </c>
      <c r="H593" s="122">
        <v>2</v>
      </c>
      <c r="I593" s="122">
        <v>1</v>
      </c>
      <c r="J593" s="122">
        <v>7</v>
      </c>
      <c r="K593" s="122">
        <v>3</v>
      </c>
      <c r="L593" s="122">
        <v>2</v>
      </c>
      <c r="M593" s="122">
        <v>6</v>
      </c>
      <c r="N593" s="122">
        <v>10</v>
      </c>
      <c r="O593" s="128">
        <f t="shared" ref="O593:O604" si="250">SUM(C593:N593)</f>
        <v>70</v>
      </c>
    </row>
    <row r="594" spans="2:15" s="21" customFormat="1" ht="23.25" customHeight="1" x14ac:dyDescent="0.25">
      <c r="B594" s="116" t="s">
        <v>542</v>
      </c>
      <c r="C594" s="121">
        <v>0</v>
      </c>
      <c r="D594" s="121">
        <v>2</v>
      </c>
      <c r="E594" s="121">
        <v>5</v>
      </c>
      <c r="F594" s="121">
        <v>0</v>
      </c>
      <c r="G594" s="121">
        <v>0</v>
      </c>
      <c r="H594" s="121">
        <v>0</v>
      </c>
      <c r="I594" s="121">
        <v>0</v>
      </c>
      <c r="J594" s="121">
        <v>6</v>
      </c>
      <c r="K594" s="121">
        <v>5</v>
      </c>
      <c r="L594" s="121">
        <v>0</v>
      </c>
      <c r="M594" s="121">
        <v>2</v>
      </c>
      <c r="N594" s="121">
        <v>0</v>
      </c>
      <c r="O594" s="128">
        <f t="shared" si="250"/>
        <v>20</v>
      </c>
    </row>
    <row r="595" spans="2:15" s="21" customFormat="1" ht="23.25" customHeight="1" x14ac:dyDescent="0.25">
      <c r="B595" s="119" t="s">
        <v>543</v>
      </c>
      <c r="C595" s="122">
        <v>1</v>
      </c>
      <c r="D595" s="122">
        <v>1</v>
      </c>
      <c r="E595" s="122">
        <v>0</v>
      </c>
      <c r="F595" s="122">
        <v>3</v>
      </c>
      <c r="G595" s="122">
        <v>1</v>
      </c>
      <c r="H595" s="122">
        <v>0</v>
      </c>
      <c r="I595" s="122">
        <v>0</v>
      </c>
      <c r="J595" s="122">
        <v>6</v>
      </c>
      <c r="K595" s="122">
        <v>3</v>
      </c>
      <c r="L595" s="122">
        <v>3</v>
      </c>
      <c r="M595" s="122">
        <v>0</v>
      </c>
      <c r="N595" s="122">
        <v>2</v>
      </c>
      <c r="O595" s="128">
        <f t="shared" si="250"/>
        <v>20</v>
      </c>
    </row>
    <row r="596" spans="2:15" s="21" customFormat="1" ht="23.25" customHeight="1" x14ac:dyDescent="0.25">
      <c r="B596" s="116" t="s">
        <v>544</v>
      </c>
      <c r="C596" s="121">
        <v>0</v>
      </c>
      <c r="D596" s="121">
        <v>0</v>
      </c>
      <c r="E596" s="121">
        <v>0</v>
      </c>
      <c r="F596" s="121">
        <v>0</v>
      </c>
      <c r="G596" s="121">
        <v>0</v>
      </c>
      <c r="H596" s="121">
        <v>2</v>
      </c>
      <c r="I596" s="121">
        <v>3</v>
      </c>
      <c r="J596" s="121">
        <v>7</v>
      </c>
      <c r="K596" s="121">
        <v>2</v>
      </c>
      <c r="L596" s="121">
        <v>6</v>
      </c>
      <c r="M596" s="121">
        <v>2</v>
      </c>
      <c r="N596" s="121">
        <v>11</v>
      </c>
      <c r="O596" s="128">
        <f t="shared" si="250"/>
        <v>33</v>
      </c>
    </row>
    <row r="597" spans="2:15" s="21" customFormat="1" ht="23.25" customHeight="1" x14ac:dyDescent="0.25">
      <c r="B597" s="119" t="s">
        <v>545</v>
      </c>
      <c r="C597" s="122">
        <v>6</v>
      </c>
      <c r="D597" s="122">
        <v>8</v>
      </c>
      <c r="E597" s="122">
        <v>3</v>
      </c>
      <c r="F597" s="122">
        <v>5</v>
      </c>
      <c r="G597" s="122">
        <v>15</v>
      </c>
      <c r="H597" s="122">
        <v>3</v>
      </c>
      <c r="I597" s="122">
        <v>13</v>
      </c>
      <c r="J597" s="122">
        <v>6</v>
      </c>
      <c r="K597" s="122">
        <v>10</v>
      </c>
      <c r="L597" s="122">
        <v>4</v>
      </c>
      <c r="M597" s="122">
        <v>2</v>
      </c>
      <c r="N597" s="122">
        <v>15</v>
      </c>
      <c r="O597" s="128">
        <f t="shared" si="250"/>
        <v>90</v>
      </c>
    </row>
    <row r="598" spans="2:15" s="21" customFormat="1" ht="23.25" customHeight="1" x14ac:dyDescent="0.25">
      <c r="B598" s="116" t="s">
        <v>546</v>
      </c>
      <c r="C598" s="121">
        <v>0</v>
      </c>
      <c r="D598" s="121">
        <v>0</v>
      </c>
      <c r="E598" s="121">
        <v>0</v>
      </c>
      <c r="F598" s="121">
        <v>0</v>
      </c>
      <c r="G598" s="121">
        <v>0</v>
      </c>
      <c r="H598" s="121">
        <v>0</v>
      </c>
      <c r="I598" s="121">
        <v>0</v>
      </c>
      <c r="J598" s="121">
        <v>0</v>
      </c>
      <c r="K598" s="121">
        <v>0</v>
      </c>
      <c r="L598" s="121">
        <v>0</v>
      </c>
      <c r="M598" s="121">
        <v>0</v>
      </c>
      <c r="N598" s="121">
        <v>0</v>
      </c>
      <c r="O598" s="128">
        <f t="shared" si="250"/>
        <v>0</v>
      </c>
    </row>
    <row r="599" spans="2:15" s="21" customFormat="1" ht="23.25" customHeight="1" x14ac:dyDescent="0.25">
      <c r="B599" s="119" t="s">
        <v>547</v>
      </c>
      <c r="C599" s="122">
        <v>108</v>
      </c>
      <c r="D599" s="122">
        <v>28</v>
      </c>
      <c r="E599" s="122">
        <v>34</v>
      </c>
      <c r="F599" s="122">
        <v>35</v>
      </c>
      <c r="G599" s="122">
        <v>45</v>
      </c>
      <c r="H599" s="122">
        <v>26</v>
      </c>
      <c r="I599" s="122">
        <v>31</v>
      </c>
      <c r="J599" s="122">
        <v>53</v>
      </c>
      <c r="K599" s="122">
        <v>36</v>
      </c>
      <c r="L599" s="122">
        <v>15</v>
      </c>
      <c r="M599" s="122">
        <v>11</v>
      </c>
      <c r="N599" s="122">
        <v>34</v>
      </c>
      <c r="O599" s="128">
        <f t="shared" si="250"/>
        <v>456</v>
      </c>
    </row>
    <row r="600" spans="2:15" s="21" customFormat="1" ht="23.25" customHeight="1" x14ac:dyDescent="0.25">
      <c r="B600" s="116" t="s">
        <v>548</v>
      </c>
      <c r="C600" s="121">
        <v>3</v>
      </c>
      <c r="D600" s="121">
        <v>13</v>
      </c>
      <c r="E600" s="121">
        <v>19</v>
      </c>
      <c r="F600" s="121">
        <v>32</v>
      </c>
      <c r="G600" s="121">
        <v>39</v>
      </c>
      <c r="H600" s="121">
        <v>11</v>
      </c>
      <c r="I600" s="121">
        <v>9</v>
      </c>
      <c r="J600" s="121">
        <v>32</v>
      </c>
      <c r="K600" s="121">
        <v>51</v>
      </c>
      <c r="L600" s="121">
        <v>20</v>
      </c>
      <c r="M600" s="121">
        <v>21</v>
      </c>
      <c r="N600" s="121">
        <v>19</v>
      </c>
      <c r="O600" s="128">
        <f t="shared" si="250"/>
        <v>269</v>
      </c>
    </row>
    <row r="601" spans="2:15" s="21" customFormat="1" ht="23.25" customHeight="1" x14ac:dyDescent="0.25">
      <c r="B601" s="119" t="s">
        <v>549</v>
      </c>
      <c r="C601" s="122">
        <v>11</v>
      </c>
      <c r="D601" s="122">
        <v>15</v>
      </c>
      <c r="E601" s="122">
        <v>10</v>
      </c>
      <c r="F601" s="122">
        <v>9</v>
      </c>
      <c r="G601" s="122">
        <v>18</v>
      </c>
      <c r="H601" s="122">
        <v>3</v>
      </c>
      <c r="I601" s="122">
        <v>16</v>
      </c>
      <c r="J601" s="122">
        <v>9</v>
      </c>
      <c r="K601" s="122">
        <v>9</v>
      </c>
      <c r="L601" s="122">
        <v>3</v>
      </c>
      <c r="M601" s="122">
        <v>7</v>
      </c>
      <c r="N601" s="122">
        <v>15</v>
      </c>
      <c r="O601" s="128">
        <f t="shared" si="250"/>
        <v>125</v>
      </c>
    </row>
    <row r="602" spans="2:15" s="21" customFormat="1" ht="23.25" customHeight="1" x14ac:dyDescent="0.25">
      <c r="B602" s="116" t="s">
        <v>550</v>
      </c>
      <c r="C602" s="121">
        <v>77</v>
      </c>
      <c r="D602" s="121">
        <v>83</v>
      </c>
      <c r="E602" s="121">
        <v>90</v>
      </c>
      <c r="F602" s="121">
        <v>83</v>
      </c>
      <c r="G602" s="121">
        <v>77</v>
      </c>
      <c r="H602" s="121">
        <v>45</v>
      </c>
      <c r="I602" s="121">
        <v>57</v>
      </c>
      <c r="J602" s="121">
        <v>89</v>
      </c>
      <c r="K602" s="121">
        <v>77</v>
      </c>
      <c r="L602" s="121">
        <v>71</v>
      </c>
      <c r="M602" s="121">
        <v>55</v>
      </c>
      <c r="N602" s="121">
        <v>70</v>
      </c>
      <c r="O602" s="128">
        <f t="shared" si="250"/>
        <v>874</v>
      </c>
    </row>
    <row r="603" spans="2:15" s="21" customFormat="1" ht="23.25" customHeight="1" x14ac:dyDescent="0.25">
      <c r="B603" s="119" t="s">
        <v>551</v>
      </c>
      <c r="C603" s="122">
        <v>6</v>
      </c>
      <c r="D603" s="122">
        <v>4</v>
      </c>
      <c r="E603" s="122">
        <v>9</v>
      </c>
      <c r="F603" s="122">
        <v>25</v>
      </c>
      <c r="G603" s="122">
        <v>19</v>
      </c>
      <c r="H603" s="122">
        <v>6</v>
      </c>
      <c r="I603" s="122">
        <v>10</v>
      </c>
      <c r="J603" s="122">
        <v>12</v>
      </c>
      <c r="K603" s="122">
        <v>7</v>
      </c>
      <c r="L603" s="122">
        <v>11</v>
      </c>
      <c r="M603" s="122">
        <v>0</v>
      </c>
      <c r="N603" s="122">
        <v>11</v>
      </c>
      <c r="O603" s="128">
        <f t="shared" si="250"/>
        <v>120</v>
      </c>
    </row>
    <row r="604" spans="2:15" s="21" customFormat="1" ht="23.25" customHeight="1" x14ac:dyDescent="0.25">
      <c r="B604" s="116" t="s">
        <v>552</v>
      </c>
      <c r="C604" s="121">
        <v>0</v>
      </c>
      <c r="D604" s="121">
        <v>0</v>
      </c>
      <c r="E604" s="121">
        <v>0</v>
      </c>
      <c r="F604" s="121">
        <v>0</v>
      </c>
      <c r="G604" s="121">
        <v>0</v>
      </c>
      <c r="H604" s="121">
        <v>0</v>
      </c>
      <c r="I604" s="121">
        <v>0</v>
      </c>
      <c r="J604" s="121">
        <v>0</v>
      </c>
      <c r="K604" s="121">
        <v>2</v>
      </c>
      <c r="L604" s="121">
        <v>0</v>
      </c>
      <c r="M604" s="121">
        <v>4</v>
      </c>
      <c r="N604" s="121">
        <v>0</v>
      </c>
      <c r="O604" s="128">
        <f t="shared" si="250"/>
        <v>6</v>
      </c>
    </row>
    <row r="605" spans="2:15" s="26" customFormat="1" ht="23.25" customHeight="1" x14ac:dyDescent="0.25">
      <c r="B605" s="97" t="s">
        <v>5</v>
      </c>
      <c r="C605" s="128">
        <f>SUM(C592:C604)</f>
        <v>246</v>
      </c>
      <c r="D605" s="128">
        <f>SUM(D592:D604)</f>
        <v>180</v>
      </c>
      <c r="E605" s="128">
        <f t="shared" ref="E605:N605" si="251">SUM(E592:E604)</f>
        <v>178</v>
      </c>
      <c r="F605" s="128">
        <f t="shared" si="251"/>
        <v>203</v>
      </c>
      <c r="G605" s="128">
        <f t="shared" si="251"/>
        <v>230</v>
      </c>
      <c r="H605" s="128">
        <f t="shared" si="251"/>
        <v>100</v>
      </c>
      <c r="I605" s="128">
        <f t="shared" si="251"/>
        <v>145</v>
      </c>
      <c r="J605" s="128">
        <f t="shared" si="251"/>
        <v>235</v>
      </c>
      <c r="K605" s="128">
        <f t="shared" si="251"/>
        <v>216</v>
      </c>
      <c r="L605" s="128">
        <f t="shared" si="251"/>
        <v>143</v>
      </c>
      <c r="M605" s="128">
        <f t="shared" si="251"/>
        <v>119</v>
      </c>
      <c r="N605" s="128">
        <f t="shared" si="251"/>
        <v>228</v>
      </c>
      <c r="O605" s="128">
        <f>SUM(C605:N605)</f>
        <v>2223</v>
      </c>
    </row>
    <row r="606" spans="2:15" s="21" customFormat="1" ht="23.25" customHeight="1" x14ac:dyDescent="0.25">
      <c r="B606" s="97" t="s">
        <v>25</v>
      </c>
      <c r="C606" s="123">
        <f t="shared" ref="C606:O606" si="252">C605/C1615</f>
        <v>7.935483870967742</v>
      </c>
      <c r="D606" s="123">
        <f t="shared" si="252"/>
        <v>6.2068965517241379</v>
      </c>
      <c r="E606" s="123">
        <f t="shared" si="252"/>
        <v>5.741935483870968</v>
      </c>
      <c r="F606" s="123">
        <f t="shared" si="252"/>
        <v>6.7666666666666666</v>
      </c>
      <c r="G606" s="123">
        <f t="shared" si="252"/>
        <v>7.419354838709677</v>
      </c>
      <c r="H606" s="123">
        <f t="shared" si="252"/>
        <v>3.3333333333333335</v>
      </c>
      <c r="I606" s="123">
        <f t="shared" si="252"/>
        <v>4.67741935483871</v>
      </c>
      <c r="J606" s="123">
        <f t="shared" si="252"/>
        <v>7.580645161290323</v>
      </c>
      <c r="K606" s="123">
        <f t="shared" si="252"/>
        <v>7.2</v>
      </c>
      <c r="L606" s="123">
        <f t="shared" si="252"/>
        <v>4.612903225806452</v>
      </c>
      <c r="M606" s="123">
        <f t="shared" si="252"/>
        <v>3.9666666666666668</v>
      </c>
      <c r="N606" s="123">
        <f t="shared" si="252"/>
        <v>7.354838709677419</v>
      </c>
      <c r="O606" s="123">
        <f t="shared" si="252"/>
        <v>6.0737704918032787</v>
      </c>
    </row>
    <row r="607" spans="2:15" s="27" customFormat="1" ht="12" customHeight="1" x14ac:dyDescent="0.25">
      <c r="B607" s="36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25"/>
    </row>
    <row r="608" spans="2:15" s="21" customFormat="1" ht="23.25" customHeight="1" x14ac:dyDescent="0.25">
      <c r="B608" s="97" t="s">
        <v>105</v>
      </c>
      <c r="C608" s="128">
        <f t="shared" ref="C608:N608" si="253">C605</f>
        <v>246</v>
      </c>
      <c r="D608" s="128">
        <f t="shared" si="253"/>
        <v>180</v>
      </c>
      <c r="E608" s="128">
        <f t="shared" si="253"/>
        <v>178</v>
      </c>
      <c r="F608" s="128">
        <f t="shared" si="253"/>
        <v>203</v>
      </c>
      <c r="G608" s="128">
        <f t="shared" si="253"/>
        <v>230</v>
      </c>
      <c r="H608" s="128">
        <f t="shared" si="253"/>
        <v>100</v>
      </c>
      <c r="I608" s="128">
        <f t="shared" si="253"/>
        <v>145</v>
      </c>
      <c r="J608" s="128">
        <f t="shared" si="253"/>
        <v>235</v>
      </c>
      <c r="K608" s="128">
        <f t="shared" si="253"/>
        <v>216</v>
      </c>
      <c r="L608" s="128">
        <f t="shared" si="253"/>
        <v>143</v>
      </c>
      <c r="M608" s="128">
        <f t="shared" si="253"/>
        <v>119</v>
      </c>
      <c r="N608" s="128">
        <f t="shared" si="253"/>
        <v>228</v>
      </c>
      <c r="O608" s="128">
        <f>SUM(C608:N608)</f>
        <v>2223</v>
      </c>
    </row>
    <row r="609" spans="2:15" s="21" customFormat="1" ht="23.25" customHeight="1" x14ac:dyDescent="0.25">
      <c r="B609" s="97" t="s">
        <v>25</v>
      </c>
      <c r="C609" s="123">
        <f t="shared" ref="C609:O609" si="254">C608/C1615</f>
        <v>7.935483870967742</v>
      </c>
      <c r="D609" s="123">
        <f t="shared" si="254"/>
        <v>6.2068965517241379</v>
      </c>
      <c r="E609" s="123">
        <f t="shared" si="254"/>
        <v>5.741935483870968</v>
      </c>
      <c r="F609" s="123">
        <f t="shared" si="254"/>
        <v>6.7666666666666666</v>
      </c>
      <c r="G609" s="123">
        <f t="shared" si="254"/>
        <v>7.419354838709677</v>
      </c>
      <c r="H609" s="123">
        <f t="shared" si="254"/>
        <v>3.3333333333333335</v>
      </c>
      <c r="I609" s="123">
        <f t="shared" si="254"/>
        <v>4.67741935483871</v>
      </c>
      <c r="J609" s="123">
        <f t="shared" si="254"/>
        <v>7.580645161290323</v>
      </c>
      <c r="K609" s="123">
        <f t="shared" si="254"/>
        <v>7.2</v>
      </c>
      <c r="L609" s="123">
        <f t="shared" si="254"/>
        <v>4.612903225806452</v>
      </c>
      <c r="M609" s="123">
        <f t="shared" si="254"/>
        <v>3.9666666666666668</v>
      </c>
      <c r="N609" s="123">
        <f t="shared" si="254"/>
        <v>7.354838709677419</v>
      </c>
      <c r="O609" s="123">
        <f t="shared" si="254"/>
        <v>6.0737704918032787</v>
      </c>
    </row>
    <row r="610" spans="2:15" s="21" customFormat="1" ht="12" customHeight="1" x14ac:dyDescent="0.25">
      <c r="B610" s="36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25"/>
    </row>
    <row r="611" spans="2:15" s="21" customFormat="1" ht="23.25" customHeight="1" x14ac:dyDescent="0.25">
      <c r="B611" s="97" t="s">
        <v>553</v>
      </c>
      <c r="C611" s="109"/>
      <c r="D611" s="110"/>
      <c r="E611" s="110"/>
      <c r="F611" s="110"/>
      <c r="G611" s="110"/>
      <c r="H611" s="110"/>
      <c r="I611" s="110"/>
      <c r="J611" s="110"/>
      <c r="K611" s="110"/>
      <c r="L611" s="110"/>
      <c r="M611" s="110"/>
      <c r="N611" s="110"/>
      <c r="O611" s="111"/>
    </row>
    <row r="612" spans="2:15" s="26" customFormat="1" ht="23.25" customHeight="1" x14ac:dyDescent="0.25">
      <c r="B612" s="97" t="s">
        <v>100</v>
      </c>
      <c r="C612" s="128">
        <f>C608</f>
        <v>246</v>
      </c>
      <c r="D612" s="128">
        <f t="shared" ref="D612:N612" si="255">D608</f>
        <v>180</v>
      </c>
      <c r="E612" s="128">
        <f t="shared" si="255"/>
        <v>178</v>
      </c>
      <c r="F612" s="128">
        <f>F608</f>
        <v>203</v>
      </c>
      <c r="G612" s="128">
        <f t="shared" si="255"/>
        <v>230</v>
      </c>
      <c r="H612" s="128">
        <f t="shared" si="255"/>
        <v>100</v>
      </c>
      <c r="I612" s="128">
        <f t="shared" si="255"/>
        <v>145</v>
      </c>
      <c r="J612" s="128">
        <f t="shared" si="255"/>
        <v>235</v>
      </c>
      <c r="K612" s="128">
        <f t="shared" si="255"/>
        <v>216</v>
      </c>
      <c r="L612" s="128">
        <f>L608</f>
        <v>143</v>
      </c>
      <c r="M612" s="128">
        <f t="shared" si="255"/>
        <v>119</v>
      </c>
      <c r="N612" s="128">
        <f t="shared" si="255"/>
        <v>228</v>
      </c>
      <c r="O612" s="128">
        <f>SUM(C612:N612)</f>
        <v>2223</v>
      </c>
    </row>
    <row r="613" spans="2:15" s="26" customFormat="1" ht="23.25" customHeight="1" x14ac:dyDescent="0.25">
      <c r="B613" s="97" t="s">
        <v>25</v>
      </c>
      <c r="C613" s="123">
        <f t="shared" ref="C613:O613" si="256">C612/C1615</f>
        <v>7.935483870967742</v>
      </c>
      <c r="D613" s="123">
        <f t="shared" si="256"/>
        <v>6.2068965517241379</v>
      </c>
      <c r="E613" s="123">
        <f t="shared" si="256"/>
        <v>5.741935483870968</v>
      </c>
      <c r="F613" s="123">
        <f t="shared" si="256"/>
        <v>6.7666666666666666</v>
      </c>
      <c r="G613" s="123">
        <f t="shared" si="256"/>
        <v>7.419354838709677</v>
      </c>
      <c r="H613" s="123">
        <f t="shared" si="256"/>
        <v>3.3333333333333335</v>
      </c>
      <c r="I613" s="123">
        <f t="shared" si="256"/>
        <v>4.67741935483871</v>
      </c>
      <c r="J613" s="123">
        <f t="shared" si="256"/>
        <v>7.580645161290323</v>
      </c>
      <c r="K613" s="123">
        <f t="shared" si="256"/>
        <v>7.2</v>
      </c>
      <c r="L613" s="123">
        <f t="shared" si="256"/>
        <v>4.612903225806452</v>
      </c>
      <c r="M613" s="123">
        <f t="shared" si="256"/>
        <v>3.9666666666666668</v>
      </c>
      <c r="N613" s="123">
        <f t="shared" si="256"/>
        <v>7.354838709677419</v>
      </c>
      <c r="O613" s="123">
        <f t="shared" si="256"/>
        <v>6.0737704918032787</v>
      </c>
    </row>
    <row r="614" spans="2:15" s="26" customFormat="1" ht="23.25" customHeight="1" x14ac:dyDescent="0.25">
      <c r="B614" s="97" t="s">
        <v>98</v>
      </c>
      <c r="C614" s="123">
        <f t="shared" ref="C614:O614" si="257">IF(C612=0,0,C605/C1253*100)</f>
        <v>1.6788370982051457</v>
      </c>
      <c r="D614" s="123">
        <f t="shared" si="257"/>
        <v>1.2592696236183014</v>
      </c>
      <c r="E614" s="123">
        <f t="shared" si="257"/>
        <v>1.235339024220973</v>
      </c>
      <c r="F614" s="123">
        <f t="shared" si="257"/>
        <v>1.35559265442404</v>
      </c>
      <c r="G614" s="123">
        <f t="shared" si="257"/>
        <v>1.6885691212098966</v>
      </c>
      <c r="H614" s="123">
        <f t="shared" si="257"/>
        <v>0.70541760722347635</v>
      </c>
      <c r="I614" s="123">
        <f t="shared" si="257"/>
        <v>1.00974930362117</v>
      </c>
      <c r="J614" s="123">
        <f t="shared" si="257"/>
        <v>1.5568068896985758</v>
      </c>
      <c r="K614" s="123">
        <f t="shared" si="257"/>
        <v>1.4166721322227322</v>
      </c>
      <c r="L614" s="123">
        <f t="shared" si="257"/>
        <v>1.0017513134851137</v>
      </c>
      <c r="M614" s="123">
        <f t="shared" si="257"/>
        <v>0.81167723893322408</v>
      </c>
      <c r="N614" s="123">
        <f t="shared" si="257"/>
        <v>1.5919564306661083</v>
      </c>
      <c r="O614" s="123">
        <f t="shared" si="257"/>
        <v>1.2769403979596525</v>
      </c>
    </row>
    <row r="615" spans="2:15" s="22" customFormat="1" ht="12" customHeight="1" x14ac:dyDescent="0.25">
      <c r="B615" s="36"/>
      <c r="C615" s="37"/>
      <c r="D615" s="37"/>
      <c r="E615" s="37"/>
      <c r="F615" s="37"/>
      <c r="G615" s="37"/>
      <c r="H615" s="37"/>
      <c r="I615" s="47"/>
      <c r="J615" s="37"/>
      <c r="K615" s="37"/>
      <c r="L615" s="37"/>
      <c r="M615" s="37"/>
      <c r="N615" s="37"/>
      <c r="O615" s="25"/>
    </row>
    <row r="616" spans="2:15" s="30" customFormat="1" ht="23.25" customHeight="1" x14ac:dyDescent="0.25">
      <c r="B616" s="133" t="s">
        <v>106</v>
      </c>
      <c r="C616" s="109"/>
      <c r="D616" s="110"/>
      <c r="E616" s="110"/>
      <c r="F616" s="110"/>
      <c r="G616" s="110"/>
      <c r="H616" s="110"/>
      <c r="I616" s="110"/>
      <c r="J616" s="110"/>
      <c r="K616" s="110"/>
      <c r="L616" s="110"/>
      <c r="M616" s="110"/>
      <c r="N616" s="110"/>
      <c r="O616" s="111"/>
    </row>
    <row r="617" spans="2:15" s="30" customFormat="1" ht="12" customHeight="1" x14ac:dyDescent="0.25">
      <c r="B617" s="48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9"/>
    </row>
    <row r="618" spans="2:15" s="21" customFormat="1" ht="23.25" customHeight="1" x14ac:dyDescent="0.25">
      <c r="B618" s="97" t="s">
        <v>554</v>
      </c>
      <c r="C618" s="109"/>
      <c r="D618" s="110" t="s">
        <v>41</v>
      </c>
      <c r="E618" s="110"/>
      <c r="F618" s="110"/>
      <c r="G618" s="110"/>
      <c r="H618" s="110"/>
      <c r="I618" s="110"/>
      <c r="J618" s="110"/>
      <c r="K618" s="110"/>
      <c r="L618" s="110"/>
      <c r="M618" s="110"/>
      <c r="N618" s="110"/>
      <c r="O618" s="111"/>
    </row>
    <row r="619" spans="2:15" s="26" customFormat="1" ht="23.25" customHeight="1" x14ac:dyDescent="0.25">
      <c r="B619" s="116" t="s">
        <v>555</v>
      </c>
      <c r="C619" s="121">
        <v>525</v>
      </c>
      <c r="D619" s="121">
        <v>513</v>
      </c>
      <c r="E619" s="121">
        <v>395</v>
      </c>
      <c r="F619" s="121">
        <v>592</v>
      </c>
      <c r="G619" s="121">
        <v>297</v>
      </c>
      <c r="H619" s="121">
        <v>80</v>
      </c>
      <c r="I619" s="121">
        <v>255</v>
      </c>
      <c r="J619" s="121">
        <v>395</v>
      </c>
      <c r="K619" s="121">
        <v>0</v>
      </c>
      <c r="L619" s="121">
        <v>558</v>
      </c>
      <c r="M619" s="121">
        <v>495</v>
      </c>
      <c r="N619" s="121">
        <v>279</v>
      </c>
      <c r="O619" s="128">
        <f>SUM(C619:N619)</f>
        <v>4384</v>
      </c>
    </row>
    <row r="620" spans="2:15" s="26" customFormat="1" ht="23.25" customHeight="1" x14ac:dyDescent="0.25">
      <c r="B620" s="119" t="s">
        <v>556</v>
      </c>
      <c r="C620" s="122">
        <v>369</v>
      </c>
      <c r="D620" s="122">
        <v>0</v>
      </c>
      <c r="E620" s="122">
        <v>0</v>
      </c>
      <c r="F620" s="122">
        <v>300</v>
      </c>
      <c r="G620" s="122">
        <v>76</v>
      </c>
      <c r="H620" s="122">
        <v>0</v>
      </c>
      <c r="I620" s="122">
        <v>126</v>
      </c>
      <c r="J620" s="122">
        <v>188</v>
      </c>
      <c r="K620" s="122">
        <v>54</v>
      </c>
      <c r="L620" s="122">
        <v>60</v>
      </c>
      <c r="M620" s="122">
        <v>134</v>
      </c>
      <c r="N620" s="122">
        <v>54</v>
      </c>
      <c r="O620" s="128">
        <f t="shared" ref="O620:O629" si="258">SUM(C620:N620)</f>
        <v>1361</v>
      </c>
    </row>
    <row r="621" spans="2:15" s="26" customFormat="1" ht="23.25" customHeight="1" x14ac:dyDescent="0.25">
      <c r="B621" s="116" t="s">
        <v>557</v>
      </c>
      <c r="C621" s="121">
        <v>0</v>
      </c>
      <c r="D621" s="121">
        <v>0</v>
      </c>
      <c r="E621" s="121">
        <v>0</v>
      </c>
      <c r="F621" s="121">
        <v>0</v>
      </c>
      <c r="G621" s="121">
        <v>0</v>
      </c>
      <c r="H621" s="121">
        <v>0</v>
      </c>
      <c r="I621" s="121">
        <v>0</v>
      </c>
      <c r="J621" s="121">
        <v>0</v>
      </c>
      <c r="K621" s="121">
        <v>0</v>
      </c>
      <c r="L621" s="121">
        <v>0</v>
      </c>
      <c r="M621" s="121">
        <v>0</v>
      </c>
      <c r="N621" s="121">
        <v>0</v>
      </c>
      <c r="O621" s="128">
        <f t="shared" si="258"/>
        <v>0</v>
      </c>
    </row>
    <row r="622" spans="2:15" s="21" customFormat="1" ht="23.25" customHeight="1" x14ac:dyDescent="0.25">
      <c r="B622" s="119" t="s">
        <v>558</v>
      </c>
      <c r="C622" s="122">
        <v>813</v>
      </c>
      <c r="D622" s="122">
        <v>516</v>
      </c>
      <c r="E622" s="122">
        <v>496</v>
      </c>
      <c r="F622" s="122">
        <v>454</v>
      </c>
      <c r="G622" s="122">
        <v>160</v>
      </c>
      <c r="H622" s="122">
        <v>643</v>
      </c>
      <c r="I622" s="122">
        <v>514</v>
      </c>
      <c r="J622" s="122">
        <v>321</v>
      </c>
      <c r="K622" s="122">
        <v>288</v>
      </c>
      <c r="L622" s="122">
        <v>553</v>
      </c>
      <c r="M622" s="122">
        <v>232</v>
      </c>
      <c r="N622" s="122">
        <v>455</v>
      </c>
      <c r="O622" s="128">
        <f t="shared" si="258"/>
        <v>5445</v>
      </c>
    </row>
    <row r="623" spans="2:15" s="21" customFormat="1" ht="23.25" customHeight="1" x14ac:dyDescent="0.25">
      <c r="B623" s="116" t="s">
        <v>559</v>
      </c>
      <c r="C623" s="121">
        <v>0</v>
      </c>
      <c r="D623" s="121">
        <v>204</v>
      </c>
      <c r="E623" s="121">
        <v>485</v>
      </c>
      <c r="F623" s="121">
        <v>90</v>
      </c>
      <c r="G623" s="121">
        <v>0</v>
      </c>
      <c r="H623" s="121">
        <v>0</v>
      </c>
      <c r="I623" s="121">
        <v>0</v>
      </c>
      <c r="J623" s="121">
        <v>152</v>
      </c>
      <c r="K623" s="121">
        <v>0</v>
      </c>
      <c r="L623" s="121">
        <v>156</v>
      </c>
      <c r="M623" s="121">
        <v>288</v>
      </c>
      <c r="N623" s="121">
        <v>114</v>
      </c>
      <c r="O623" s="128">
        <f t="shared" si="258"/>
        <v>1489</v>
      </c>
    </row>
    <row r="624" spans="2:15" s="21" customFormat="1" ht="23.25" customHeight="1" x14ac:dyDescent="0.25">
      <c r="B624" s="119" t="s">
        <v>560</v>
      </c>
      <c r="C624" s="122">
        <v>0</v>
      </c>
      <c r="D624" s="122">
        <v>0</v>
      </c>
      <c r="E624" s="122">
        <v>0</v>
      </c>
      <c r="F624" s="122">
        <v>0</v>
      </c>
      <c r="G624" s="122">
        <v>0</v>
      </c>
      <c r="H624" s="122">
        <v>0</v>
      </c>
      <c r="I624" s="122">
        <v>0</v>
      </c>
      <c r="J624" s="122">
        <v>0</v>
      </c>
      <c r="K624" s="122">
        <v>0</v>
      </c>
      <c r="L624" s="122">
        <v>0</v>
      </c>
      <c r="M624" s="122">
        <v>0</v>
      </c>
      <c r="N624" s="122">
        <v>0</v>
      </c>
      <c r="O624" s="128">
        <f t="shared" si="258"/>
        <v>0</v>
      </c>
    </row>
    <row r="625" spans="2:15" s="21" customFormat="1" ht="23.25" customHeight="1" x14ac:dyDescent="0.25">
      <c r="B625" s="116" t="s">
        <v>561</v>
      </c>
      <c r="C625" s="121">
        <v>0</v>
      </c>
      <c r="D625" s="121">
        <v>0</v>
      </c>
      <c r="E625" s="121">
        <v>0</v>
      </c>
      <c r="F625" s="121">
        <v>0</v>
      </c>
      <c r="G625" s="121">
        <v>0</v>
      </c>
      <c r="H625" s="121">
        <v>0</v>
      </c>
      <c r="I625" s="121">
        <v>0</v>
      </c>
      <c r="J625" s="121">
        <v>0</v>
      </c>
      <c r="K625" s="121">
        <v>0</v>
      </c>
      <c r="L625" s="121">
        <v>0</v>
      </c>
      <c r="M625" s="121">
        <v>0</v>
      </c>
      <c r="N625" s="121">
        <v>0</v>
      </c>
      <c r="O625" s="128">
        <f t="shared" si="258"/>
        <v>0</v>
      </c>
    </row>
    <row r="626" spans="2:15" s="21" customFormat="1" ht="23.25" customHeight="1" x14ac:dyDescent="0.25">
      <c r="B626" s="119" t="s">
        <v>562</v>
      </c>
      <c r="C626" s="122">
        <v>0</v>
      </c>
      <c r="D626" s="122">
        <v>0</v>
      </c>
      <c r="E626" s="122">
        <v>0</v>
      </c>
      <c r="F626" s="122">
        <v>0</v>
      </c>
      <c r="G626" s="122">
        <v>0</v>
      </c>
      <c r="H626" s="122">
        <v>0</v>
      </c>
      <c r="I626" s="122">
        <v>0</v>
      </c>
      <c r="J626" s="122">
        <v>0</v>
      </c>
      <c r="K626" s="122">
        <v>0</v>
      </c>
      <c r="L626" s="122">
        <v>0</v>
      </c>
      <c r="M626" s="122">
        <v>0</v>
      </c>
      <c r="N626" s="122">
        <v>0</v>
      </c>
      <c r="O626" s="128">
        <f t="shared" si="258"/>
        <v>0</v>
      </c>
    </row>
    <row r="627" spans="2:15" s="21" customFormat="1" ht="23.25" customHeight="1" x14ac:dyDescent="0.25">
      <c r="B627" s="116" t="s">
        <v>563</v>
      </c>
      <c r="C627" s="121">
        <v>1257</v>
      </c>
      <c r="D627" s="121">
        <v>1092</v>
      </c>
      <c r="E627" s="121">
        <v>1721</v>
      </c>
      <c r="F627" s="121">
        <v>1494</v>
      </c>
      <c r="G627" s="121">
        <v>1155</v>
      </c>
      <c r="H627" s="121">
        <v>1613</v>
      </c>
      <c r="I627" s="121">
        <v>1584</v>
      </c>
      <c r="J627" s="121">
        <v>1679</v>
      </c>
      <c r="K627" s="121">
        <v>2181</v>
      </c>
      <c r="L627" s="121">
        <v>2045</v>
      </c>
      <c r="M627" s="121">
        <v>1416</v>
      </c>
      <c r="N627" s="121">
        <v>1072</v>
      </c>
      <c r="O627" s="128">
        <f t="shared" si="258"/>
        <v>18309</v>
      </c>
    </row>
    <row r="628" spans="2:15" s="21" customFormat="1" ht="23.25" customHeight="1" x14ac:dyDescent="0.25">
      <c r="B628" s="119" t="s">
        <v>565</v>
      </c>
      <c r="C628" s="122">
        <v>940</v>
      </c>
      <c r="D628" s="122">
        <v>760</v>
      </c>
      <c r="E628" s="122">
        <v>1149</v>
      </c>
      <c r="F628" s="122">
        <v>1264</v>
      </c>
      <c r="G628" s="122">
        <v>1423</v>
      </c>
      <c r="H628" s="122">
        <v>1084</v>
      </c>
      <c r="I628" s="122">
        <v>1358</v>
      </c>
      <c r="J628" s="122">
        <v>1197</v>
      </c>
      <c r="K628" s="122">
        <v>1371</v>
      </c>
      <c r="L628" s="122">
        <v>1322</v>
      </c>
      <c r="M628" s="122">
        <v>1061</v>
      </c>
      <c r="N628" s="122">
        <v>1165</v>
      </c>
      <c r="O628" s="128">
        <f t="shared" si="258"/>
        <v>14094</v>
      </c>
    </row>
    <row r="629" spans="2:15" s="21" customFormat="1" ht="23.25" customHeight="1" x14ac:dyDescent="0.25">
      <c r="B629" s="116" t="s">
        <v>564</v>
      </c>
      <c r="C629" s="121">
        <v>954</v>
      </c>
      <c r="D629" s="121">
        <v>717</v>
      </c>
      <c r="E629" s="121">
        <v>1304</v>
      </c>
      <c r="F629" s="121">
        <v>1499</v>
      </c>
      <c r="G629" s="121">
        <v>1445</v>
      </c>
      <c r="H629" s="121">
        <v>1425</v>
      </c>
      <c r="I629" s="121">
        <v>1232</v>
      </c>
      <c r="J629" s="121">
        <v>1398</v>
      </c>
      <c r="K629" s="121">
        <v>1603</v>
      </c>
      <c r="L629" s="121">
        <v>1491</v>
      </c>
      <c r="M629" s="121">
        <v>974</v>
      </c>
      <c r="N629" s="121">
        <v>1153</v>
      </c>
      <c r="O629" s="128">
        <f t="shared" si="258"/>
        <v>15195</v>
      </c>
    </row>
    <row r="630" spans="2:15" s="26" customFormat="1" ht="23.25" customHeight="1" x14ac:dyDescent="0.25">
      <c r="B630" s="97" t="s">
        <v>5</v>
      </c>
      <c r="C630" s="128">
        <f>SUM(C619:C629)</f>
        <v>4858</v>
      </c>
      <c r="D630" s="128">
        <f t="shared" ref="D630:N630" si="259">SUM(D619:D629)</f>
        <v>3802</v>
      </c>
      <c r="E630" s="128">
        <f t="shared" si="259"/>
        <v>5550</v>
      </c>
      <c r="F630" s="128">
        <f t="shared" si="259"/>
        <v>5693</v>
      </c>
      <c r="G630" s="128">
        <f t="shared" si="259"/>
        <v>4556</v>
      </c>
      <c r="H630" s="128">
        <f t="shared" si="259"/>
        <v>4845</v>
      </c>
      <c r="I630" s="128">
        <f t="shared" si="259"/>
        <v>5069</v>
      </c>
      <c r="J630" s="128">
        <f t="shared" si="259"/>
        <v>5330</v>
      </c>
      <c r="K630" s="128">
        <f t="shared" si="259"/>
        <v>5497</v>
      </c>
      <c r="L630" s="128">
        <f t="shared" si="259"/>
        <v>6185</v>
      </c>
      <c r="M630" s="128">
        <f t="shared" si="259"/>
        <v>4600</v>
      </c>
      <c r="N630" s="128">
        <f t="shared" si="259"/>
        <v>4292</v>
      </c>
      <c r="O630" s="128">
        <f>SUM(C630:N630)</f>
        <v>60277</v>
      </c>
    </row>
    <row r="631" spans="2:15" s="21" customFormat="1" ht="12" customHeight="1" x14ac:dyDescent="0.25">
      <c r="B631" s="23"/>
      <c r="C631" s="24"/>
      <c r="D631" s="24"/>
      <c r="E631" s="24"/>
      <c r="F631" s="24"/>
      <c r="G631" s="24"/>
      <c r="H631" s="24"/>
      <c r="I631" s="24"/>
      <c r="J631" s="24"/>
      <c r="K631" s="24"/>
      <c r="L631" s="50"/>
      <c r="M631" s="24"/>
      <c r="N631" s="24"/>
      <c r="O631" s="25"/>
    </row>
    <row r="632" spans="2:15" s="21" customFormat="1" ht="23.25" customHeight="1" x14ac:dyDescent="0.25">
      <c r="B632" s="97" t="s">
        <v>1213</v>
      </c>
      <c r="C632" s="109"/>
      <c r="D632" s="110"/>
      <c r="E632" s="110"/>
      <c r="F632" s="110"/>
      <c r="G632" s="110"/>
      <c r="H632" s="110"/>
      <c r="I632" s="110"/>
      <c r="J632" s="110"/>
      <c r="K632" s="110"/>
      <c r="L632" s="110"/>
      <c r="M632" s="110"/>
      <c r="N632" s="110"/>
      <c r="O632" s="111"/>
    </row>
    <row r="633" spans="2:15" s="21" customFormat="1" ht="23.25" customHeight="1" x14ac:dyDescent="0.25">
      <c r="B633" s="97" t="s">
        <v>148</v>
      </c>
      <c r="C633" s="128">
        <f>C630</f>
        <v>4858</v>
      </c>
      <c r="D633" s="128">
        <f t="shared" ref="D633:N633" si="260">D630</f>
        <v>3802</v>
      </c>
      <c r="E633" s="128">
        <f>E630</f>
        <v>5550</v>
      </c>
      <c r="F633" s="128">
        <f t="shared" si="260"/>
        <v>5693</v>
      </c>
      <c r="G633" s="128">
        <f t="shared" si="260"/>
        <v>4556</v>
      </c>
      <c r="H633" s="128">
        <f t="shared" si="260"/>
        <v>4845</v>
      </c>
      <c r="I633" s="128">
        <f t="shared" si="260"/>
        <v>5069</v>
      </c>
      <c r="J633" s="128">
        <f t="shared" si="260"/>
        <v>5330</v>
      </c>
      <c r="K633" s="128">
        <f t="shared" si="260"/>
        <v>5497</v>
      </c>
      <c r="L633" s="128">
        <f t="shared" si="260"/>
        <v>6185</v>
      </c>
      <c r="M633" s="128">
        <f t="shared" si="260"/>
        <v>4600</v>
      </c>
      <c r="N633" s="128">
        <f t="shared" si="260"/>
        <v>4292</v>
      </c>
      <c r="O633" s="128">
        <f>SUM(C633:N633)</f>
        <v>60277</v>
      </c>
    </row>
    <row r="634" spans="2:15" s="26" customFormat="1" ht="23.25" customHeight="1" x14ac:dyDescent="0.25">
      <c r="B634" s="97" t="s">
        <v>5</v>
      </c>
      <c r="C634" s="128">
        <f t="shared" ref="C634:N634" si="261">SUM(C633:C633)</f>
        <v>4858</v>
      </c>
      <c r="D634" s="128">
        <f t="shared" si="261"/>
        <v>3802</v>
      </c>
      <c r="E634" s="128">
        <f t="shared" si="261"/>
        <v>5550</v>
      </c>
      <c r="F634" s="128">
        <f>SUM(F633:F633)</f>
        <v>5693</v>
      </c>
      <c r="G634" s="128">
        <f>SUM(G633:G633)</f>
        <v>4556</v>
      </c>
      <c r="H634" s="128">
        <f t="shared" si="261"/>
        <v>4845</v>
      </c>
      <c r="I634" s="128">
        <f t="shared" si="261"/>
        <v>5069</v>
      </c>
      <c r="J634" s="128">
        <f t="shared" si="261"/>
        <v>5330</v>
      </c>
      <c r="K634" s="128">
        <f t="shared" si="261"/>
        <v>5497</v>
      </c>
      <c r="L634" s="128">
        <f t="shared" si="261"/>
        <v>6185</v>
      </c>
      <c r="M634" s="128">
        <f t="shared" si="261"/>
        <v>4600</v>
      </c>
      <c r="N634" s="128">
        <f t="shared" si="261"/>
        <v>4292</v>
      </c>
      <c r="O634" s="128">
        <f>SUM(C634:N634)</f>
        <v>60277</v>
      </c>
    </row>
    <row r="635" spans="2:15" s="21" customFormat="1" ht="23.25" customHeight="1" x14ac:dyDescent="0.25">
      <c r="B635" s="97" t="s">
        <v>39</v>
      </c>
      <c r="C635" s="123">
        <f t="shared" ref="C635:O635" si="262">IF(C662=0,0,(C634/C662)*100)</f>
        <v>72.659288064612625</v>
      </c>
      <c r="D635" s="123">
        <f t="shared" si="262"/>
        <v>54.167260293489107</v>
      </c>
      <c r="E635" s="123">
        <f t="shared" si="262"/>
        <v>70.137748009604451</v>
      </c>
      <c r="F635" s="123">
        <f t="shared" si="262"/>
        <v>71.790668348045401</v>
      </c>
      <c r="G635" s="123">
        <f t="shared" si="262"/>
        <v>74.214041374816745</v>
      </c>
      <c r="H635" s="123">
        <f t="shared" si="262"/>
        <v>64.998658438422325</v>
      </c>
      <c r="I635" s="123">
        <f t="shared" si="262"/>
        <v>73.485068135691506</v>
      </c>
      <c r="J635" s="123">
        <f t="shared" si="262"/>
        <v>63.482610767031922</v>
      </c>
      <c r="K635" s="123">
        <f t="shared" si="262"/>
        <v>73.127577491020361</v>
      </c>
      <c r="L635" s="123">
        <f t="shared" si="262"/>
        <v>65.221976167879362</v>
      </c>
      <c r="M635" s="123">
        <f t="shared" si="262"/>
        <v>74.638974525393479</v>
      </c>
      <c r="N635" s="123">
        <f t="shared" si="262"/>
        <v>64.069264069264065</v>
      </c>
      <c r="O635" s="123">
        <f t="shared" si="262"/>
        <v>68.266192509371777</v>
      </c>
    </row>
    <row r="636" spans="2:15" s="26" customFormat="1" ht="23.25" customHeight="1" x14ac:dyDescent="0.25">
      <c r="B636" s="97" t="s">
        <v>25</v>
      </c>
      <c r="C636" s="123">
        <f t="shared" ref="C636:O636" si="263">C634/C1615</f>
        <v>156.70967741935485</v>
      </c>
      <c r="D636" s="123">
        <f t="shared" si="263"/>
        <v>131.10344827586206</v>
      </c>
      <c r="E636" s="123">
        <f t="shared" si="263"/>
        <v>179.03225806451613</v>
      </c>
      <c r="F636" s="123">
        <f t="shared" si="263"/>
        <v>189.76666666666668</v>
      </c>
      <c r="G636" s="123">
        <f t="shared" si="263"/>
        <v>146.96774193548387</v>
      </c>
      <c r="H636" s="123">
        <f t="shared" si="263"/>
        <v>161.5</v>
      </c>
      <c r="I636" s="123">
        <f t="shared" si="263"/>
        <v>163.51612903225808</v>
      </c>
      <c r="J636" s="123">
        <f t="shared" si="263"/>
        <v>171.93548387096774</v>
      </c>
      <c r="K636" s="123">
        <f t="shared" si="263"/>
        <v>183.23333333333332</v>
      </c>
      <c r="L636" s="123">
        <f t="shared" si="263"/>
        <v>199.51612903225808</v>
      </c>
      <c r="M636" s="123">
        <f t="shared" si="263"/>
        <v>153.33333333333334</v>
      </c>
      <c r="N636" s="123">
        <f t="shared" si="263"/>
        <v>138.45161290322579</v>
      </c>
      <c r="O636" s="123">
        <f t="shared" si="263"/>
        <v>164.69125683060111</v>
      </c>
    </row>
    <row r="637" spans="2:15" s="26" customFormat="1" ht="12" customHeight="1" x14ac:dyDescent="0.25">
      <c r="B637" s="36"/>
      <c r="C637" s="37"/>
      <c r="D637" s="37"/>
      <c r="E637" s="37"/>
      <c r="F637" s="37"/>
      <c r="G637" s="37"/>
      <c r="H637" s="37"/>
      <c r="I637" s="37"/>
      <c r="J637" s="37"/>
      <c r="K637" s="37"/>
      <c r="L637" s="51"/>
      <c r="M637" s="37"/>
      <c r="N637" s="37"/>
      <c r="O637" s="25"/>
    </row>
    <row r="638" spans="2:15" s="26" customFormat="1" ht="23.25" customHeight="1" x14ac:dyDescent="0.25">
      <c r="B638" s="119" t="s">
        <v>1335</v>
      </c>
      <c r="C638" s="122">
        <v>807</v>
      </c>
      <c r="D638" s="122">
        <v>1264</v>
      </c>
      <c r="E638" s="122">
        <v>1047</v>
      </c>
      <c r="F638" s="122">
        <v>1064</v>
      </c>
      <c r="G638" s="122">
        <v>921</v>
      </c>
      <c r="H638" s="122">
        <v>921</v>
      </c>
      <c r="I638" s="122">
        <v>952</v>
      </c>
      <c r="J638" s="122">
        <v>1070</v>
      </c>
      <c r="K638" s="122">
        <v>991</v>
      </c>
      <c r="L638" s="122">
        <v>1193</v>
      </c>
      <c r="M638" s="122">
        <v>889</v>
      </c>
      <c r="N638" s="122">
        <v>880</v>
      </c>
      <c r="O638" s="128">
        <f>SUM(C638:N638)</f>
        <v>11999</v>
      </c>
    </row>
    <row r="639" spans="2:15" s="26" customFormat="1" ht="23.25" customHeight="1" x14ac:dyDescent="0.25">
      <c r="B639" s="97" t="s">
        <v>43</v>
      </c>
      <c r="C639" s="123">
        <f t="shared" ref="C639:O639" si="264">C638/C1615</f>
        <v>26.032258064516128</v>
      </c>
      <c r="D639" s="123">
        <f t="shared" si="264"/>
        <v>43.586206896551722</v>
      </c>
      <c r="E639" s="123">
        <f t="shared" si="264"/>
        <v>33.774193548387096</v>
      </c>
      <c r="F639" s="123">
        <f t="shared" si="264"/>
        <v>35.466666666666669</v>
      </c>
      <c r="G639" s="123">
        <f t="shared" si="264"/>
        <v>29.70967741935484</v>
      </c>
      <c r="H639" s="123">
        <f t="shared" si="264"/>
        <v>30.7</v>
      </c>
      <c r="I639" s="123">
        <f t="shared" si="264"/>
        <v>30.70967741935484</v>
      </c>
      <c r="J639" s="123">
        <f t="shared" si="264"/>
        <v>34.516129032258064</v>
      </c>
      <c r="K639" s="123">
        <f t="shared" si="264"/>
        <v>33.033333333333331</v>
      </c>
      <c r="L639" s="123">
        <f t="shared" si="264"/>
        <v>38.483870967741936</v>
      </c>
      <c r="M639" s="123">
        <f t="shared" si="264"/>
        <v>29.633333333333333</v>
      </c>
      <c r="N639" s="123">
        <f t="shared" si="264"/>
        <v>28.387096774193548</v>
      </c>
      <c r="O639" s="123">
        <f t="shared" si="264"/>
        <v>32.784153005464482</v>
      </c>
    </row>
    <row r="640" spans="2:15" s="26" customFormat="1" ht="12" customHeight="1" x14ac:dyDescent="0.25">
      <c r="B640" s="36"/>
      <c r="C640" s="37"/>
      <c r="D640" s="37"/>
      <c r="E640" s="37"/>
      <c r="F640" s="37"/>
      <c r="G640" s="37"/>
      <c r="H640" s="37"/>
      <c r="I640" s="37"/>
      <c r="J640" s="37"/>
      <c r="K640" s="37"/>
      <c r="L640" s="51"/>
      <c r="M640" s="37"/>
      <c r="N640" s="37"/>
      <c r="O640" s="25"/>
    </row>
    <row r="641" spans="2:15" s="26" customFormat="1" ht="23.25" customHeight="1" x14ac:dyDescent="0.25">
      <c r="B641" s="97" t="s">
        <v>1343</v>
      </c>
      <c r="C641" s="109"/>
      <c r="D641" s="110"/>
      <c r="E641" s="110"/>
      <c r="F641" s="110"/>
      <c r="G641" s="110"/>
      <c r="H641" s="110"/>
      <c r="I641" s="110"/>
      <c r="J641" s="110"/>
      <c r="K641" s="110"/>
      <c r="L641" s="110"/>
      <c r="M641" s="110"/>
      <c r="N641" s="110"/>
      <c r="O641" s="111"/>
    </row>
    <row r="642" spans="2:15" s="26" customFormat="1" ht="23.25" customHeight="1" x14ac:dyDescent="0.25">
      <c r="B642" s="119" t="s">
        <v>1334</v>
      </c>
      <c r="C642" s="122">
        <v>1617</v>
      </c>
      <c r="D642" s="122">
        <v>1267</v>
      </c>
      <c r="E642" s="122">
        <v>1044</v>
      </c>
      <c r="F642" s="122">
        <v>1046</v>
      </c>
      <c r="G642" s="122">
        <v>909</v>
      </c>
      <c r="H642" s="122">
        <v>918</v>
      </c>
      <c r="I642" s="122">
        <v>946</v>
      </c>
      <c r="J642" s="122">
        <v>1076</v>
      </c>
      <c r="K642" s="122">
        <v>991</v>
      </c>
      <c r="L642" s="122">
        <v>1206</v>
      </c>
      <c r="M642" s="122">
        <v>889</v>
      </c>
      <c r="N642" s="122">
        <v>870</v>
      </c>
      <c r="O642" s="128">
        <f>SUM(C642:N642)</f>
        <v>12779</v>
      </c>
    </row>
    <row r="643" spans="2:15" s="26" customFormat="1" ht="23.25" customHeight="1" x14ac:dyDescent="0.25">
      <c r="B643" s="97" t="s">
        <v>5</v>
      </c>
      <c r="C643" s="128">
        <f>SUM(C642:C642)</f>
        <v>1617</v>
      </c>
      <c r="D643" s="128">
        <f>SUM(D642)</f>
        <v>1267</v>
      </c>
      <c r="E643" s="128">
        <f t="shared" ref="E643:N643" si="265">SUM(E642:E642)</f>
        <v>1044</v>
      </c>
      <c r="F643" s="128">
        <f t="shared" si="265"/>
        <v>1046</v>
      </c>
      <c r="G643" s="128">
        <f t="shared" si="265"/>
        <v>909</v>
      </c>
      <c r="H643" s="128">
        <f t="shared" si="265"/>
        <v>918</v>
      </c>
      <c r="I643" s="128">
        <f t="shared" si="265"/>
        <v>946</v>
      </c>
      <c r="J643" s="128">
        <f t="shared" si="265"/>
        <v>1076</v>
      </c>
      <c r="K643" s="128">
        <f t="shared" si="265"/>
        <v>991</v>
      </c>
      <c r="L643" s="128">
        <f t="shared" si="265"/>
        <v>1206</v>
      </c>
      <c r="M643" s="128">
        <f t="shared" si="265"/>
        <v>889</v>
      </c>
      <c r="N643" s="128">
        <f t="shared" si="265"/>
        <v>870</v>
      </c>
      <c r="O643" s="128">
        <f>SUM(C643:N643)</f>
        <v>12779</v>
      </c>
    </row>
    <row r="644" spans="2:15" s="26" customFormat="1" ht="23.25" customHeight="1" x14ac:dyDescent="0.25">
      <c r="B644" s="97" t="s">
        <v>25</v>
      </c>
      <c r="C644" s="123">
        <f t="shared" ref="C644:N644" si="266">C643/C1615</f>
        <v>52.161290322580648</v>
      </c>
      <c r="D644" s="123">
        <f t="shared" si="266"/>
        <v>43.689655172413794</v>
      </c>
      <c r="E644" s="123">
        <f t="shared" si="266"/>
        <v>33.677419354838712</v>
      </c>
      <c r="F644" s="123">
        <f t="shared" si="266"/>
        <v>34.866666666666667</v>
      </c>
      <c r="G644" s="123">
        <f t="shared" si="266"/>
        <v>29.322580645161292</v>
      </c>
      <c r="H644" s="123">
        <f t="shared" si="266"/>
        <v>30.6</v>
      </c>
      <c r="I644" s="123">
        <f t="shared" si="266"/>
        <v>30.516129032258064</v>
      </c>
      <c r="J644" s="123">
        <f t="shared" si="266"/>
        <v>34.70967741935484</v>
      </c>
      <c r="K644" s="123">
        <f t="shared" si="266"/>
        <v>33.033333333333331</v>
      </c>
      <c r="L644" s="123">
        <f t="shared" si="266"/>
        <v>38.903225806451616</v>
      </c>
      <c r="M644" s="123">
        <f t="shared" si="266"/>
        <v>29.633333333333333</v>
      </c>
      <c r="N644" s="123">
        <f t="shared" si="266"/>
        <v>28.06451612903226</v>
      </c>
      <c r="O644" s="123">
        <f>O643/O1610</f>
        <v>2.2375935981732438</v>
      </c>
    </row>
    <row r="645" spans="2:15" s="29" customFormat="1" ht="15.75" customHeight="1" x14ac:dyDescent="0.25">
      <c r="B645" s="23"/>
      <c r="C645" s="24"/>
      <c r="D645" s="24"/>
      <c r="E645" s="24"/>
      <c r="F645" s="24"/>
      <c r="G645" s="24"/>
      <c r="H645" s="24"/>
      <c r="I645" s="24"/>
      <c r="J645" s="24"/>
      <c r="K645" s="24"/>
      <c r="L645" s="50"/>
      <c r="M645" s="24"/>
      <c r="N645" s="24"/>
      <c r="O645" s="25"/>
    </row>
    <row r="646" spans="2:15" s="21" customFormat="1" ht="23.25" customHeight="1" x14ac:dyDescent="0.25">
      <c r="B646" s="97" t="s">
        <v>1344</v>
      </c>
      <c r="C646" s="109"/>
      <c r="D646" s="110"/>
      <c r="E646" s="110"/>
      <c r="F646" s="110"/>
      <c r="G646" s="110"/>
      <c r="H646" s="110"/>
      <c r="I646" s="110"/>
      <c r="J646" s="110"/>
      <c r="K646" s="110"/>
      <c r="L646" s="110"/>
      <c r="M646" s="110"/>
      <c r="N646" s="110"/>
      <c r="O646" s="111"/>
    </row>
    <row r="647" spans="2:15" s="21" customFormat="1" ht="23.25" customHeight="1" x14ac:dyDescent="0.25">
      <c r="B647" s="119" t="s">
        <v>1346</v>
      </c>
      <c r="C647" s="122">
        <v>813</v>
      </c>
      <c r="D647" s="122">
        <v>1020</v>
      </c>
      <c r="E647" s="122">
        <v>1024</v>
      </c>
      <c r="F647" s="122">
        <v>708</v>
      </c>
      <c r="G647" s="122">
        <v>738</v>
      </c>
      <c r="H647" s="122">
        <v>878</v>
      </c>
      <c r="I647" s="122">
        <v>844</v>
      </c>
      <c r="J647" s="122">
        <v>1004</v>
      </c>
      <c r="K647" s="122">
        <v>830</v>
      </c>
      <c r="L647" s="122">
        <v>930</v>
      </c>
      <c r="M647" s="122">
        <v>756</v>
      </c>
      <c r="N647" s="122">
        <v>821</v>
      </c>
      <c r="O647" s="128">
        <f>SUM(C647:N647)</f>
        <v>10366</v>
      </c>
    </row>
    <row r="648" spans="2:15" s="26" customFormat="1" ht="23.25" customHeight="1" x14ac:dyDescent="0.25">
      <c r="B648" s="97" t="s">
        <v>5</v>
      </c>
      <c r="C648" s="128">
        <f t="shared" ref="C648:N648" si="267">SUM(C647:C647)</f>
        <v>813</v>
      </c>
      <c r="D648" s="128">
        <f t="shared" si="267"/>
        <v>1020</v>
      </c>
      <c r="E648" s="128">
        <f t="shared" si="267"/>
        <v>1024</v>
      </c>
      <c r="F648" s="128">
        <f t="shared" si="267"/>
        <v>708</v>
      </c>
      <c r="G648" s="128">
        <f t="shared" si="267"/>
        <v>738</v>
      </c>
      <c r="H648" s="128">
        <f t="shared" si="267"/>
        <v>878</v>
      </c>
      <c r="I648" s="128">
        <f t="shared" si="267"/>
        <v>844</v>
      </c>
      <c r="J648" s="128">
        <f t="shared" si="267"/>
        <v>1004</v>
      </c>
      <c r="K648" s="128">
        <f t="shared" si="267"/>
        <v>830</v>
      </c>
      <c r="L648" s="128">
        <f t="shared" si="267"/>
        <v>930</v>
      </c>
      <c r="M648" s="128">
        <f t="shared" si="267"/>
        <v>756</v>
      </c>
      <c r="N648" s="128">
        <f t="shared" si="267"/>
        <v>821</v>
      </c>
      <c r="O648" s="128">
        <f>SUM(C648:N648)</f>
        <v>10366</v>
      </c>
    </row>
    <row r="649" spans="2:15" s="26" customFormat="1" ht="23.25" customHeight="1" x14ac:dyDescent="0.25">
      <c r="B649" s="97" t="s">
        <v>25</v>
      </c>
      <c r="C649" s="123">
        <f t="shared" ref="C649:O649" si="268">C648/C1615</f>
        <v>26.225806451612904</v>
      </c>
      <c r="D649" s="123">
        <f t="shared" si="268"/>
        <v>35.172413793103445</v>
      </c>
      <c r="E649" s="123">
        <f t="shared" si="268"/>
        <v>33.032258064516128</v>
      </c>
      <c r="F649" s="123">
        <f t="shared" si="268"/>
        <v>23.6</v>
      </c>
      <c r="G649" s="123">
        <f t="shared" si="268"/>
        <v>23.806451612903224</v>
      </c>
      <c r="H649" s="123">
        <f t="shared" si="268"/>
        <v>29.266666666666666</v>
      </c>
      <c r="I649" s="123">
        <f t="shared" si="268"/>
        <v>27.225806451612904</v>
      </c>
      <c r="J649" s="123">
        <f t="shared" si="268"/>
        <v>32.387096774193552</v>
      </c>
      <c r="K649" s="123">
        <f t="shared" si="268"/>
        <v>27.666666666666668</v>
      </c>
      <c r="L649" s="123">
        <f t="shared" si="268"/>
        <v>30</v>
      </c>
      <c r="M649" s="123">
        <f t="shared" si="268"/>
        <v>25.2</v>
      </c>
      <c r="N649" s="123">
        <f t="shared" si="268"/>
        <v>26.483870967741936</v>
      </c>
      <c r="O649" s="123">
        <f t="shared" si="268"/>
        <v>28.3224043715847</v>
      </c>
    </row>
    <row r="650" spans="2:15" s="21" customFormat="1" ht="12" customHeight="1" x14ac:dyDescent="0.25">
      <c r="B650" s="23"/>
      <c r="C650" s="24"/>
      <c r="D650" s="24"/>
      <c r="E650" s="24"/>
      <c r="F650" s="24"/>
      <c r="G650" s="24"/>
      <c r="H650" s="24"/>
      <c r="I650" s="24"/>
      <c r="J650" s="24"/>
      <c r="K650" s="24"/>
      <c r="L650" s="50"/>
      <c r="M650" s="24"/>
      <c r="N650" s="24"/>
      <c r="O650" s="25"/>
    </row>
    <row r="651" spans="2:15" s="21" customFormat="1" ht="23.25" customHeight="1" x14ac:dyDescent="0.25">
      <c r="B651" s="97" t="s">
        <v>1345</v>
      </c>
      <c r="C651" s="109"/>
      <c r="D651" s="110"/>
      <c r="E651" s="110"/>
      <c r="F651" s="110"/>
      <c r="G651" s="110"/>
      <c r="H651" s="110"/>
      <c r="I651" s="110"/>
      <c r="J651" s="110"/>
      <c r="K651" s="110"/>
      <c r="L651" s="110"/>
      <c r="M651" s="110"/>
      <c r="N651" s="110"/>
      <c r="O651" s="111"/>
    </row>
    <row r="652" spans="2:15" s="21" customFormat="1" ht="23.25" customHeight="1" x14ac:dyDescent="0.25">
      <c r="B652" s="119" t="s">
        <v>1333</v>
      </c>
      <c r="C652" s="122">
        <v>1828</v>
      </c>
      <c r="D652" s="122">
        <v>3217</v>
      </c>
      <c r="E652" s="122">
        <v>2363</v>
      </c>
      <c r="F652" s="122">
        <v>2237</v>
      </c>
      <c r="G652" s="122">
        <v>1583</v>
      </c>
      <c r="H652" s="122">
        <v>2609</v>
      </c>
      <c r="I652" s="122">
        <v>1829</v>
      </c>
      <c r="J652" s="122">
        <v>3066</v>
      </c>
      <c r="K652" s="122">
        <v>2020</v>
      </c>
      <c r="L652" s="122">
        <v>3298</v>
      </c>
      <c r="M652" s="122">
        <v>1563</v>
      </c>
      <c r="N652" s="122">
        <v>2407</v>
      </c>
      <c r="O652" s="128">
        <f>SUM(C652:N652)</f>
        <v>28020</v>
      </c>
    </row>
    <row r="653" spans="2:15" s="26" customFormat="1" ht="23.25" customHeight="1" x14ac:dyDescent="0.25">
      <c r="B653" s="97" t="s">
        <v>5</v>
      </c>
      <c r="C653" s="128">
        <f t="shared" ref="C653:N653" si="269">SUM(C652:C652)</f>
        <v>1828</v>
      </c>
      <c r="D653" s="128">
        <f t="shared" si="269"/>
        <v>3217</v>
      </c>
      <c r="E653" s="128">
        <f t="shared" si="269"/>
        <v>2363</v>
      </c>
      <c r="F653" s="128">
        <f t="shared" si="269"/>
        <v>2237</v>
      </c>
      <c r="G653" s="128">
        <f t="shared" si="269"/>
        <v>1583</v>
      </c>
      <c r="H653" s="128">
        <f t="shared" si="269"/>
        <v>2609</v>
      </c>
      <c r="I653" s="128">
        <f t="shared" si="269"/>
        <v>1829</v>
      </c>
      <c r="J653" s="128">
        <f t="shared" si="269"/>
        <v>3066</v>
      </c>
      <c r="K653" s="128">
        <f t="shared" si="269"/>
        <v>2020</v>
      </c>
      <c r="L653" s="128">
        <f t="shared" si="269"/>
        <v>3298</v>
      </c>
      <c r="M653" s="128">
        <f t="shared" si="269"/>
        <v>1563</v>
      </c>
      <c r="N653" s="128">
        <f t="shared" si="269"/>
        <v>2407</v>
      </c>
      <c r="O653" s="128">
        <f>SUM(C653:N653)</f>
        <v>28020</v>
      </c>
    </row>
    <row r="654" spans="2:15" s="21" customFormat="1" ht="23.25" customHeight="1" x14ac:dyDescent="0.25">
      <c r="B654" s="97" t="s">
        <v>39</v>
      </c>
      <c r="C654" s="123">
        <f t="shared" ref="C654:O654" si="270">IF(C662=0,0,(C653/C662)*100)</f>
        <v>27.340711935387375</v>
      </c>
      <c r="D654" s="123">
        <f t="shared" si="270"/>
        <v>45.8327397065109</v>
      </c>
      <c r="E654" s="123">
        <f t="shared" si="270"/>
        <v>29.862251990395549</v>
      </c>
      <c r="F654" s="123">
        <f t="shared" si="270"/>
        <v>28.209331651954599</v>
      </c>
      <c r="G654" s="123">
        <f t="shared" si="270"/>
        <v>25.785958625183252</v>
      </c>
      <c r="H654" s="123">
        <f t="shared" si="270"/>
        <v>35.001341561577675</v>
      </c>
      <c r="I654" s="123">
        <f t="shared" si="270"/>
        <v>26.514931864308494</v>
      </c>
      <c r="J654" s="123">
        <f t="shared" si="270"/>
        <v>36.517389232968078</v>
      </c>
      <c r="K654" s="123">
        <f t="shared" si="270"/>
        <v>26.87242250897965</v>
      </c>
      <c r="L654" s="123">
        <f t="shared" si="270"/>
        <v>34.778023832120638</v>
      </c>
      <c r="M654" s="123">
        <f t="shared" si="270"/>
        <v>25.361025474606524</v>
      </c>
      <c r="N654" s="123">
        <f t="shared" si="270"/>
        <v>35.930735930735928</v>
      </c>
      <c r="O654" s="123">
        <f t="shared" si="270"/>
        <v>31.733807490628219</v>
      </c>
    </row>
    <row r="655" spans="2:15" s="26" customFormat="1" ht="23.25" customHeight="1" x14ac:dyDescent="0.25">
      <c r="B655" s="97" t="s">
        <v>25</v>
      </c>
      <c r="C655" s="123">
        <f t="shared" ref="C655:O655" si="271">C653/C1615</f>
        <v>58.967741935483872</v>
      </c>
      <c r="D655" s="123">
        <f t="shared" si="271"/>
        <v>110.93103448275862</v>
      </c>
      <c r="E655" s="123">
        <f t="shared" si="271"/>
        <v>76.225806451612897</v>
      </c>
      <c r="F655" s="123">
        <f t="shared" si="271"/>
        <v>74.566666666666663</v>
      </c>
      <c r="G655" s="123">
        <f t="shared" si="271"/>
        <v>51.064516129032256</v>
      </c>
      <c r="H655" s="123">
        <f t="shared" si="271"/>
        <v>86.966666666666669</v>
      </c>
      <c r="I655" s="123">
        <f t="shared" si="271"/>
        <v>59</v>
      </c>
      <c r="J655" s="123">
        <f t="shared" si="271"/>
        <v>98.903225806451616</v>
      </c>
      <c r="K655" s="123">
        <f t="shared" si="271"/>
        <v>67.333333333333329</v>
      </c>
      <c r="L655" s="123">
        <f t="shared" si="271"/>
        <v>106.38709677419355</v>
      </c>
      <c r="M655" s="123">
        <f t="shared" si="271"/>
        <v>52.1</v>
      </c>
      <c r="N655" s="123">
        <f t="shared" si="271"/>
        <v>77.645161290322577</v>
      </c>
      <c r="O655" s="123">
        <f t="shared" si="271"/>
        <v>76.557377049180332</v>
      </c>
    </row>
    <row r="656" spans="2:15" s="26" customFormat="1" ht="12" customHeight="1" x14ac:dyDescent="0.25">
      <c r="B656" s="36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25"/>
    </row>
    <row r="657" spans="2:15" s="53" customFormat="1" ht="23.25" customHeight="1" x14ac:dyDescent="0.25">
      <c r="B657" s="119" t="s">
        <v>1347</v>
      </c>
      <c r="C657" s="122">
        <v>406</v>
      </c>
      <c r="D657" s="122">
        <v>470</v>
      </c>
      <c r="E657" s="122">
        <v>510</v>
      </c>
      <c r="F657" s="122">
        <v>322</v>
      </c>
      <c r="G657" s="122">
        <v>369</v>
      </c>
      <c r="H657" s="122">
        <v>451</v>
      </c>
      <c r="I657" s="122">
        <v>422</v>
      </c>
      <c r="J657" s="122">
        <v>494</v>
      </c>
      <c r="K657" s="122">
        <v>415</v>
      </c>
      <c r="L657" s="122">
        <v>443</v>
      </c>
      <c r="M657" s="122">
        <v>391</v>
      </c>
      <c r="N657" s="122">
        <v>392</v>
      </c>
      <c r="O657" s="128">
        <f>SUM(C657:N657)</f>
        <v>5085</v>
      </c>
    </row>
    <row r="658" spans="2:15" s="26" customFormat="1" ht="23.25" customHeight="1" x14ac:dyDescent="0.25">
      <c r="B658" s="97" t="s">
        <v>25</v>
      </c>
      <c r="C658" s="123">
        <f t="shared" ref="C658:O658" si="272">C657/C1615</f>
        <v>13.096774193548388</v>
      </c>
      <c r="D658" s="123">
        <f t="shared" si="272"/>
        <v>16.206896551724139</v>
      </c>
      <c r="E658" s="123">
        <f t="shared" si="272"/>
        <v>16.451612903225808</v>
      </c>
      <c r="F658" s="123">
        <f t="shared" si="272"/>
        <v>10.733333333333333</v>
      </c>
      <c r="G658" s="123">
        <f t="shared" si="272"/>
        <v>11.903225806451612</v>
      </c>
      <c r="H658" s="123">
        <f t="shared" si="272"/>
        <v>15.033333333333333</v>
      </c>
      <c r="I658" s="123">
        <f t="shared" si="272"/>
        <v>13.612903225806452</v>
      </c>
      <c r="J658" s="123">
        <f t="shared" si="272"/>
        <v>15.935483870967742</v>
      </c>
      <c r="K658" s="123">
        <f t="shared" si="272"/>
        <v>13.833333333333334</v>
      </c>
      <c r="L658" s="123">
        <f t="shared" si="272"/>
        <v>14.290322580645162</v>
      </c>
      <c r="M658" s="123">
        <f t="shared" si="272"/>
        <v>13.033333333333333</v>
      </c>
      <c r="N658" s="123">
        <f t="shared" si="272"/>
        <v>12.64516129032258</v>
      </c>
      <c r="O658" s="123">
        <f t="shared" si="272"/>
        <v>13.89344262295082</v>
      </c>
    </row>
    <row r="659" spans="2:15" s="21" customFormat="1" ht="12" customHeight="1" x14ac:dyDescent="0.25">
      <c r="B659" s="23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5"/>
    </row>
    <row r="660" spans="2:15" s="27" customFormat="1" ht="23.25" customHeight="1" x14ac:dyDescent="0.25">
      <c r="B660" s="97" t="s">
        <v>1348</v>
      </c>
      <c r="C660" s="109"/>
      <c r="D660" s="110"/>
      <c r="E660" s="110"/>
      <c r="F660" s="110"/>
      <c r="G660" s="110"/>
      <c r="H660" s="110"/>
      <c r="I660" s="110"/>
      <c r="J660" s="110"/>
      <c r="K660" s="110"/>
      <c r="L660" s="110"/>
      <c r="M660" s="110"/>
      <c r="N660" s="110"/>
      <c r="O660" s="111"/>
    </row>
    <row r="661" spans="2:15" s="21" customFormat="1" ht="23.25" customHeight="1" x14ac:dyDescent="0.25">
      <c r="B661" s="119" t="s">
        <v>1349</v>
      </c>
      <c r="C661" s="122">
        <f>C630+C653</f>
        <v>6686</v>
      </c>
      <c r="D661" s="122">
        <f t="shared" ref="D661:N661" si="273">D630+D653</f>
        <v>7019</v>
      </c>
      <c r="E661" s="122">
        <f t="shared" si="273"/>
        <v>7913</v>
      </c>
      <c r="F661" s="122">
        <f t="shared" si="273"/>
        <v>7930</v>
      </c>
      <c r="G661" s="122">
        <f t="shared" si="273"/>
        <v>6139</v>
      </c>
      <c r="H661" s="122">
        <f t="shared" si="273"/>
        <v>7454</v>
      </c>
      <c r="I661" s="122">
        <f t="shared" si="273"/>
        <v>6898</v>
      </c>
      <c r="J661" s="122">
        <f t="shared" si="273"/>
        <v>8396</v>
      </c>
      <c r="K661" s="122">
        <f t="shared" si="273"/>
        <v>7517</v>
      </c>
      <c r="L661" s="122">
        <f t="shared" si="273"/>
        <v>9483</v>
      </c>
      <c r="M661" s="122">
        <f t="shared" si="273"/>
        <v>6163</v>
      </c>
      <c r="N661" s="122">
        <f t="shared" si="273"/>
        <v>6699</v>
      </c>
      <c r="O661" s="128">
        <f>SUM(C661:N661)</f>
        <v>88297</v>
      </c>
    </row>
    <row r="662" spans="2:15" s="26" customFormat="1" ht="23.25" customHeight="1" x14ac:dyDescent="0.25">
      <c r="B662" s="97" t="s">
        <v>5</v>
      </c>
      <c r="C662" s="128">
        <f t="shared" ref="C662:N662" si="274">C661</f>
        <v>6686</v>
      </c>
      <c r="D662" s="128">
        <f t="shared" si="274"/>
        <v>7019</v>
      </c>
      <c r="E662" s="128">
        <f t="shared" si="274"/>
        <v>7913</v>
      </c>
      <c r="F662" s="128">
        <f t="shared" si="274"/>
        <v>7930</v>
      </c>
      <c r="G662" s="128">
        <f t="shared" si="274"/>
        <v>6139</v>
      </c>
      <c r="H662" s="128">
        <f t="shared" si="274"/>
        <v>7454</v>
      </c>
      <c r="I662" s="128">
        <f t="shared" si="274"/>
        <v>6898</v>
      </c>
      <c r="J662" s="128">
        <f t="shared" si="274"/>
        <v>8396</v>
      </c>
      <c r="K662" s="128">
        <f t="shared" si="274"/>
        <v>7517</v>
      </c>
      <c r="L662" s="128">
        <f t="shared" si="274"/>
        <v>9483</v>
      </c>
      <c r="M662" s="128">
        <f t="shared" si="274"/>
        <v>6163</v>
      </c>
      <c r="N662" s="128">
        <f t="shared" si="274"/>
        <v>6699</v>
      </c>
      <c r="O662" s="128">
        <f>SUM(C662:N662)</f>
        <v>88297</v>
      </c>
    </row>
    <row r="663" spans="2:15" s="26" customFormat="1" ht="18" customHeight="1" x14ac:dyDescent="0.25">
      <c r="B663" s="97" t="s">
        <v>25</v>
      </c>
      <c r="C663" s="123">
        <f t="shared" ref="C663:O663" si="275">C662/C1615</f>
        <v>215.67741935483872</v>
      </c>
      <c r="D663" s="123">
        <f t="shared" si="275"/>
        <v>242.0344827586207</v>
      </c>
      <c r="E663" s="123">
        <f t="shared" si="275"/>
        <v>255.25806451612902</v>
      </c>
      <c r="F663" s="123">
        <f t="shared" si="275"/>
        <v>264.33333333333331</v>
      </c>
      <c r="G663" s="123">
        <f t="shared" si="275"/>
        <v>198.03225806451613</v>
      </c>
      <c r="H663" s="123">
        <f t="shared" si="275"/>
        <v>248.46666666666667</v>
      </c>
      <c r="I663" s="123">
        <f t="shared" si="275"/>
        <v>222.51612903225808</v>
      </c>
      <c r="J663" s="123">
        <f t="shared" si="275"/>
        <v>270.83870967741933</v>
      </c>
      <c r="K663" s="123">
        <f t="shared" si="275"/>
        <v>250.56666666666666</v>
      </c>
      <c r="L663" s="123">
        <f t="shared" si="275"/>
        <v>305.90322580645159</v>
      </c>
      <c r="M663" s="123">
        <f t="shared" si="275"/>
        <v>205.43333333333334</v>
      </c>
      <c r="N663" s="123">
        <f t="shared" si="275"/>
        <v>216.09677419354838</v>
      </c>
      <c r="O663" s="123">
        <f t="shared" si="275"/>
        <v>241.24863387978141</v>
      </c>
    </row>
    <row r="664" spans="2:15" s="26" customFormat="1" ht="12" customHeight="1" x14ac:dyDescent="0.25">
      <c r="B664" s="36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25"/>
    </row>
    <row r="665" spans="2:15" s="26" customFormat="1" ht="23.25" customHeight="1" x14ac:dyDescent="0.25">
      <c r="B665" s="97" t="s">
        <v>101</v>
      </c>
      <c r="C665" s="128">
        <f t="shared" ref="C665:N665" si="276">C638+C657</f>
        <v>1213</v>
      </c>
      <c r="D665" s="128">
        <f t="shared" si="276"/>
        <v>1734</v>
      </c>
      <c r="E665" s="128">
        <f t="shared" si="276"/>
        <v>1557</v>
      </c>
      <c r="F665" s="128">
        <f t="shared" si="276"/>
        <v>1386</v>
      </c>
      <c r="G665" s="128">
        <f t="shared" si="276"/>
        <v>1290</v>
      </c>
      <c r="H665" s="128">
        <f t="shared" si="276"/>
        <v>1372</v>
      </c>
      <c r="I665" s="128">
        <f t="shared" si="276"/>
        <v>1374</v>
      </c>
      <c r="J665" s="128">
        <f t="shared" si="276"/>
        <v>1564</v>
      </c>
      <c r="K665" s="128">
        <f t="shared" si="276"/>
        <v>1406</v>
      </c>
      <c r="L665" s="128">
        <f t="shared" si="276"/>
        <v>1636</v>
      </c>
      <c r="M665" s="128">
        <f t="shared" si="276"/>
        <v>1280</v>
      </c>
      <c r="N665" s="128">
        <f t="shared" si="276"/>
        <v>1272</v>
      </c>
      <c r="O665" s="128">
        <f>SUM(C665:N665)</f>
        <v>17084</v>
      </c>
    </row>
    <row r="666" spans="2:15" s="26" customFormat="1" ht="23.25" customHeight="1" x14ac:dyDescent="0.25">
      <c r="B666" s="97" t="s">
        <v>25</v>
      </c>
      <c r="C666" s="123">
        <f t="shared" ref="C666:O666" si="277">C665/C1615</f>
        <v>39.12903225806452</v>
      </c>
      <c r="D666" s="123">
        <f t="shared" si="277"/>
        <v>59.793103448275865</v>
      </c>
      <c r="E666" s="123">
        <f t="shared" si="277"/>
        <v>50.225806451612904</v>
      </c>
      <c r="F666" s="123">
        <f t="shared" si="277"/>
        <v>46.2</v>
      </c>
      <c r="G666" s="123">
        <f t="shared" si="277"/>
        <v>41.612903225806448</v>
      </c>
      <c r="H666" s="123">
        <f t="shared" si="277"/>
        <v>45.733333333333334</v>
      </c>
      <c r="I666" s="123">
        <f t="shared" si="277"/>
        <v>44.322580645161288</v>
      </c>
      <c r="J666" s="123">
        <f t="shared" si="277"/>
        <v>50.451612903225808</v>
      </c>
      <c r="K666" s="123">
        <f t="shared" si="277"/>
        <v>46.866666666666667</v>
      </c>
      <c r="L666" s="123">
        <f t="shared" si="277"/>
        <v>52.774193548387096</v>
      </c>
      <c r="M666" s="123">
        <f t="shared" si="277"/>
        <v>42.666666666666664</v>
      </c>
      <c r="N666" s="123">
        <f t="shared" si="277"/>
        <v>41.032258064516128</v>
      </c>
      <c r="O666" s="123">
        <f t="shared" si="277"/>
        <v>46.677595628415304</v>
      </c>
    </row>
    <row r="667" spans="2:15" s="26" customFormat="1" ht="12" customHeight="1" x14ac:dyDescent="0.25">
      <c r="B667" s="36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25"/>
    </row>
    <row r="668" spans="2:15" s="54" customFormat="1" ht="24" hidden="1" customHeight="1" x14ac:dyDescent="0.25">
      <c r="B668" s="55" t="s">
        <v>107</v>
      </c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7"/>
    </row>
    <row r="669" spans="2:15" s="30" customFormat="1" ht="21" hidden="1" customHeight="1" x14ac:dyDescent="0.25">
      <c r="B669" s="48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9"/>
    </row>
    <row r="670" spans="2:15" s="30" customFormat="1" ht="23.25" hidden="1" customHeight="1" x14ac:dyDescent="0.25">
      <c r="B670" s="48" t="s">
        <v>108</v>
      </c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9"/>
    </row>
    <row r="671" spans="2:15" s="29" customFormat="1" ht="23.25" hidden="1" customHeight="1" x14ac:dyDescent="0.25">
      <c r="B671" s="31" t="s">
        <v>14</v>
      </c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1">
        <f>SUM(C671:N671)</f>
        <v>0</v>
      </c>
    </row>
    <row r="672" spans="2:15" s="29" customFormat="1" ht="23.25" hidden="1" customHeight="1" x14ac:dyDescent="0.25">
      <c r="B672" s="58" t="s">
        <v>10</v>
      </c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1">
        <f t="shared" ref="O672:O680" si="278">SUM(C672:N672)</f>
        <v>0</v>
      </c>
    </row>
    <row r="673" spans="2:15" s="29" customFormat="1" ht="23.25" hidden="1" customHeight="1" x14ac:dyDescent="0.25">
      <c r="B673" s="58" t="s">
        <v>3</v>
      </c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1">
        <f t="shared" si="278"/>
        <v>0</v>
      </c>
    </row>
    <row r="674" spans="2:15" s="30" customFormat="1" ht="23.25" hidden="1" customHeight="1" x14ac:dyDescent="0.25">
      <c r="B674" s="31" t="s">
        <v>4</v>
      </c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1">
        <f t="shared" si="278"/>
        <v>0</v>
      </c>
    </row>
    <row r="675" spans="2:15" s="30" customFormat="1" ht="23.25" hidden="1" customHeight="1" x14ac:dyDescent="0.25">
      <c r="B675" s="31" t="s">
        <v>82</v>
      </c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1">
        <f t="shared" si="278"/>
        <v>0</v>
      </c>
    </row>
    <row r="676" spans="2:15" s="30" customFormat="1" ht="23.25" hidden="1" customHeight="1" x14ac:dyDescent="0.25">
      <c r="B676" s="31" t="s">
        <v>74</v>
      </c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1">
        <f t="shared" si="278"/>
        <v>0</v>
      </c>
    </row>
    <row r="677" spans="2:15" s="30" customFormat="1" ht="23.25" hidden="1" customHeight="1" x14ac:dyDescent="0.25">
      <c r="B677" s="31" t="s">
        <v>79</v>
      </c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1">
        <f t="shared" si="278"/>
        <v>0</v>
      </c>
    </row>
    <row r="678" spans="2:15" s="30" customFormat="1" ht="23.25" hidden="1" customHeight="1" x14ac:dyDescent="0.25">
      <c r="B678" s="31" t="s">
        <v>7</v>
      </c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1">
        <f t="shared" si="278"/>
        <v>0</v>
      </c>
    </row>
    <row r="679" spans="2:15" s="30" customFormat="1" ht="23.25" hidden="1" customHeight="1" x14ac:dyDescent="0.25">
      <c r="B679" s="31" t="s">
        <v>83</v>
      </c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1">
        <f t="shared" si="278"/>
        <v>0</v>
      </c>
    </row>
    <row r="680" spans="2:15" s="30" customFormat="1" ht="23.25" hidden="1" customHeight="1" x14ac:dyDescent="0.25">
      <c r="B680" s="31" t="s">
        <v>8</v>
      </c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1">
        <f t="shared" si="278"/>
        <v>0</v>
      </c>
    </row>
    <row r="681" spans="2:15" s="29" customFormat="1" ht="23.25" hidden="1" customHeight="1" x14ac:dyDescent="0.25">
      <c r="B681" s="45" t="s">
        <v>5</v>
      </c>
      <c r="C681" s="11">
        <f>SUM(C671:C680)</f>
        <v>0</v>
      </c>
      <c r="D681" s="11">
        <f>SUM(D671:D680)</f>
        <v>0</v>
      </c>
      <c r="E681" s="11">
        <f t="shared" ref="E681:N681" si="279">SUM(E671:E680)</f>
        <v>0</v>
      </c>
      <c r="F681" s="11">
        <f t="shared" si="279"/>
        <v>0</v>
      </c>
      <c r="G681" s="11">
        <f t="shared" si="279"/>
        <v>0</v>
      </c>
      <c r="H681" s="11">
        <f t="shared" si="279"/>
        <v>0</v>
      </c>
      <c r="I681" s="11">
        <f t="shared" si="279"/>
        <v>0</v>
      </c>
      <c r="J681" s="11">
        <f t="shared" si="279"/>
        <v>0</v>
      </c>
      <c r="K681" s="11">
        <f t="shared" si="279"/>
        <v>0</v>
      </c>
      <c r="L681" s="11">
        <f t="shared" si="279"/>
        <v>0</v>
      </c>
      <c r="M681" s="11">
        <f t="shared" si="279"/>
        <v>0</v>
      </c>
      <c r="N681" s="11">
        <f t="shared" si="279"/>
        <v>0</v>
      </c>
      <c r="O681" s="11">
        <f>SUM(C681:N681)</f>
        <v>0</v>
      </c>
    </row>
    <row r="682" spans="2:15" s="30" customFormat="1" ht="23.25" hidden="1" customHeight="1" x14ac:dyDescent="0.25">
      <c r="B682" s="370"/>
      <c r="C682" s="371"/>
      <c r="D682" s="371"/>
      <c r="E682" s="371"/>
      <c r="F682" s="371"/>
      <c r="G682" s="371"/>
      <c r="H682" s="371"/>
      <c r="I682" s="371"/>
      <c r="J682" s="371"/>
      <c r="K682" s="371"/>
      <c r="L682" s="371"/>
      <c r="M682" s="371"/>
      <c r="N682" s="371"/>
      <c r="O682" s="372"/>
    </row>
    <row r="683" spans="2:15" s="30" customFormat="1" ht="23.25" hidden="1" customHeight="1" x14ac:dyDescent="0.25">
      <c r="B683" s="48" t="s">
        <v>109</v>
      </c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9"/>
    </row>
    <row r="684" spans="2:15" s="30" customFormat="1" ht="23.25" hidden="1" customHeight="1" x14ac:dyDescent="0.25">
      <c r="B684" s="31" t="s">
        <v>99</v>
      </c>
      <c r="C684" s="10">
        <f t="shared" ref="C684:N684" si="280">C681</f>
        <v>0</v>
      </c>
      <c r="D684" s="10">
        <f t="shared" si="280"/>
        <v>0</v>
      </c>
      <c r="E684" s="10">
        <f t="shared" si="280"/>
        <v>0</v>
      </c>
      <c r="F684" s="10">
        <f t="shared" si="280"/>
        <v>0</v>
      </c>
      <c r="G684" s="10">
        <f t="shared" si="280"/>
        <v>0</v>
      </c>
      <c r="H684" s="10">
        <f t="shared" si="280"/>
        <v>0</v>
      </c>
      <c r="I684" s="10">
        <f t="shared" si="280"/>
        <v>0</v>
      </c>
      <c r="J684" s="10">
        <f t="shared" si="280"/>
        <v>0</v>
      </c>
      <c r="K684" s="10">
        <f t="shared" si="280"/>
        <v>0</v>
      </c>
      <c r="L684" s="10">
        <f t="shared" si="280"/>
        <v>0</v>
      </c>
      <c r="M684" s="10">
        <f t="shared" si="280"/>
        <v>0</v>
      </c>
      <c r="N684" s="10">
        <f t="shared" si="280"/>
        <v>0</v>
      </c>
      <c r="O684" s="11">
        <f>SUM(C684:N684)</f>
        <v>0</v>
      </c>
    </row>
    <row r="685" spans="2:15" s="29" customFormat="1" ht="23.25" hidden="1" customHeight="1" x14ac:dyDescent="0.25">
      <c r="B685" s="45" t="s">
        <v>5</v>
      </c>
      <c r="C685" s="11">
        <f>C684</f>
        <v>0</v>
      </c>
      <c r="D685" s="11">
        <f t="shared" ref="D685:N685" si="281">D684</f>
        <v>0</v>
      </c>
      <c r="E685" s="11">
        <f t="shared" si="281"/>
        <v>0</v>
      </c>
      <c r="F685" s="11">
        <f t="shared" si="281"/>
        <v>0</v>
      </c>
      <c r="G685" s="11">
        <f t="shared" si="281"/>
        <v>0</v>
      </c>
      <c r="H685" s="11">
        <f t="shared" si="281"/>
        <v>0</v>
      </c>
      <c r="I685" s="11">
        <f t="shared" si="281"/>
        <v>0</v>
      </c>
      <c r="J685" s="11">
        <f t="shared" si="281"/>
        <v>0</v>
      </c>
      <c r="K685" s="11">
        <f t="shared" si="281"/>
        <v>0</v>
      </c>
      <c r="L685" s="11">
        <f t="shared" si="281"/>
        <v>0</v>
      </c>
      <c r="M685" s="11">
        <f t="shared" si="281"/>
        <v>0</v>
      </c>
      <c r="N685" s="11">
        <f t="shared" si="281"/>
        <v>0</v>
      </c>
      <c r="O685" s="11">
        <f>SUM(C685:N685)</f>
        <v>0</v>
      </c>
    </row>
    <row r="686" spans="2:15" s="30" customFormat="1" ht="23.25" hidden="1" customHeight="1" x14ac:dyDescent="0.25">
      <c r="B686" s="45" t="s">
        <v>39</v>
      </c>
      <c r="C686" s="14">
        <f>IF(C694=0,0,(C685/C703)*100)</f>
        <v>0</v>
      </c>
      <c r="D686" s="14">
        <f t="shared" ref="D686:N686" si="282">IF(D694=0,0,(D685/D703)*100)</f>
        <v>0</v>
      </c>
      <c r="E686" s="14">
        <f t="shared" si="282"/>
        <v>0</v>
      </c>
      <c r="F686" s="14">
        <f t="shared" si="282"/>
        <v>0</v>
      </c>
      <c r="G686" s="14">
        <f t="shared" si="282"/>
        <v>0</v>
      </c>
      <c r="H686" s="14">
        <f t="shared" si="282"/>
        <v>0</v>
      </c>
      <c r="I686" s="14">
        <f t="shared" si="282"/>
        <v>0</v>
      </c>
      <c r="J686" s="14">
        <f t="shared" si="282"/>
        <v>0</v>
      </c>
      <c r="K686" s="14">
        <f t="shared" si="282"/>
        <v>0</v>
      </c>
      <c r="L686" s="14">
        <f t="shared" si="282"/>
        <v>0</v>
      </c>
      <c r="M686" s="14">
        <f t="shared" si="282"/>
        <v>0</v>
      </c>
      <c r="N686" s="14">
        <f t="shared" si="282"/>
        <v>0</v>
      </c>
      <c r="O686" s="14">
        <f>IF(O694=0,0,(O685/O694)*100)</f>
        <v>0</v>
      </c>
    </row>
    <row r="687" spans="2:15" s="29" customFormat="1" ht="23.25" hidden="1" customHeight="1" x14ac:dyDescent="0.25">
      <c r="B687" s="45" t="s">
        <v>25</v>
      </c>
      <c r="C687" s="14">
        <f t="shared" ref="C687:O687" si="283">C685/C1615</f>
        <v>0</v>
      </c>
      <c r="D687" s="14">
        <f t="shared" si="283"/>
        <v>0</v>
      </c>
      <c r="E687" s="14">
        <f t="shared" si="283"/>
        <v>0</v>
      </c>
      <c r="F687" s="14">
        <f t="shared" si="283"/>
        <v>0</v>
      </c>
      <c r="G687" s="14">
        <f t="shared" si="283"/>
        <v>0</v>
      </c>
      <c r="H687" s="14">
        <f t="shared" si="283"/>
        <v>0</v>
      </c>
      <c r="I687" s="14">
        <f t="shared" si="283"/>
        <v>0</v>
      </c>
      <c r="J687" s="14">
        <f t="shared" si="283"/>
        <v>0</v>
      </c>
      <c r="K687" s="14">
        <f t="shared" si="283"/>
        <v>0</v>
      </c>
      <c r="L687" s="14">
        <f t="shared" si="283"/>
        <v>0</v>
      </c>
      <c r="M687" s="14">
        <f t="shared" si="283"/>
        <v>0</v>
      </c>
      <c r="N687" s="14">
        <f t="shared" si="283"/>
        <v>0</v>
      </c>
      <c r="O687" s="14">
        <f t="shared" si="283"/>
        <v>0</v>
      </c>
    </row>
    <row r="688" spans="2:15" s="29" customFormat="1" ht="23.25" hidden="1" customHeight="1" x14ac:dyDescent="0.25">
      <c r="B688" s="48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9"/>
    </row>
    <row r="689" spans="2:15" s="29" customFormat="1" ht="23.25" hidden="1" customHeight="1" x14ac:dyDescent="0.25">
      <c r="B689" s="31" t="s">
        <v>42</v>
      </c>
      <c r="C689" s="10"/>
      <c r="D689" s="10"/>
      <c r="E689" s="10"/>
      <c r="F689" s="10"/>
      <c r="G689" s="10"/>
      <c r="H689" s="10"/>
      <c r="I689" s="10"/>
      <c r="J689" s="10"/>
      <c r="K689" s="10"/>
      <c r="L689" s="10">
        <v>0</v>
      </c>
      <c r="M689" s="10">
        <v>0</v>
      </c>
      <c r="N689" s="10">
        <v>0</v>
      </c>
      <c r="O689" s="11">
        <f>SUM(C689:N689)</f>
        <v>0</v>
      </c>
    </row>
    <row r="690" spans="2:15" s="29" customFormat="1" ht="22.5" hidden="1" customHeight="1" x14ac:dyDescent="0.25">
      <c r="B690" s="59" t="s">
        <v>43</v>
      </c>
      <c r="C690" s="14">
        <f t="shared" ref="C690:O690" si="284">C689/C1615</f>
        <v>0</v>
      </c>
      <c r="D690" s="14">
        <f t="shared" si="284"/>
        <v>0</v>
      </c>
      <c r="E690" s="14">
        <f t="shared" si="284"/>
        <v>0</v>
      </c>
      <c r="F690" s="14">
        <f t="shared" si="284"/>
        <v>0</v>
      </c>
      <c r="G690" s="14">
        <f t="shared" si="284"/>
        <v>0</v>
      </c>
      <c r="H690" s="14">
        <f t="shared" si="284"/>
        <v>0</v>
      </c>
      <c r="I690" s="14">
        <f t="shared" si="284"/>
        <v>0</v>
      </c>
      <c r="J690" s="14">
        <f t="shared" si="284"/>
        <v>0</v>
      </c>
      <c r="K690" s="14">
        <f t="shared" si="284"/>
        <v>0</v>
      </c>
      <c r="L690" s="14">
        <f t="shared" si="284"/>
        <v>0</v>
      </c>
      <c r="M690" s="14">
        <f t="shared" si="284"/>
        <v>0</v>
      </c>
      <c r="N690" s="14">
        <f t="shared" si="284"/>
        <v>0</v>
      </c>
      <c r="O690" s="14">
        <f t="shared" si="284"/>
        <v>0</v>
      </c>
    </row>
    <row r="691" spans="2:15" s="30" customFormat="1" ht="23.25" hidden="1" customHeight="1" x14ac:dyDescent="0.25">
      <c r="B691" s="60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49"/>
    </row>
    <row r="692" spans="2:15" s="30" customFormat="1" ht="23.25" hidden="1" customHeight="1" x14ac:dyDescent="0.25">
      <c r="B692" s="48" t="s">
        <v>110</v>
      </c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9"/>
    </row>
    <row r="693" spans="2:15" s="30" customFormat="1" ht="23.25" hidden="1" customHeight="1" x14ac:dyDescent="0.25">
      <c r="B693" s="31" t="s">
        <v>99</v>
      </c>
      <c r="C693" s="10"/>
      <c r="D693" s="10"/>
      <c r="E693" s="10"/>
      <c r="F693" s="10"/>
      <c r="G693" s="10"/>
      <c r="H693" s="10"/>
      <c r="I693" s="10"/>
      <c r="J693" s="10"/>
      <c r="K693" s="10">
        <v>0</v>
      </c>
      <c r="L693" s="10">
        <v>0</v>
      </c>
      <c r="M693" s="10">
        <v>0</v>
      </c>
      <c r="N693" s="10">
        <v>0</v>
      </c>
      <c r="O693" s="11">
        <f>SUM(C693:N693)</f>
        <v>0</v>
      </c>
    </row>
    <row r="694" spans="2:15" s="29" customFormat="1" ht="23.25" hidden="1" customHeight="1" x14ac:dyDescent="0.25">
      <c r="B694" s="45" t="s">
        <v>5</v>
      </c>
      <c r="C694" s="11">
        <f>C693</f>
        <v>0</v>
      </c>
      <c r="D694" s="11">
        <f t="shared" ref="D694:N694" si="285">D693</f>
        <v>0</v>
      </c>
      <c r="E694" s="11">
        <f t="shared" si="285"/>
        <v>0</v>
      </c>
      <c r="F694" s="11">
        <f t="shared" si="285"/>
        <v>0</v>
      </c>
      <c r="G694" s="11">
        <f t="shared" si="285"/>
        <v>0</v>
      </c>
      <c r="H694" s="11">
        <f t="shared" si="285"/>
        <v>0</v>
      </c>
      <c r="I694" s="11">
        <f t="shared" si="285"/>
        <v>0</v>
      </c>
      <c r="J694" s="11">
        <f t="shared" si="285"/>
        <v>0</v>
      </c>
      <c r="K694" s="11">
        <f t="shared" si="285"/>
        <v>0</v>
      </c>
      <c r="L694" s="11">
        <f t="shared" si="285"/>
        <v>0</v>
      </c>
      <c r="M694" s="11">
        <f t="shared" si="285"/>
        <v>0</v>
      </c>
      <c r="N694" s="11">
        <f t="shared" si="285"/>
        <v>0</v>
      </c>
      <c r="O694" s="11">
        <f>SUM(C694:N694)</f>
        <v>0</v>
      </c>
    </row>
    <row r="695" spans="2:15" s="30" customFormat="1" ht="23.25" hidden="1" customHeight="1" x14ac:dyDescent="0.25">
      <c r="B695" s="45" t="s">
        <v>39</v>
      </c>
      <c r="C695" s="14">
        <f t="shared" ref="C695:O695" si="286">IF(C703=0,0,(C694/C703)*100)</f>
        <v>0</v>
      </c>
      <c r="D695" s="14">
        <f t="shared" si="286"/>
        <v>0</v>
      </c>
      <c r="E695" s="14">
        <f t="shared" si="286"/>
        <v>0</v>
      </c>
      <c r="F695" s="14">
        <f t="shared" si="286"/>
        <v>0</v>
      </c>
      <c r="G695" s="14">
        <f t="shared" si="286"/>
        <v>0</v>
      </c>
      <c r="H695" s="14">
        <f t="shared" si="286"/>
        <v>0</v>
      </c>
      <c r="I695" s="14">
        <f t="shared" si="286"/>
        <v>0</v>
      </c>
      <c r="J695" s="14">
        <f t="shared" si="286"/>
        <v>0</v>
      </c>
      <c r="K695" s="14">
        <f t="shared" si="286"/>
        <v>0</v>
      </c>
      <c r="L695" s="14">
        <f t="shared" si="286"/>
        <v>0</v>
      </c>
      <c r="M695" s="14">
        <f t="shared" si="286"/>
        <v>0</v>
      </c>
      <c r="N695" s="14">
        <f t="shared" si="286"/>
        <v>0</v>
      </c>
      <c r="O695" s="14">
        <f t="shared" si="286"/>
        <v>0</v>
      </c>
    </row>
    <row r="696" spans="2:15" s="29" customFormat="1" ht="23.25" hidden="1" customHeight="1" x14ac:dyDescent="0.25">
      <c r="B696" s="45" t="s">
        <v>25</v>
      </c>
      <c r="C696" s="14">
        <f t="shared" ref="C696:O696" si="287">C694/C1615</f>
        <v>0</v>
      </c>
      <c r="D696" s="14">
        <f t="shared" si="287"/>
        <v>0</v>
      </c>
      <c r="E696" s="14">
        <f t="shared" si="287"/>
        <v>0</v>
      </c>
      <c r="F696" s="14">
        <f t="shared" si="287"/>
        <v>0</v>
      </c>
      <c r="G696" s="14">
        <f t="shared" si="287"/>
        <v>0</v>
      </c>
      <c r="H696" s="14">
        <f t="shared" si="287"/>
        <v>0</v>
      </c>
      <c r="I696" s="14">
        <f t="shared" si="287"/>
        <v>0</v>
      </c>
      <c r="J696" s="14">
        <f t="shared" si="287"/>
        <v>0</v>
      </c>
      <c r="K696" s="14">
        <f t="shared" si="287"/>
        <v>0</v>
      </c>
      <c r="L696" s="14">
        <f t="shared" si="287"/>
        <v>0</v>
      </c>
      <c r="M696" s="14">
        <f t="shared" si="287"/>
        <v>0</v>
      </c>
      <c r="N696" s="14">
        <f t="shared" si="287"/>
        <v>0</v>
      </c>
      <c r="O696" s="14">
        <f t="shared" si="287"/>
        <v>0</v>
      </c>
    </row>
    <row r="697" spans="2:15" s="29" customFormat="1" ht="23.25" hidden="1" customHeight="1" x14ac:dyDescent="0.25">
      <c r="B697" s="48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9"/>
    </row>
    <row r="698" spans="2:15" s="61" customFormat="1" ht="23.25" hidden="1" customHeight="1" x14ac:dyDescent="0.25">
      <c r="B698" s="62" t="s">
        <v>44</v>
      </c>
      <c r="C698" s="10">
        <v>0</v>
      </c>
      <c r="D698" s="10">
        <v>0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1">
        <f>SUM(C698:N698)</f>
        <v>0</v>
      </c>
    </row>
    <row r="699" spans="2:15" s="29" customFormat="1" ht="23.25" hidden="1" customHeight="1" x14ac:dyDescent="0.25">
      <c r="B699" s="45" t="s">
        <v>25</v>
      </c>
      <c r="C699" s="14">
        <f t="shared" ref="C699:O699" si="288">C698/C1615</f>
        <v>0</v>
      </c>
      <c r="D699" s="14">
        <f t="shared" si="288"/>
        <v>0</v>
      </c>
      <c r="E699" s="14">
        <f t="shared" si="288"/>
        <v>0</v>
      </c>
      <c r="F699" s="14">
        <f t="shared" si="288"/>
        <v>0</v>
      </c>
      <c r="G699" s="14">
        <f t="shared" si="288"/>
        <v>0</v>
      </c>
      <c r="H699" s="14">
        <f t="shared" si="288"/>
        <v>0</v>
      </c>
      <c r="I699" s="14">
        <f t="shared" si="288"/>
        <v>0</v>
      </c>
      <c r="J699" s="14">
        <f t="shared" si="288"/>
        <v>0</v>
      </c>
      <c r="K699" s="14">
        <f t="shared" si="288"/>
        <v>0</v>
      </c>
      <c r="L699" s="14">
        <f t="shared" si="288"/>
        <v>0</v>
      </c>
      <c r="M699" s="14">
        <f t="shared" si="288"/>
        <v>0</v>
      </c>
      <c r="N699" s="14">
        <f t="shared" si="288"/>
        <v>0</v>
      </c>
      <c r="O699" s="14">
        <f t="shared" si="288"/>
        <v>0</v>
      </c>
    </row>
    <row r="700" spans="2:15" s="30" customFormat="1" ht="23.25" hidden="1" customHeight="1" x14ac:dyDescent="0.25">
      <c r="B700" s="60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49"/>
    </row>
    <row r="701" spans="2:15" s="30" customFormat="1" ht="23.25" hidden="1" customHeight="1" x14ac:dyDescent="0.25">
      <c r="B701" s="48" t="s">
        <v>111</v>
      </c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9"/>
    </row>
    <row r="702" spans="2:15" s="30" customFormat="1" ht="23.25" hidden="1" customHeight="1" x14ac:dyDescent="0.25">
      <c r="B702" s="31" t="s">
        <v>99</v>
      </c>
      <c r="C702" s="10">
        <f>C693+C684</f>
        <v>0</v>
      </c>
      <c r="D702" s="10">
        <f t="shared" ref="D702:N702" si="289">D693+D684</f>
        <v>0</v>
      </c>
      <c r="E702" s="10">
        <f t="shared" si="289"/>
        <v>0</v>
      </c>
      <c r="F702" s="10">
        <f t="shared" si="289"/>
        <v>0</v>
      </c>
      <c r="G702" s="10">
        <f t="shared" si="289"/>
        <v>0</v>
      </c>
      <c r="H702" s="10">
        <f t="shared" si="289"/>
        <v>0</v>
      </c>
      <c r="I702" s="10">
        <f t="shared" si="289"/>
        <v>0</v>
      </c>
      <c r="J702" s="10">
        <f>J693+J684</f>
        <v>0</v>
      </c>
      <c r="K702" s="10">
        <f>K693+K684</f>
        <v>0</v>
      </c>
      <c r="L702" s="10">
        <f t="shared" si="289"/>
        <v>0</v>
      </c>
      <c r="M702" s="10">
        <f>M693+M684</f>
        <v>0</v>
      </c>
      <c r="N702" s="10">
        <f t="shared" si="289"/>
        <v>0</v>
      </c>
      <c r="O702" s="11">
        <f>SUM(C702:N702)</f>
        <v>0</v>
      </c>
    </row>
    <row r="703" spans="2:15" s="29" customFormat="1" ht="23.25" hidden="1" customHeight="1" x14ac:dyDescent="0.25">
      <c r="B703" s="45" t="s">
        <v>5</v>
      </c>
      <c r="C703" s="11">
        <f>C702</f>
        <v>0</v>
      </c>
      <c r="D703" s="11">
        <f t="shared" ref="D703:N703" si="290">D702</f>
        <v>0</v>
      </c>
      <c r="E703" s="11">
        <f t="shared" si="290"/>
        <v>0</v>
      </c>
      <c r="F703" s="11">
        <f t="shared" si="290"/>
        <v>0</v>
      </c>
      <c r="G703" s="11">
        <f t="shared" si="290"/>
        <v>0</v>
      </c>
      <c r="H703" s="11">
        <f t="shared" si="290"/>
        <v>0</v>
      </c>
      <c r="I703" s="11">
        <f t="shared" si="290"/>
        <v>0</v>
      </c>
      <c r="J703" s="11">
        <f t="shared" si="290"/>
        <v>0</v>
      </c>
      <c r="K703" s="11">
        <f t="shared" si="290"/>
        <v>0</v>
      </c>
      <c r="L703" s="11">
        <f t="shared" si="290"/>
        <v>0</v>
      </c>
      <c r="M703" s="11">
        <f t="shared" si="290"/>
        <v>0</v>
      </c>
      <c r="N703" s="11">
        <f t="shared" si="290"/>
        <v>0</v>
      </c>
      <c r="O703" s="11">
        <f>SUM(C703:N703)</f>
        <v>0</v>
      </c>
    </row>
    <row r="704" spans="2:15" s="29" customFormat="1" ht="23.25" hidden="1" customHeight="1" x14ac:dyDescent="0.25">
      <c r="B704" s="45" t="s">
        <v>25</v>
      </c>
      <c r="C704" s="14">
        <f t="shared" ref="C704:O704" si="291">C703/C1615</f>
        <v>0</v>
      </c>
      <c r="D704" s="14">
        <f t="shared" si="291"/>
        <v>0</v>
      </c>
      <c r="E704" s="14">
        <f t="shared" si="291"/>
        <v>0</v>
      </c>
      <c r="F704" s="14">
        <f t="shared" si="291"/>
        <v>0</v>
      </c>
      <c r="G704" s="14">
        <f t="shared" si="291"/>
        <v>0</v>
      </c>
      <c r="H704" s="14">
        <f t="shared" si="291"/>
        <v>0</v>
      </c>
      <c r="I704" s="14">
        <f t="shared" si="291"/>
        <v>0</v>
      </c>
      <c r="J704" s="14">
        <f t="shared" si="291"/>
        <v>0</v>
      </c>
      <c r="K704" s="14">
        <f t="shared" si="291"/>
        <v>0</v>
      </c>
      <c r="L704" s="14">
        <f t="shared" si="291"/>
        <v>0</v>
      </c>
      <c r="M704" s="14">
        <f t="shared" si="291"/>
        <v>0</v>
      </c>
      <c r="N704" s="14">
        <f t="shared" si="291"/>
        <v>0</v>
      </c>
      <c r="O704" s="14">
        <f t="shared" si="291"/>
        <v>0</v>
      </c>
    </row>
    <row r="705" spans="2:15" s="29" customFormat="1" ht="23.25" hidden="1" customHeight="1" x14ac:dyDescent="0.25">
      <c r="B705" s="48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9"/>
    </row>
    <row r="706" spans="2:15" s="30" customFormat="1" ht="23.25" hidden="1" customHeight="1" x14ac:dyDescent="0.25">
      <c r="B706" s="58" t="s">
        <v>48</v>
      </c>
      <c r="C706" s="10">
        <f>C689+C698</f>
        <v>0</v>
      </c>
      <c r="D706" s="10">
        <f>D689+D698</f>
        <v>0</v>
      </c>
      <c r="E706" s="10">
        <f t="shared" ref="E706:N706" si="292">E689+E698</f>
        <v>0</v>
      </c>
      <c r="F706" s="10">
        <f t="shared" si="292"/>
        <v>0</v>
      </c>
      <c r="G706" s="10">
        <f t="shared" si="292"/>
        <v>0</v>
      </c>
      <c r="H706" s="10">
        <f t="shared" si="292"/>
        <v>0</v>
      </c>
      <c r="I706" s="10">
        <f t="shared" si="292"/>
        <v>0</v>
      </c>
      <c r="J706" s="10">
        <f>J689+J698</f>
        <v>0</v>
      </c>
      <c r="K706" s="10">
        <f>K689+K698</f>
        <v>0</v>
      </c>
      <c r="L706" s="10">
        <f t="shared" si="292"/>
        <v>0</v>
      </c>
      <c r="M706" s="10">
        <f t="shared" si="292"/>
        <v>0</v>
      </c>
      <c r="N706" s="10">
        <f t="shared" si="292"/>
        <v>0</v>
      </c>
      <c r="O706" s="11">
        <f>SUM(C706:N706)</f>
        <v>0</v>
      </c>
    </row>
    <row r="707" spans="2:15" s="29" customFormat="1" ht="23.25" hidden="1" customHeight="1" x14ac:dyDescent="0.25">
      <c r="B707" s="45" t="s">
        <v>25</v>
      </c>
      <c r="C707" s="14">
        <f t="shared" ref="C707:O707" si="293">C706/C1615</f>
        <v>0</v>
      </c>
      <c r="D707" s="14">
        <f t="shared" si="293"/>
        <v>0</v>
      </c>
      <c r="E707" s="14">
        <f t="shared" si="293"/>
        <v>0</v>
      </c>
      <c r="F707" s="14">
        <f t="shared" si="293"/>
        <v>0</v>
      </c>
      <c r="G707" s="14">
        <f t="shared" si="293"/>
        <v>0</v>
      </c>
      <c r="H707" s="14">
        <f t="shared" si="293"/>
        <v>0</v>
      </c>
      <c r="I707" s="14">
        <f t="shared" si="293"/>
        <v>0</v>
      </c>
      <c r="J707" s="14">
        <f t="shared" si="293"/>
        <v>0</v>
      </c>
      <c r="K707" s="14">
        <f t="shared" si="293"/>
        <v>0</v>
      </c>
      <c r="L707" s="14">
        <f t="shared" si="293"/>
        <v>0</v>
      </c>
      <c r="M707" s="14">
        <f t="shared" si="293"/>
        <v>0</v>
      </c>
      <c r="N707" s="14">
        <f t="shared" si="293"/>
        <v>0</v>
      </c>
      <c r="O707" s="14">
        <f t="shared" si="293"/>
        <v>0</v>
      </c>
    </row>
    <row r="708" spans="2:15" s="29" customFormat="1" ht="23.25" hidden="1" customHeight="1" x14ac:dyDescent="0.25">
      <c r="B708" s="45" t="s">
        <v>98</v>
      </c>
      <c r="C708" s="13">
        <f t="shared" ref="C708:N708" si="294">IF(C703=0,0,C703/C1253*100)</f>
        <v>0</v>
      </c>
      <c r="D708" s="13">
        <f t="shared" si="294"/>
        <v>0</v>
      </c>
      <c r="E708" s="13">
        <f t="shared" si="294"/>
        <v>0</v>
      </c>
      <c r="F708" s="13">
        <f t="shared" si="294"/>
        <v>0</v>
      </c>
      <c r="G708" s="13">
        <f t="shared" si="294"/>
        <v>0</v>
      </c>
      <c r="H708" s="13">
        <f t="shared" si="294"/>
        <v>0</v>
      </c>
      <c r="I708" s="13">
        <f t="shared" si="294"/>
        <v>0</v>
      </c>
      <c r="J708" s="13">
        <f t="shared" si="294"/>
        <v>0</v>
      </c>
      <c r="K708" s="13">
        <f t="shared" si="294"/>
        <v>0</v>
      </c>
      <c r="L708" s="13">
        <f t="shared" si="294"/>
        <v>0</v>
      </c>
      <c r="M708" s="13">
        <f t="shared" si="294"/>
        <v>0</v>
      </c>
      <c r="N708" s="13">
        <f t="shared" si="294"/>
        <v>0</v>
      </c>
      <c r="O708" s="13">
        <f>O703/O1253*100</f>
        <v>0</v>
      </c>
    </row>
    <row r="709" spans="2:15" s="30" customFormat="1" ht="15" hidden="1" customHeight="1" x14ac:dyDescent="0.25">
      <c r="B709" s="60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49"/>
    </row>
    <row r="710" spans="2:15" s="30" customFormat="1" ht="23.25" customHeight="1" x14ac:dyDescent="0.25">
      <c r="B710" s="133" t="s">
        <v>151</v>
      </c>
      <c r="C710" s="109"/>
      <c r="D710" s="110"/>
      <c r="E710" s="110"/>
      <c r="F710" s="110"/>
      <c r="G710" s="110"/>
      <c r="H710" s="110"/>
      <c r="I710" s="110"/>
      <c r="J710" s="110"/>
      <c r="K710" s="110"/>
      <c r="L710" s="110"/>
      <c r="M710" s="110"/>
      <c r="N710" s="110"/>
      <c r="O710" s="111"/>
    </row>
    <row r="711" spans="2:15" s="30" customFormat="1" ht="12.75" customHeight="1" x14ac:dyDescent="0.25">
      <c r="B711" s="48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9"/>
    </row>
    <row r="712" spans="2:15" s="30" customFormat="1" ht="23.25" customHeight="1" x14ac:dyDescent="0.25">
      <c r="B712" s="97" t="s">
        <v>566</v>
      </c>
      <c r="C712" s="109"/>
      <c r="D712" s="110"/>
      <c r="E712" s="110"/>
      <c r="F712" s="110"/>
      <c r="G712" s="110"/>
      <c r="H712" s="110"/>
      <c r="I712" s="110"/>
      <c r="J712" s="110"/>
      <c r="K712" s="110"/>
      <c r="L712" s="110"/>
      <c r="M712" s="110"/>
      <c r="N712" s="110"/>
      <c r="O712" s="111"/>
    </row>
    <row r="713" spans="2:15" s="46" customFormat="1" ht="23.25" customHeight="1" x14ac:dyDescent="0.25">
      <c r="B713" s="116" t="s">
        <v>567</v>
      </c>
      <c r="C713" s="121">
        <v>238</v>
      </c>
      <c r="D713" s="121">
        <v>74</v>
      </c>
      <c r="E713" s="121">
        <v>428</v>
      </c>
      <c r="F713" s="121">
        <v>275</v>
      </c>
      <c r="G713" s="121">
        <v>194</v>
      </c>
      <c r="H713" s="121">
        <v>134</v>
      </c>
      <c r="I713" s="121">
        <v>174</v>
      </c>
      <c r="J713" s="121">
        <v>42</v>
      </c>
      <c r="K713" s="121">
        <v>48</v>
      </c>
      <c r="L713" s="121">
        <v>78</v>
      </c>
      <c r="M713" s="121">
        <v>50</v>
      </c>
      <c r="N713" s="121">
        <v>57</v>
      </c>
      <c r="O713" s="128">
        <f>SUM(C713:N713)</f>
        <v>1792</v>
      </c>
    </row>
    <row r="714" spans="2:15" s="46" customFormat="1" ht="23.25" customHeight="1" x14ac:dyDescent="0.25">
      <c r="B714" s="119" t="s">
        <v>568</v>
      </c>
      <c r="C714" s="122">
        <v>48</v>
      </c>
      <c r="D714" s="122">
        <v>46</v>
      </c>
      <c r="E714" s="122">
        <v>168</v>
      </c>
      <c r="F714" s="122">
        <v>71</v>
      </c>
      <c r="G714" s="122">
        <v>0</v>
      </c>
      <c r="H714" s="122">
        <v>5</v>
      </c>
      <c r="I714" s="122">
        <v>0</v>
      </c>
      <c r="J714" s="122">
        <v>75</v>
      </c>
      <c r="K714" s="122">
        <v>33</v>
      </c>
      <c r="L714" s="122">
        <v>0</v>
      </c>
      <c r="M714" s="122">
        <v>0</v>
      </c>
      <c r="N714" s="122">
        <v>0</v>
      </c>
      <c r="O714" s="128">
        <f t="shared" ref="O714:O723" si="295">SUM(C714:N714)</f>
        <v>446</v>
      </c>
    </row>
    <row r="715" spans="2:15" s="46" customFormat="1" ht="23.25" customHeight="1" x14ac:dyDescent="0.25">
      <c r="B715" s="116" t="s">
        <v>569</v>
      </c>
      <c r="C715" s="121">
        <v>73</v>
      </c>
      <c r="D715" s="121">
        <v>34</v>
      </c>
      <c r="E715" s="121">
        <v>55</v>
      </c>
      <c r="F715" s="121">
        <v>164</v>
      </c>
      <c r="G715" s="121">
        <v>128</v>
      </c>
      <c r="H715" s="121">
        <v>110</v>
      </c>
      <c r="I715" s="121">
        <v>152</v>
      </c>
      <c r="J715" s="121">
        <v>151</v>
      </c>
      <c r="K715" s="121">
        <v>134</v>
      </c>
      <c r="L715" s="121">
        <v>24</v>
      </c>
      <c r="M715" s="121">
        <v>71</v>
      </c>
      <c r="N715" s="121">
        <v>102</v>
      </c>
      <c r="O715" s="128">
        <f t="shared" si="295"/>
        <v>1198</v>
      </c>
    </row>
    <row r="716" spans="2:15" s="63" customFormat="1" ht="23.25" customHeight="1" x14ac:dyDescent="0.25">
      <c r="B716" s="119" t="s">
        <v>570</v>
      </c>
      <c r="C716" s="122">
        <v>271</v>
      </c>
      <c r="D716" s="122">
        <v>174</v>
      </c>
      <c r="E716" s="122">
        <v>144</v>
      </c>
      <c r="F716" s="122">
        <v>221</v>
      </c>
      <c r="G716" s="122">
        <v>216</v>
      </c>
      <c r="H716" s="122">
        <v>30</v>
      </c>
      <c r="I716" s="122">
        <v>241</v>
      </c>
      <c r="J716" s="122">
        <v>105</v>
      </c>
      <c r="K716" s="122">
        <v>163</v>
      </c>
      <c r="L716" s="122">
        <v>105</v>
      </c>
      <c r="M716" s="122">
        <v>43</v>
      </c>
      <c r="N716" s="122">
        <v>39</v>
      </c>
      <c r="O716" s="128">
        <f t="shared" si="295"/>
        <v>1752</v>
      </c>
    </row>
    <row r="717" spans="2:15" s="63" customFormat="1" ht="23.25" customHeight="1" x14ac:dyDescent="0.25">
      <c r="B717" s="116" t="s">
        <v>571</v>
      </c>
      <c r="C717" s="121">
        <v>0</v>
      </c>
      <c r="D717" s="121">
        <v>0</v>
      </c>
      <c r="E717" s="121">
        <v>0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8">
        <f t="shared" si="295"/>
        <v>0</v>
      </c>
    </row>
    <row r="718" spans="2:15" s="63" customFormat="1" ht="23.25" customHeight="1" x14ac:dyDescent="0.25">
      <c r="B718" s="119" t="s">
        <v>572</v>
      </c>
      <c r="C718" s="122">
        <v>0</v>
      </c>
      <c r="D718" s="122">
        <v>0</v>
      </c>
      <c r="E718" s="122">
        <v>0</v>
      </c>
      <c r="F718" s="122">
        <v>0</v>
      </c>
      <c r="G718" s="122">
        <v>0</v>
      </c>
      <c r="H718" s="122">
        <v>0</v>
      </c>
      <c r="I718" s="122">
        <v>0</v>
      </c>
      <c r="J718" s="122">
        <v>0</v>
      </c>
      <c r="K718" s="122">
        <v>0</v>
      </c>
      <c r="L718" s="122">
        <v>0</v>
      </c>
      <c r="M718" s="122">
        <v>0</v>
      </c>
      <c r="N718" s="122">
        <v>0</v>
      </c>
      <c r="O718" s="128">
        <f t="shared" si="295"/>
        <v>0</v>
      </c>
    </row>
    <row r="719" spans="2:15" s="63" customFormat="1" ht="23.25" customHeight="1" x14ac:dyDescent="0.25">
      <c r="B719" s="116" t="s">
        <v>573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8">
        <f t="shared" si="295"/>
        <v>0</v>
      </c>
    </row>
    <row r="720" spans="2:15" s="63" customFormat="1" ht="23.25" customHeight="1" x14ac:dyDescent="0.25">
      <c r="B720" s="119" t="s">
        <v>574</v>
      </c>
      <c r="C720" s="122">
        <v>0</v>
      </c>
      <c r="D720" s="122">
        <v>0</v>
      </c>
      <c r="E720" s="122">
        <v>0</v>
      </c>
      <c r="F720" s="122">
        <v>0</v>
      </c>
      <c r="G720" s="122">
        <v>0</v>
      </c>
      <c r="H720" s="122">
        <v>0</v>
      </c>
      <c r="I720" s="122">
        <v>0</v>
      </c>
      <c r="J720" s="122">
        <v>0</v>
      </c>
      <c r="K720" s="122">
        <v>0</v>
      </c>
      <c r="L720" s="122">
        <v>0</v>
      </c>
      <c r="M720" s="122">
        <v>0</v>
      </c>
      <c r="N720" s="122">
        <v>0</v>
      </c>
      <c r="O720" s="128">
        <f t="shared" si="295"/>
        <v>0</v>
      </c>
    </row>
    <row r="721" spans="1:105" s="63" customFormat="1" ht="23.25" customHeight="1" x14ac:dyDescent="0.25">
      <c r="B721" s="116" t="s">
        <v>575</v>
      </c>
      <c r="C721" s="121">
        <v>37</v>
      </c>
      <c r="D721" s="121">
        <v>38</v>
      </c>
      <c r="E721" s="121">
        <v>167</v>
      </c>
      <c r="F721" s="121">
        <v>71</v>
      </c>
      <c r="G721" s="121">
        <v>39</v>
      </c>
      <c r="H721" s="121">
        <v>48</v>
      </c>
      <c r="I721" s="121">
        <v>79</v>
      </c>
      <c r="J721" s="121">
        <v>70</v>
      </c>
      <c r="K721" s="121">
        <v>20</v>
      </c>
      <c r="L721" s="121">
        <v>90</v>
      </c>
      <c r="M721" s="121">
        <v>16</v>
      </c>
      <c r="N721" s="121">
        <v>0</v>
      </c>
      <c r="O721" s="128">
        <f t="shared" si="295"/>
        <v>675</v>
      </c>
    </row>
    <row r="722" spans="1:105" s="63" customFormat="1" ht="23.25" customHeight="1" x14ac:dyDescent="0.25">
      <c r="B722" s="119" t="s">
        <v>576</v>
      </c>
      <c r="C722" s="122">
        <v>283</v>
      </c>
      <c r="D722" s="122">
        <v>288</v>
      </c>
      <c r="E722" s="122">
        <v>177</v>
      </c>
      <c r="F722" s="122">
        <v>248</v>
      </c>
      <c r="G722" s="122">
        <v>179</v>
      </c>
      <c r="H722" s="122">
        <v>241</v>
      </c>
      <c r="I722" s="122">
        <v>145</v>
      </c>
      <c r="J722" s="122">
        <v>272</v>
      </c>
      <c r="K722" s="122">
        <v>247</v>
      </c>
      <c r="L722" s="122">
        <v>189</v>
      </c>
      <c r="M722" s="122">
        <v>142</v>
      </c>
      <c r="N722" s="122">
        <v>114</v>
      </c>
      <c r="O722" s="128">
        <f t="shared" si="295"/>
        <v>2525</v>
      </c>
    </row>
    <row r="723" spans="1:105" s="63" customFormat="1" ht="23.25" customHeight="1" x14ac:dyDescent="0.25">
      <c r="B723" s="116" t="s">
        <v>577</v>
      </c>
      <c r="C723" s="121">
        <v>345</v>
      </c>
      <c r="D723" s="121">
        <v>212</v>
      </c>
      <c r="E723" s="121">
        <v>154</v>
      </c>
      <c r="F723" s="121">
        <v>169</v>
      </c>
      <c r="G723" s="121">
        <v>140</v>
      </c>
      <c r="H723" s="121">
        <v>26</v>
      </c>
      <c r="I723" s="121">
        <v>110</v>
      </c>
      <c r="J723" s="121">
        <v>275</v>
      </c>
      <c r="K723" s="121">
        <v>331</v>
      </c>
      <c r="L723" s="121">
        <v>232</v>
      </c>
      <c r="M723" s="121">
        <v>134</v>
      </c>
      <c r="N723" s="121">
        <v>87</v>
      </c>
      <c r="O723" s="128">
        <f t="shared" si="295"/>
        <v>2215</v>
      </c>
    </row>
    <row r="724" spans="1:105" s="46" customFormat="1" ht="23.25" customHeight="1" x14ac:dyDescent="0.25">
      <c r="B724" s="97" t="s">
        <v>5</v>
      </c>
      <c r="C724" s="128">
        <f>SUM(C713:C723)</f>
        <v>1295</v>
      </c>
      <c r="D724" s="128">
        <f t="shared" ref="D724:N724" si="296">SUM(D713:D723)</f>
        <v>866</v>
      </c>
      <c r="E724" s="128">
        <f t="shared" si="296"/>
        <v>1293</v>
      </c>
      <c r="F724" s="128">
        <f t="shared" si="296"/>
        <v>1219</v>
      </c>
      <c r="G724" s="128">
        <f t="shared" si="296"/>
        <v>896</v>
      </c>
      <c r="H724" s="128">
        <f t="shared" si="296"/>
        <v>594</v>
      </c>
      <c r="I724" s="128">
        <f t="shared" si="296"/>
        <v>901</v>
      </c>
      <c r="J724" s="128">
        <f t="shared" si="296"/>
        <v>990</v>
      </c>
      <c r="K724" s="128">
        <f t="shared" si="296"/>
        <v>976</v>
      </c>
      <c r="L724" s="128">
        <f t="shared" si="296"/>
        <v>718</v>
      </c>
      <c r="M724" s="128">
        <f t="shared" si="296"/>
        <v>456</v>
      </c>
      <c r="N724" s="128">
        <f t="shared" si="296"/>
        <v>399</v>
      </c>
      <c r="O724" s="128">
        <f>SUM(C724:N724)</f>
        <v>10603</v>
      </c>
    </row>
    <row r="725" spans="1:105" s="30" customFormat="1" ht="10.5" customHeight="1" x14ac:dyDescent="0.25">
      <c r="B725" s="64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9"/>
    </row>
    <row r="726" spans="1:105" s="30" customFormat="1" ht="24.75" customHeight="1" x14ac:dyDescent="0.25">
      <c r="B726" s="97" t="s">
        <v>578</v>
      </c>
      <c r="C726" s="109"/>
      <c r="D726" s="110"/>
      <c r="E726" s="110"/>
      <c r="F726" s="110"/>
      <c r="G726" s="110"/>
      <c r="H726" s="110"/>
      <c r="I726" s="110"/>
      <c r="J726" s="110"/>
      <c r="K726" s="110"/>
      <c r="L726" s="110"/>
      <c r="M726" s="110"/>
      <c r="N726" s="110"/>
      <c r="O726" s="111"/>
    </row>
    <row r="727" spans="1:105" s="63" customFormat="1" ht="23.25" customHeight="1" x14ac:dyDescent="0.25">
      <c r="B727" s="119" t="s">
        <v>1331</v>
      </c>
      <c r="C727" s="122">
        <f>C724</f>
        <v>1295</v>
      </c>
      <c r="D727" s="122">
        <f t="shared" ref="D727:N727" si="297">D724</f>
        <v>866</v>
      </c>
      <c r="E727" s="122">
        <f>E724</f>
        <v>1293</v>
      </c>
      <c r="F727" s="122">
        <f t="shared" si="297"/>
        <v>1219</v>
      </c>
      <c r="G727" s="122">
        <f t="shared" si="297"/>
        <v>896</v>
      </c>
      <c r="H727" s="122">
        <f t="shared" si="297"/>
        <v>594</v>
      </c>
      <c r="I727" s="122">
        <f t="shared" si="297"/>
        <v>901</v>
      </c>
      <c r="J727" s="122">
        <f t="shared" si="297"/>
        <v>990</v>
      </c>
      <c r="K727" s="122">
        <f t="shared" si="297"/>
        <v>976</v>
      </c>
      <c r="L727" s="122">
        <f t="shared" si="297"/>
        <v>718</v>
      </c>
      <c r="M727" s="122">
        <f t="shared" si="297"/>
        <v>456</v>
      </c>
      <c r="N727" s="122">
        <f t="shared" si="297"/>
        <v>399</v>
      </c>
      <c r="O727" s="128">
        <f>SUM(C727:N727)</f>
        <v>10603</v>
      </c>
    </row>
    <row r="728" spans="1:105" s="46" customFormat="1" ht="23.25" customHeight="1" x14ac:dyDescent="0.25">
      <c r="B728" s="97" t="s">
        <v>5</v>
      </c>
      <c r="C728" s="128">
        <f t="shared" ref="C728:N728" si="298">SUM(C727:C727)</f>
        <v>1295</v>
      </c>
      <c r="D728" s="128">
        <f t="shared" si="298"/>
        <v>866</v>
      </c>
      <c r="E728" s="128">
        <f t="shared" si="298"/>
        <v>1293</v>
      </c>
      <c r="F728" s="128">
        <f>SUM(F727:F727)</f>
        <v>1219</v>
      </c>
      <c r="G728" s="128">
        <f>SUM(G727:G727)</f>
        <v>896</v>
      </c>
      <c r="H728" s="128">
        <f t="shared" si="298"/>
        <v>594</v>
      </c>
      <c r="I728" s="128">
        <f t="shared" si="298"/>
        <v>901</v>
      </c>
      <c r="J728" s="128">
        <f t="shared" si="298"/>
        <v>990</v>
      </c>
      <c r="K728" s="128">
        <f t="shared" si="298"/>
        <v>976</v>
      </c>
      <c r="L728" s="128">
        <f t="shared" si="298"/>
        <v>718</v>
      </c>
      <c r="M728" s="128">
        <f t="shared" si="298"/>
        <v>456</v>
      </c>
      <c r="N728" s="128">
        <f t="shared" si="298"/>
        <v>399</v>
      </c>
      <c r="O728" s="128">
        <f>SUM(C728:N728)</f>
        <v>10603</v>
      </c>
    </row>
    <row r="729" spans="1:105" s="46" customFormat="1" ht="23.25" customHeight="1" x14ac:dyDescent="0.25">
      <c r="B729" s="97" t="s">
        <v>25</v>
      </c>
      <c r="C729" s="123">
        <f t="shared" ref="C729:O729" si="299">C727/C1615</f>
        <v>41.774193548387096</v>
      </c>
      <c r="D729" s="123">
        <f t="shared" si="299"/>
        <v>29.862068965517242</v>
      </c>
      <c r="E729" s="123">
        <f t="shared" si="299"/>
        <v>41.70967741935484</v>
      </c>
      <c r="F729" s="123">
        <f t="shared" si="299"/>
        <v>40.633333333333333</v>
      </c>
      <c r="G729" s="123">
        <f t="shared" si="299"/>
        <v>28.903225806451612</v>
      </c>
      <c r="H729" s="123">
        <f t="shared" si="299"/>
        <v>19.8</v>
      </c>
      <c r="I729" s="123">
        <f t="shared" si="299"/>
        <v>29.06451612903226</v>
      </c>
      <c r="J729" s="123">
        <f t="shared" si="299"/>
        <v>31.93548387096774</v>
      </c>
      <c r="K729" s="123">
        <f t="shared" si="299"/>
        <v>32.533333333333331</v>
      </c>
      <c r="L729" s="123">
        <f t="shared" si="299"/>
        <v>23.161290322580644</v>
      </c>
      <c r="M729" s="123">
        <f t="shared" si="299"/>
        <v>15.2</v>
      </c>
      <c r="N729" s="123">
        <f t="shared" si="299"/>
        <v>12.870967741935484</v>
      </c>
      <c r="O729" s="123">
        <f t="shared" si="299"/>
        <v>28.969945355191257</v>
      </c>
    </row>
    <row r="730" spans="1:105" s="30" customFormat="1" ht="12" customHeight="1" x14ac:dyDescent="0.25">
      <c r="B730" s="64"/>
      <c r="C730" s="47"/>
      <c r="D730" s="47"/>
      <c r="E730" s="47"/>
      <c r="F730" s="47"/>
      <c r="G730" s="47"/>
      <c r="H730" s="47"/>
      <c r="I730" s="47"/>
      <c r="J730" s="47"/>
      <c r="K730" s="47"/>
      <c r="L730" s="65"/>
      <c r="M730" s="47"/>
      <c r="N730" s="47"/>
      <c r="O730" s="49"/>
    </row>
    <row r="731" spans="1:105" s="46" customFormat="1" ht="23.25" customHeight="1" x14ac:dyDescent="0.25">
      <c r="B731" s="119" t="s">
        <v>1332</v>
      </c>
      <c r="C731" s="122">
        <v>285</v>
      </c>
      <c r="D731" s="122">
        <v>217</v>
      </c>
      <c r="E731" s="122">
        <v>200</v>
      </c>
      <c r="F731" s="122">
        <v>214</v>
      </c>
      <c r="G731" s="122">
        <v>148</v>
      </c>
      <c r="H731" s="122">
        <v>112</v>
      </c>
      <c r="I731" s="122">
        <v>144</v>
      </c>
      <c r="J731" s="122">
        <v>189</v>
      </c>
      <c r="K731" s="122">
        <v>175</v>
      </c>
      <c r="L731" s="122">
        <v>129</v>
      </c>
      <c r="M731" s="122">
        <v>90</v>
      </c>
      <c r="N731" s="122">
        <v>70</v>
      </c>
      <c r="O731" s="128">
        <f>SUM(C731:N731)</f>
        <v>1973</v>
      </c>
    </row>
    <row r="732" spans="1:105" s="46" customFormat="1" ht="23.25" customHeight="1" x14ac:dyDescent="0.25">
      <c r="B732" s="97" t="s">
        <v>43</v>
      </c>
      <c r="C732" s="130">
        <f t="shared" ref="C732:O732" si="300">C731/C1615</f>
        <v>9.193548387096774</v>
      </c>
      <c r="D732" s="131">
        <f t="shared" si="300"/>
        <v>7.4827586206896548</v>
      </c>
      <c r="E732" s="131">
        <f t="shared" si="300"/>
        <v>6.4516129032258061</v>
      </c>
      <c r="F732" s="131">
        <f t="shared" si="300"/>
        <v>7.1333333333333337</v>
      </c>
      <c r="G732" s="131">
        <f t="shared" si="300"/>
        <v>4.774193548387097</v>
      </c>
      <c r="H732" s="131">
        <f t="shared" si="300"/>
        <v>3.7333333333333334</v>
      </c>
      <c r="I732" s="131">
        <f t="shared" si="300"/>
        <v>4.645161290322581</v>
      </c>
      <c r="J732" s="131">
        <f t="shared" si="300"/>
        <v>6.096774193548387</v>
      </c>
      <c r="K732" s="131">
        <f t="shared" si="300"/>
        <v>5.833333333333333</v>
      </c>
      <c r="L732" s="131">
        <f t="shared" si="300"/>
        <v>4.161290322580645</v>
      </c>
      <c r="M732" s="131">
        <f t="shared" si="300"/>
        <v>3</v>
      </c>
      <c r="N732" s="131">
        <f t="shared" si="300"/>
        <v>2.2580645161290325</v>
      </c>
      <c r="O732" s="132">
        <f t="shared" si="300"/>
        <v>5.3907103825136611</v>
      </c>
    </row>
    <row r="733" spans="1:105" s="66" customFormat="1" ht="12.75" customHeight="1" x14ac:dyDescent="0.25">
      <c r="B733" s="52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7"/>
    </row>
    <row r="734" spans="1:105" s="67" customFormat="1" ht="23.25" customHeight="1" x14ac:dyDescent="0.25">
      <c r="A734" s="46"/>
      <c r="B734" s="133" t="s">
        <v>152</v>
      </c>
      <c r="C734" s="109"/>
      <c r="D734" s="110"/>
      <c r="E734" s="110"/>
      <c r="F734" s="110"/>
      <c r="G734" s="110"/>
      <c r="H734" s="110"/>
      <c r="I734" s="110"/>
      <c r="J734" s="110"/>
      <c r="K734" s="110"/>
      <c r="L734" s="110"/>
      <c r="M734" s="110"/>
      <c r="N734" s="110"/>
      <c r="O734" s="111"/>
      <c r="P734" s="46"/>
      <c r="Q734" s="46"/>
      <c r="R734" s="46"/>
      <c r="S734" s="46"/>
      <c r="T734" s="46"/>
      <c r="U734" s="46"/>
      <c r="V734" s="46"/>
      <c r="W734" s="46"/>
      <c r="X734" s="46"/>
      <c r="Y734" s="46"/>
      <c r="Z734" s="46"/>
      <c r="AA734" s="46"/>
      <c r="AB734" s="46"/>
      <c r="AC734" s="46"/>
      <c r="AD734" s="46"/>
      <c r="AE734" s="46"/>
      <c r="AF734" s="46"/>
      <c r="AG734" s="46"/>
      <c r="AH734" s="46"/>
      <c r="AI734" s="46"/>
      <c r="AJ734" s="46"/>
      <c r="AK734" s="46"/>
      <c r="AL734" s="46"/>
      <c r="AM734" s="46"/>
      <c r="AN734" s="46"/>
      <c r="AO734" s="46"/>
      <c r="AP734" s="46"/>
      <c r="AQ734" s="46"/>
      <c r="AR734" s="46"/>
      <c r="AS734" s="46"/>
      <c r="AT734" s="46"/>
      <c r="AU734" s="46"/>
      <c r="AV734" s="46"/>
      <c r="AW734" s="46"/>
      <c r="AX734" s="46"/>
      <c r="AY734" s="46"/>
      <c r="AZ734" s="46"/>
      <c r="BA734" s="46"/>
      <c r="BB734" s="46"/>
      <c r="BC734" s="46"/>
      <c r="BD734" s="46"/>
      <c r="BE734" s="46"/>
      <c r="BF734" s="46"/>
      <c r="BG734" s="46"/>
      <c r="BH734" s="46"/>
      <c r="BI734" s="46"/>
      <c r="BJ734" s="46"/>
      <c r="BK734" s="46"/>
      <c r="BL734" s="46"/>
      <c r="BM734" s="46"/>
      <c r="BN734" s="46"/>
      <c r="BO734" s="46"/>
      <c r="BP734" s="46"/>
      <c r="BQ734" s="46"/>
      <c r="BR734" s="46"/>
      <c r="BS734" s="46"/>
      <c r="BT734" s="46"/>
      <c r="BU734" s="46"/>
      <c r="BV734" s="46"/>
      <c r="BW734" s="46"/>
      <c r="BX734" s="46"/>
      <c r="BY734" s="46"/>
      <c r="BZ734" s="46"/>
      <c r="CA734" s="46"/>
      <c r="CB734" s="46"/>
      <c r="CC734" s="46"/>
      <c r="CD734" s="46"/>
      <c r="CE734" s="46"/>
      <c r="CF734" s="46"/>
      <c r="CG734" s="46"/>
      <c r="CH734" s="46"/>
      <c r="CI734" s="46"/>
      <c r="CJ734" s="46"/>
      <c r="CK734" s="46"/>
      <c r="CL734" s="46"/>
      <c r="CM734" s="46"/>
      <c r="CN734" s="46"/>
      <c r="CO734" s="46"/>
      <c r="CP734" s="46"/>
      <c r="CQ734" s="46"/>
      <c r="CR734" s="46"/>
      <c r="CS734" s="46"/>
      <c r="CT734" s="46"/>
      <c r="CU734" s="46"/>
      <c r="CV734" s="46"/>
      <c r="CW734" s="46"/>
      <c r="CX734" s="46"/>
      <c r="CY734" s="46"/>
      <c r="CZ734" s="46"/>
      <c r="DA734" s="46"/>
    </row>
    <row r="735" spans="1:105" s="29" customFormat="1" ht="12.75" customHeight="1" x14ac:dyDescent="0.25">
      <c r="B735" s="52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7"/>
    </row>
    <row r="736" spans="1:105" s="26" customFormat="1" ht="23.25" customHeight="1" x14ac:dyDescent="0.25">
      <c r="B736" s="97" t="s">
        <v>153</v>
      </c>
      <c r="C736" s="109"/>
      <c r="D736" s="110"/>
      <c r="E736" s="110"/>
      <c r="F736" s="110"/>
      <c r="G736" s="110"/>
      <c r="H736" s="110"/>
      <c r="I736" s="110"/>
      <c r="J736" s="110"/>
      <c r="K736" s="110"/>
      <c r="L736" s="110"/>
      <c r="M736" s="110"/>
      <c r="N736" s="110"/>
      <c r="O736" s="111"/>
    </row>
    <row r="737" spans="2:15" s="26" customFormat="1" ht="23.25" customHeight="1" x14ac:dyDescent="0.25">
      <c r="B737" s="116" t="s">
        <v>579</v>
      </c>
      <c r="C737" s="121">
        <v>1237</v>
      </c>
      <c r="D737" s="121">
        <v>1057</v>
      </c>
      <c r="E737" s="121">
        <v>874</v>
      </c>
      <c r="F737" s="121">
        <v>1079</v>
      </c>
      <c r="G737" s="121">
        <v>615</v>
      </c>
      <c r="H737" s="121">
        <v>419</v>
      </c>
      <c r="I737" s="121">
        <v>769</v>
      </c>
      <c r="J737" s="121">
        <v>416</v>
      </c>
      <c r="K737" s="121">
        <v>616</v>
      </c>
      <c r="L737" s="121">
        <v>658</v>
      </c>
      <c r="M737" s="121">
        <v>586</v>
      </c>
      <c r="N737" s="121">
        <v>387</v>
      </c>
      <c r="O737" s="128">
        <f>SUM(C737:N737)</f>
        <v>8713</v>
      </c>
    </row>
    <row r="738" spans="2:15" s="26" customFormat="1" ht="23.25" customHeight="1" x14ac:dyDescent="0.25">
      <c r="B738" s="119" t="s">
        <v>580</v>
      </c>
      <c r="C738" s="122">
        <v>491</v>
      </c>
      <c r="D738" s="122">
        <v>717</v>
      </c>
      <c r="E738" s="122">
        <v>501</v>
      </c>
      <c r="F738" s="122">
        <v>445</v>
      </c>
      <c r="G738" s="122">
        <v>377</v>
      </c>
      <c r="H738" s="122">
        <v>726</v>
      </c>
      <c r="I738" s="122">
        <v>625</v>
      </c>
      <c r="J738" s="122">
        <v>690</v>
      </c>
      <c r="K738" s="122">
        <v>493</v>
      </c>
      <c r="L738" s="122">
        <v>313</v>
      </c>
      <c r="M738" s="122">
        <v>521</v>
      </c>
      <c r="N738" s="122">
        <v>552</v>
      </c>
      <c r="O738" s="128">
        <f t="shared" ref="O738:O746" si="301">SUM(C738:N738)</f>
        <v>6451</v>
      </c>
    </row>
    <row r="739" spans="2:15" s="21" customFormat="1" ht="23.25" customHeight="1" x14ac:dyDescent="0.25">
      <c r="B739" s="116" t="s">
        <v>581</v>
      </c>
      <c r="C739" s="121">
        <v>104</v>
      </c>
      <c r="D739" s="121">
        <v>118</v>
      </c>
      <c r="E739" s="121">
        <v>168</v>
      </c>
      <c r="F739" s="121">
        <v>225</v>
      </c>
      <c r="G739" s="121">
        <v>161</v>
      </c>
      <c r="H739" s="121">
        <v>146</v>
      </c>
      <c r="I739" s="121">
        <v>98</v>
      </c>
      <c r="J739" s="121">
        <v>236</v>
      </c>
      <c r="K739" s="121">
        <v>258</v>
      </c>
      <c r="L739" s="121">
        <v>187</v>
      </c>
      <c r="M739" s="121">
        <v>272</v>
      </c>
      <c r="N739" s="121">
        <v>146</v>
      </c>
      <c r="O739" s="128">
        <f t="shared" si="301"/>
        <v>2119</v>
      </c>
    </row>
    <row r="740" spans="2:15" s="21" customFormat="1" ht="23.25" customHeight="1" x14ac:dyDescent="0.25">
      <c r="B740" s="119" t="s">
        <v>582</v>
      </c>
      <c r="C740" s="122">
        <v>205</v>
      </c>
      <c r="D740" s="122">
        <v>168</v>
      </c>
      <c r="E740" s="122">
        <v>219</v>
      </c>
      <c r="F740" s="122">
        <v>179</v>
      </c>
      <c r="G740" s="122">
        <v>199</v>
      </c>
      <c r="H740" s="122">
        <v>264</v>
      </c>
      <c r="I740" s="122">
        <v>108</v>
      </c>
      <c r="J740" s="122">
        <v>271</v>
      </c>
      <c r="K740" s="122">
        <v>172</v>
      </c>
      <c r="L740" s="122">
        <v>219</v>
      </c>
      <c r="M740" s="122">
        <v>213</v>
      </c>
      <c r="N740" s="122">
        <v>334</v>
      </c>
      <c r="O740" s="128">
        <f t="shared" si="301"/>
        <v>2551</v>
      </c>
    </row>
    <row r="741" spans="2:15" s="21" customFormat="1" ht="23.25" customHeight="1" x14ac:dyDescent="0.25">
      <c r="B741" s="116" t="s">
        <v>583</v>
      </c>
      <c r="C741" s="121">
        <v>0</v>
      </c>
      <c r="D741" s="121">
        <v>0</v>
      </c>
      <c r="E741" s="121">
        <v>47</v>
      </c>
      <c r="F741" s="121">
        <v>117</v>
      </c>
      <c r="G741" s="121">
        <v>165</v>
      </c>
      <c r="H741" s="121">
        <v>258</v>
      </c>
      <c r="I741" s="121">
        <v>276</v>
      </c>
      <c r="J741" s="121">
        <v>226</v>
      </c>
      <c r="K741" s="121">
        <v>134</v>
      </c>
      <c r="L741" s="121">
        <v>190</v>
      </c>
      <c r="M741" s="121">
        <v>272</v>
      </c>
      <c r="N741" s="121">
        <v>235</v>
      </c>
      <c r="O741" s="128">
        <f t="shared" si="301"/>
        <v>1920</v>
      </c>
    </row>
    <row r="742" spans="2:15" s="21" customFormat="1" ht="23.25" customHeight="1" x14ac:dyDescent="0.25">
      <c r="B742" s="119" t="s">
        <v>584</v>
      </c>
      <c r="C742" s="122">
        <v>11</v>
      </c>
      <c r="D742" s="122">
        <v>20</v>
      </c>
      <c r="E742" s="122">
        <v>4</v>
      </c>
      <c r="F742" s="122">
        <v>4</v>
      </c>
      <c r="G742" s="122">
        <v>64</v>
      </c>
      <c r="H742" s="122">
        <v>34</v>
      </c>
      <c r="I742" s="122">
        <v>0</v>
      </c>
      <c r="J742" s="122">
        <v>5</v>
      </c>
      <c r="K742" s="122">
        <v>0</v>
      </c>
      <c r="L742" s="122">
        <v>0</v>
      </c>
      <c r="M742" s="122">
        <v>19</v>
      </c>
      <c r="N742" s="122">
        <v>0</v>
      </c>
      <c r="O742" s="128">
        <f t="shared" si="301"/>
        <v>161</v>
      </c>
    </row>
    <row r="743" spans="2:15" s="21" customFormat="1" ht="23.25" customHeight="1" x14ac:dyDescent="0.25">
      <c r="B743" s="116" t="s">
        <v>585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0</v>
      </c>
      <c r="M743" s="121">
        <v>0</v>
      </c>
      <c r="N743" s="121">
        <v>0</v>
      </c>
      <c r="O743" s="128">
        <f t="shared" si="301"/>
        <v>0</v>
      </c>
    </row>
    <row r="744" spans="2:15" s="21" customFormat="1" ht="23.25" customHeight="1" x14ac:dyDescent="0.25">
      <c r="B744" s="119" t="s">
        <v>586</v>
      </c>
      <c r="C744" s="122">
        <v>2236</v>
      </c>
      <c r="D744" s="122">
        <v>1984</v>
      </c>
      <c r="E744" s="122">
        <v>1817</v>
      </c>
      <c r="F744" s="122">
        <v>1633</v>
      </c>
      <c r="G744" s="122">
        <v>1589</v>
      </c>
      <c r="H744" s="122">
        <v>1596</v>
      </c>
      <c r="I744" s="122">
        <v>1561</v>
      </c>
      <c r="J744" s="122">
        <v>1480</v>
      </c>
      <c r="K744" s="122">
        <v>1479</v>
      </c>
      <c r="L744" s="122">
        <v>1514</v>
      </c>
      <c r="M744" s="122">
        <v>1139</v>
      </c>
      <c r="N744" s="122">
        <v>1081</v>
      </c>
      <c r="O744" s="128">
        <f t="shared" si="301"/>
        <v>19109</v>
      </c>
    </row>
    <row r="745" spans="2:15" s="21" customFormat="1" ht="23.25" customHeight="1" x14ac:dyDescent="0.25">
      <c r="B745" s="116" t="s">
        <v>587</v>
      </c>
      <c r="C745" s="121">
        <v>211</v>
      </c>
      <c r="D745" s="121">
        <v>332</v>
      </c>
      <c r="E745" s="121">
        <v>391</v>
      </c>
      <c r="F745" s="121">
        <v>415</v>
      </c>
      <c r="G745" s="121">
        <v>416</v>
      </c>
      <c r="H745" s="121">
        <v>307</v>
      </c>
      <c r="I745" s="121">
        <v>343</v>
      </c>
      <c r="J745" s="121">
        <v>374</v>
      </c>
      <c r="K745" s="121">
        <v>393</v>
      </c>
      <c r="L745" s="121">
        <v>455</v>
      </c>
      <c r="M745" s="121">
        <v>202</v>
      </c>
      <c r="N745" s="121">
        <v>354</v>
      </c>
      <c r="O745" s="128">
        <f t="shared" si="301"/>
        <v>4193</v>
      </c>
    </row>
    <row r="746" spans="2:15" s="21" customFormat="1" ht="23.25" customHeight="1" x14ac:dyDescent="0.25">
      <c r="B746" s="119" t="s">
        <v>588</v>
      </c>
      <c r="C746" s="122">
        <v>336</v>
      </c>
      <c r="D746" s="122">
        <v>414</v>
      </c>
      <c r="E746" s="122">
        <v>268</v>
      </c>
      <c r="F746" s="122">
        <v>310</v>
      </c>
      <c r="G746" s="122">
        <v>267</v>
      </c>
      <c r="H746" s="122">
        <v>159</v>
      </c>
      <c r="I746" s="122">
        <v>356</v>
      </c>
      <c r="J746" s="122">
        <v>217</v>
      </c>
      <c r="K746" s="122">
        <v>287</v>
      </c>
      <c r="L746" s="122">
        <v>366</v>
      </c>
      <c r="M746" s="122">
        <v>237</v>
      </c>
      <c r="N746" s="122">
        <v>263</v>
      </c>
      <c r="O746" s="128">
        <f t="shared" si="301"/>
        <v>3480</v>
      </c>
    </row>
    <row r="747" spans="2:15" s="26" customFormat="1" ht="23.25" customHeight="1" x14ac:dyDescent="0.25">
      <c r="B747" s="97" t="s">
        <v>5</v>
      </c>
      <c r="C747" s="128">
        <f t="shared" ref="C747:N747" si="302">SUM(C737:C746)</f>
        <v>4831</v>
      </c>
      <c r="D747" s="128">
        <f t="shared" si="302"/>
        <v>4810</v>
      </c>
      <c r="E747" s="128">
        <f t="shared" si="302"/>
        <v>4289</v>
      </c>
      <c r="F747" s="128">
        <f t="shared" si="302"/>
        <v>4407</v>
      </c>
      <c r="G747" s="128">
        <f t="shared" si="302"/>
        <v>3853</v>
      </c>
      <c r="H747" s="128">
        <f t="shared" si="302"/>
        <v>3909</v>
      </c>
      <c r="I747" s="128">
        <f t="shared" si="302"/>
        <v>4136</v>
      </c>
      <c r="J747" s="128">
        <f t="shared" si="302"/>
        <v>3915</v>
      </c>
      <c r="K747" s="128">
        <f t="shared" si="302"/>
        <v>3832</v>
      </c>
      <c r="L747" s="128">
        <f t="shared" si="302"/>
        <v>3902</v>
      </c>
      <c r="M747" s="128">
        <f t="shared" si="302"/>
        <v>3461</v>
      </c>
      <c r="N747" s="128">
        <f t="shared" si="302"/>
        <v>3352</v>
      </c>
      <c r="O747" s="128">
        <f>SUM(C747:N747)</f>
        <v>48697</v>
      </c>
    </row>
    <row r="748" spans="2:15" s="26" customFormat="1" ht="12" customHeight="1" x14ac:dyDescent="0.25">
      <c r="B748" s="36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25"/>
    </row>
    <row r="749" spans="2:15" s="26" customFormat="1" ht="23.25" customHeight="1" x14ac:dyDescent="0.25">
      <c r="B749" s="97" t="s">
        <v>592</v>
      </c>
      <c r="C749" s="109"/>
      <c r="D749" s="110"/>
      <c r="E749" s="110"/>
      <c r="F749" s="110"/>
      <c r="G749" s="110"/>
      <c r="H749" s="110"/>
      <c r="I749" s="110"/>
      <c r="J749" s="110"/>
      <c r="K749" s="110"/>
      <c r="L749" s="110"/>
      <c r="M749" s="110"/>
      <c r="N749" s="110"/>
      <c r="O749" s="111"/>
    </row>
    <row r="750" spans="2:15" s="26" customFormat="1" ht="23.25" customHeight="1" x14ac:dyDescent="0.25">
      <c r="B750" s="97" t="s">
        <v>5</v>
      </c>
      <c r="C750" s="128">
        <f t="shared" ref="C750:N750" si="303">C747</f>
        <v>4831</v>
      </c>
      <c r="D750" s="128">
        <f t="shared" si="303"/>
        <v>4810</v>
      </c>
      <c r="E750" s="128">
        <f t="shared" si="303"/>
        <v>4289</v>
      </c>
      <c r="F750" s="128">
        <f t="shared" si="303"/>
        <v>4407</v>
      </c>
      <c r="G750" s="128">
        <f t="shared" si="303"/>
        <v>3853</v>
      </c>
      <c r="H750" s="128">
        <f t="shared" si="303"/>
        <v>3909</v>
      </c>
      <c r="I750" s="128">
        <f t="shared" si="303"/>
        <v>4136</v>
      </c>
      <c r="J750" s="128">
        <f t="shared" si="303"/>
        <v>3915</v>
      </c>
      <c r="K750" s="128">
        <f t="shared" si="303"/>
        <v>3832</v>
      </c>
      <c r="L750" s="128">
        <f t="shared" si="303"/>
        <v>3902</v>
      </c>
      <c r="M750" s="128">
        <f t="shared" si="303"/>
        <v>3461</v>
      </c>
      <c r="N750" s="128">
        <f t="shared" si="303"/>
        <v>3352</v>
      </c>
      <c r="O750" s="128">
        <f>SUM(C750:N750)</f>
        <v>48697</v>
      </c>
    </row>
    <row r="751" spans="2:15" s="21" customFormat="1" ht="23.25" customHeight="1" x14ac:dyDescent="0.25">
      <c r="B751" s="97" t="s">
        <v>593</v>
      </c>
      <c r="C751" s="123">
        <f t="shared" ref="C751:O751" si="304">IF(C768=0,0,(C750/C768)*100)</f>
        <v>38.865647626709574</v>
      </c>
      <c r="D751" s="123">
        <f t="shared" si="304"/>
        <v>39.897146648971464</v>
      </c>
      <c r="E751" s="123">
        <f t="shared" si="304"/>
        <v>35.658463584968409</v>
      </c>
      <c r="F751" s="123">
        <f t="shared" si="304"/>
        <v>34.408182386008747</v>
      </c>
      <c r="G751" s="123">
        <f t="shared" si="304"/>
        <v>34.169918410783964</v>
      </c>
      <c r="H751" s="123">
        <f t="shared" si="304"/>
        <v>33.029150823827628</v>
      </c>
      <c r="I751" s="123">
        <f t="shared" si="304"/>
        <v>35.021168501270111</v>
      </c>
      <c r="J751" s="123">
        <f t="shared" si="304"/>
        <v>31.927907356059372</v>
      </c>
      <c r="K751" s="123">
        <f t="shared" si="304"/>
        <v>31.108946257509334</v>
      </c>
      <c r="L751" s="123">
        <f t="shared" si="304"/>
        <v>33.748486421034421</v>
      </c>
      <c r="M751" s="123">
        <f t="shared" si="304"/>
        <v>29.032799261806897</v>
      </c>
      <c r="N751" s="123">
        <f t="shared" si="304"/>
        <v>29.35972672330735</v>
      </c>
      <c r="O751" s="123">
        <f t="shared" si="304"/>
        <v>33.88253793756045</v>
      </c>
    </row>
    <row r="752" spans="2:15" s="21" customFormat="1" ht="23.25" customHeight="1" x14ac:dyDescent="0.25">
      <c r="B752" s="97" t="s">
        <v>25</v>
      </c>
      <c r="C752" s="123">
        <f t="shared" ref="C752:O752" si="305">C750/C1615</f>
        <v>155.83870967741936</v>
      </c>
      <c r="D752" s="123">
        <f t="shared" si="305"/>
        <v>165.86206896551724</v>
      </c>
      <c r="E752" s="123">
        <f t="shared" si="305"/>
        <v>138.35483870967741</v>
      </c>
      <c r="F752" s="123">
        <f t="shared" si="305"/>
        <v>146.9</v>
      </c>
      <c r="G752" s="123">
        <f t="shared" si="305"/>
        <v>124.29032258064517</v>
      </c>
      <c r="H752" s="123">
        <f t="shared" si="305"/>
        <v>130.30000000000001</v>
      </c>
      <c r="I752" s="123">
        <f t="shared" si="305"/>
        <v>133.41935483870967</v>
      </c>
      <c r="J752" s="123">
        <f t="shared" si="305"/>
        <v>126.29032258064517</v>
      </c>
      <c r="K752" s="123">
        <f t="shared" si="305"/>
        <v>127.73333333333333</v>
      </c>
      <c r="L752" s="123">
        <f t="shared" si="305"/>
        <v>125.87096774193549</v>
      </c>
      <c r="M752" s="123">
        <f t="shared" si="305"/>
        <v>115.36666666666666</v>
      </c>
      <c r="N752" s="123">
        <f t="shared" si="305"/>
        <v>108.12903225806451</v>
      </c>
      <c r="O752" s="123">
        <f t="shared" si="305"/>
        <v>133.05191256830602</v>
      </c>
    </row>
    <row r="753" spans="2:15" s="21" customFormat="1" ht="12" customHeight="1" x14ac:dyDescent="0.25">
      <c r="B753" s="36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25"/>
    </row>
    <row r="754" spans="2:15" s="21" customFormat="1" ht="23.25" customHeight="1" x14ac:dyDescent="0.25">
      <c r="B754" s="97" t="s">
        <v>591</v>
      </c>
      <c r="C754" s="109"/>
      <c r="D754" s="110"/>
      <c r="E754" s="110"/>
      <c r="F754" s="110"/>
      <c r="G754" s="110"/>
      <c r="H754" s="110"/>
      <c r="I754" s="110"/>
      <c r="J754" s="110"/>
      <c r="K754" s="110"/>
      <c r="L754" s="110"/>
      <c r="M754" s="110"/>
      <c r="N754" s="110"/>
      <c r="O754" s="111"/>
    </row>
    <row r="755" spans="2:15" s="21" customFormat="1" ht="23.25" customHeight="1" x14ac:dyDescent="0.25">
      <c r="B755" s="116" t="s">
        <v>1330</v>
      </c>
      <c r="C755" s="121">
        <v>26</v>
      </c>
      <c r="D755" s="121">
        <v>75</v>
      </c>
      <c r="E755" s="121">
        <v>111</v>
      </c>
      <c r="F755" s="121">
        <v>8</v>
      </c>
      <c r="G755" s="121">
        <v>65</v>
      </c>
      <c r="H755" s="121">
        <v>102</v>
      </c>
      <c r="I755" s="121">
        <v>199</v>
      </c>
      <c r="J755" s="121">
        <v>163</v>
      </c>
      <c r="K755" s="121">
        <v>223</v>
      </c>
      <c r="L755" s="121">
        <v>250</v>
      </c>
      <c r="M755" s="121">
        <v>202</v>
      </c>
      <c r="N755" s="121">
        <v>211</v>
      </c>
      <c r="O755" s="128">
        <f>SUM(C755:N755)</f>
        <v>1635</v>
      </c>
    </row>
    <row r="756" spans="2:15" s="21" customFormat="1" ht="23.25" customHeight="1" x14ac:dyDescent="0.25">
      <c r="B756" s="119" t="s">
        <v>589</v>
      </c>
      <c r="C756" s="122">
        <v>1247</v>
      </c>
      <c r="D756" s="122">
        <v>1401</v>
      </c>
      <c r="E756" s="122">
        <v>1267</v>
      </c>
      <c r="F756" s="122">
        <v>1528</v>
      </c>
      <c r="G756" s="122">
        <v>1290</v>
      </c>
      <c r="H756" s="122">
        <v>1291</v>
      </c>
      <c r="I756" s="122">
        <v>1167</v>
      </c>
      <c r="J756" s="122">
        <v>1232</v>
      </c>
      <c r="K756" s="122">
        <v>1625</v>
      </c>
      <c r="L756" s="122">
        <v>1743</v>
      </c>
      <c r="M756" s="122">
        <v>1469</v>
      </c>
      <c r="N756" s="122">
        <v>1718</v>
      </c>
      <c r="O756" s="128">
        <f>SUM(C756:N756)</f>
        <v>16978</v>
      </c>
    </row>
    <row r="757" spans="2:15" s="26" customFormat="1" ht="23.25" customHeight="1" x14ac:dyDescent="0.25">
      <c r="B757" s="97" t="s">
        <v>5</v>
      </c>
      <c r="C757" s="128">
        <f t="shared" ref="C757:N757" si="306">C755+C756</f>
        <v>1273</v>
      </c>
      <c r="D757" s="128">
        <f t="shared" si="306"/>
        <v>1476</v>
      </c>
      <c r="E757" s="128">
        <f t="shared" si="306"/>
        <v>1378</v>
      </c>
      <c r="F757" s="128">
        <f t="shared" si="306"/>
        <v>1536</v>
      </c>
      <c r="G757" s="128">
        <f t="shared" si="306"/>
        <v>1355</v>
      </c>
      <c r="H757" s="128">
        <f t="shared" si="306"/>
        <v>1393</v>
      </c>
      <c r="I757" s="128">
        <f t="shared" si="306"/>
        <v>1366</v>
      </c>
      <c r="J757" s="128">
        <f t="shared" si="306"/>
        <v>1395</v>
      </c>
      <c r="K757" s="128">
        <f t="shared" si="306"/>
        <v>1848</v>
      </c>
      <c r="L757" s="128">
        <f t="shared" si="306"/>
        <v>1993</v>
      </c>
      <c r="M757" s="128">
        <f>M755+M756</f>
        <v>1671</v>
      </c>
      <c r="N757" s="128">
        <f t="shared" si="306"/>
        <v>1929</v>
      </c>
      <c r="O757" s="128">
        <f>SUM(C757:N757)</f>
        <v>18613</v>
      </c>
    </row>
    <row r="758" spans="2:15" s="26" customFormat="1" ht="23.25" customHeight="1" x14ac:dyDescent="0.25">
      <c r="B758" s="97" t="s">
        <v>593</v>
      </c>
      <c r="C758" s="123">
        <f t="shared" ref="C758:O758" si="307">IF(C768=0,0,(C757/C768)*100)</f>
        <v>10.241351568785197</v>
      </c>
      <c r="D758" s="123">
        <f t="shared" si="307"/>
        <v>12.242866622428666</v>
      </c>
      <c r="E758" s="123">
        <f t="shared" si="307"/>
        <v>11.456601263717992</v>
      </c>
      <c r="F758" s="123">
        <f t="shared" si="307"/>
        <v>11.992504684572143</v>
      </c>
      <c r="G758" s="123">
        <f t="shared" si="307"/>
        <v>12.016672578928699</v>
      </c>
      <c r="H758" s="123">
        <f t="shared" si="307"/>
        <v>11.770173215040135</v>
      </c>
      <c r="I758" s="123">
        <f t="shared" si="307"/>
        <v>11.566469093988145</v>
      </c>
      <c r="J758" s="123">
        <f t="shared" si="307"/>
        <v>11.376610667101614</v>
      </c>
      <c r="K758" s="123">
        <f t="shared" si="307"/>
        <v>15.002435460301996</v>
      </c>
      <c r="L758" s="123">
        <f t="shared" si="307"/>
        <v>17.237502162255666</v>
      </c>
      <c r="M758" s="123">
        <f t="shared" si="307"/>
        <v>14.01728042949417</v>
      </c>
      <c r="N758" s="123">
        <f t="shared" si="307"/>
        <v>16.895857055268458</v>
      </c>
      <c r="O758" s="123">
        <f t="shared" si="307"/>
        <v>12.950606374762563</v>
      </c>
    </row>
    <row r="759" spans="2:15" s="26" customFormat="1" ht="23.25" customHeight="1" x14ac:dyDescent="0.25">
      <c r="B759" s="97" t="s">
        <v>25</v>
      </c>
      <c r="C759" s="123">
        <f t="shared" ref="C759:O759" si="308">C757/C1615</f>
        <v>41.064516129032256</v>
      </c>
      <c r="D759" s="123">
        <f t="shared" si="308"/>
        <v>50.896551724137929</v>
      </c>
      <c r="E759" s="123">
        <f t="shared" si="308"/>
        <v>44.451612903225808</v>
      </c>
      <c r="F759" s="123">
        <f t="shared" si="308"/>
        <v>51.2</v>
      </c>
      <c r="G759" s="123">
        <f t="shared" si="308"/>
        <v>43.70967741935484</v>
      </c>
      <c r="H759" s="123">
        <f t="shared" si="308"/>
        <v>46.43333333333333</v>
      </c>
      <c r="I759" s="123">
        <f t="shared" si="308"/>
        <v>44.064516129032256</v>
      </c>
      <c r="J759" s="123">
        <f t="shared" si="308"/>
        <v>45</v>
      </c>
      <c r="K759" s="123">
        <f t="shared" si="308"/>
        <v>61.6</v>
      </c>
      <c r="L759" s="123">
        <f t="shared" si="308"/>
        <v>64.290322580645167</v>
      </c>
      <c r="M759" s="123">
        <f t="shared" si="308"/>
        <v>55.7</v>
      </c>
      <c r="N759" s="123">
        <f t="shared" si="308"/>
        <v>62.225806451612904</v>
      </c>
      <c r="O759" s="123">
        <f t="shared" si="308"/>
        <v>50.855191256830601</v>
      </c>
    </row>
    <row r="760" spans="2:15" s="21" customFormat="1" ht="12" customHeight="1" x14ac:dyDescent="0.25">
      <c r="B760" s="23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5"/>
    </row>
    <row r="761" spans="2:15" s="26" customFormat="1" ht="23.25" customHeight="1" x14ac:dyDescent="0.25">
      <c r="B761" s="97" t="s">
        <v>590</v>
      </c>
      <c r="C761" s="109"/>
      <c r="D761" s="110"/>
      <c r="E761" s="110"/>
      <c r="F761" s="110"/>
      <c r="G761" s="110"/>
      <c r="H761" s="110"/>
      <c r="I761" s="110"/>
      <c r="J761" s="110"/>
      <c r="K761" s="110"/>
      <c r="L761" s="110"/>
      <c r="M761" s="110"/>
      <c r="N761" s="110"/>
      <c r="O761" s="111"/>
    </row>
    <row r="762" spans="2:15" s="26" customFormat="1" ht="23.25" customHeight="1" x14ac:dyDescent="0.25">
      <c r="B762" s="119" t="s">
        <v>1329</v>
      </c>
      <c r="C762" s="122">
        <v>6326</v>
      </c>
      <c r="D762" s="122">
        <v>5770</v>
      </c>
      <c r="E762" s="122">
        <v>6361</v>
      </c>
      <c r="F762" s="122">
        <v>6865</v>
      </c>
      <c r="G762" s="122">
        <v>6068</v>
      </c>
      <c r="H762" s="122">
        <v>6533</v>
      </c>
      <c r="I762" s="122">
        <v>6308</v>
      </c>
      <c r="J762" s="122">
        <v>6952</v>
      </c>
      <c r="K762" s="122">
        <v>6638</v>
      </c>
      <c r="L762" s="122">
        <v>5667</v>
      </c>
      <c r="M762" s="122">
        <v>6789</v>
      </c>
      <c r="N762" s="122">
        <v>6136</v>
      </c>
      <c r="O762" s="128">
        <f>SUM(C762:N762)</f>
        <v>76413</v>
      </c>
    </row>
    <row r="763" spans="2:15" s="26" customFormat="1" ht="23.25" customHeight="1" x14ac:dyDescent="0.25">
      <c r="B763" s="97" t="s">
        <v>5</v>
      </c>
      <c r="C763" s="128">
        <f>C762</f>
        <v>6326</v>
      </c>
      <c r="D763" s="128">
        <f>D762</f>
        <v>5770</v>
      </c>
      <c r="E763" s="128">
        <f t="shared" ref="E763:N763" si="309">E762</f>
        <v>6361</v>
      </c>
      <c r="F763" s="128">
        <f t="shared" si="309"/>
        <v>6865</v>
      </c>
      <c r="G763" s="128">
        <f t="shared" si="309"/>
        <v>6068</v>
      </c>
      <c r="H763" s="128">
        <f t="shared" si="309"/>
        <v>6533</v>
      </c>
      <c r="I763" s="128">
        <f t="shared" si="309"/>
        <v>6308</v>
      </c>
      <c r="J763" s="128">
        <f t="shared" si="309"/>
        <v>6952</v>
      </c>
      <c r="K763" s="128">
        <f t="shared" si="309"/>
        <v>6638</v>
      </c>
      <c r="L763" s="128">
        <f t="shared" si="309"/>
        <v>5667</v>
      </c>
      <c r="M763" s="128">
        <f t="shared" si="309"/>
        <v>6789</v>
      </c>
      <c r="N763" s="128">
        <f t="shared" si="309"/>
        <v>6136</v>
      </c>
      <c r="O763" s="128">
        <f>SUM(C763:N763)</f>
        <v>76413</v>
      </c>
    </row>
    <row r="764" spans="2:15" s="26" customFormat="1" ht="23.25" customHeight="1" x14ac:dyDescent="0.25">
      <c r="B764" s="97" t="s">
        <v>38</v>
      </c>
      <c r="C764" s="123">
        <f>IF(C768=0,0,(C763/C768)*100)</f>
        <v>50.893000804505228</v>
      </c>
      <c r="D764" s="123">
        <f t="shared" ref="D764:N764" si="310">IF(D768=0,0,(D763/D768)*100)</f>
        <v>47.859986728599871</v>
      </c>
      <c r="E764" s="123">
        <f t="shared" si="310"/>
        <v>52.884935151313606</v>
      </c>
      <c r="F764" s="123">
        <f t="shared" si="310"/>
        <v>53.599312929419121</v>
      </c>
      <c r="G764" s="123">
        <f t="shared" si="310"/>
        <v>53.813409010287337</v>
      </c>
      <c r="H764" s="123">
        <f t="shared" si="310"/>
        <v>55.200675961132241</v>
      </c>
      <c r="I764" s="123">
        <f t="shared" si="310"/>
        <v>53.412362404741742</v>
      </c>
      <c r="J764" s="123">
        <f t="shared" si="310"/>
        <v>56.695481976839012</v>
      </c>
      <c r="K764" s="123">
        <f t="shared" si="310"/>
        <v>53.888618282188673</v>
      </c>
      <c r="L764" s="123">
        <f t="shared" si="310"/>
        <v>49.014011416709913</v>
      </c>
      <c r="M764" s="123">
        <f t="shared" si="310"/>
        <v>56.949920308698928</v>
      </c>
      <c r="N764" s="123">
        <f t="shared" si="310"/>
        <v>53.744416221424196</v>
      </c>
      <c r="O764" s="123">
        <f>IF(O768=0,0,(O763/O768)*100)</f>
        <v>53.166855687676993</v>
      </c>
    </row>
    <row r="765" spans="2:15" s="26" customFormat="1" ht="23.25" customHeight="1" x14ac:dyDescent="0.25">
      <c r="B765" s="97" t="s">
        <v>25</v>
      </c>
      <c r="C765" s="123">
        <f t="shared" ref="C765:O765" si="311">C763/C1615</f>
        <v>204.06451612903226</v>
      </c>
      <c r="D765" s="123">
        <f t="shared" si="311"/>
        <v>198.9655172413793</v>
      </c>
      <c r="E765" s="123">
        <f t="shared" si="311"/>
        <v>205.19354838709677</v>
      </c>
      <c r="F765" s="123">
        <f t="shared" si="311"/>
        <v>228.83333333333334</v>
      </c>
      <c r="G765" s="123">
        <f t="shared" si="311"/>
        <v>195.74193548387098</v>
      </c>
      <c r="H765" s="123">
        <f t="shared" si="311"/>
        <v>217.76666666666668</v>
      </c>
      <c r="I765" s="123">
        <f t="shared" si="311"/>
        <v>203.48387096774192</v>
      </c>
      <c r="J765" s="123">
        <f t="shared" si="311"/>
        <v>224.25806451612902</v>
      </c>
      <c r="K765" s="123">
        <f t="shared" si="311"/>
        <v>221.26666666666668</v>
      </c>
      <c r="L765" s="123">
        <f t="shared" si="311"/>
        <v>182.80645161290323</v>
      </c>
      <c r="M765" s="123">
        <f t="shared" si="311"/>
        <v>226.3</v>
      </c>
      <c r="N765" s="123">
        <f t="shared" si="311"/>
        <v>197.93548387096774</v>
      </c>
      <c r="O765" s="123">
        <f t="shared" si="311"/>
        <v>208.77868852459017</v>
      </c>
    </row>
    <row r="766" spans="2:15" s="26" customFormat="1" ht="12" customHeight="1" x14ac:dyDescent="0.25">
      <c r="B766" s="36"/>
      <c r="C766" s="37"/>
      <c r="D766" s="37"/>
      <c r="E766" s="37"/>
      <c r="F766" s="37"/>
      <c r="G766" s="37"/>
      <c r="H766" s="68"/>
      <c r="I766" s="37"/>
      <c r="J766" s="37"/>
      <c r="K766" s="37"/>
      <c r="L766" s="37"/>
      <c r="M766" s="37"/>
      <c r="N766" s="37"/>
      <c r="O766" s="25"/>
    </row>
    <row r="767" spans="2:15" s="26" customFormat="1" ht="23.25" customHeight="1" x14ac:dyDescent="0.25">
      <c r="B767" s="97" t="s">
        <v>594</v>
      </c>
      <c r="C767" s="109"/>
      <c r="D767" s="110"/>
      <c r="E767" s="110"/>
      <c r="F767" s="110"/>
      <c r="G767" s="110"/>
      <c r="H767" s="110"/>
      <c r="I767" s="110"/>
      <c r="J767" s="110"/>
      <c r="K767" s="110"/>
      <c r="L767" s="110"/>
      <c r="M767" s="110"/>
      <c r="N767" s="110"/>
      <c r="O767" s="111"/>
    </row>
    <row r="768" spans="2:15" s="26" customFormat="1" ht="23.25" customHeight="1" x14ac:dyDescent="0.25">
      <c r="B768" s="97" t="s">
        <v>5</v>
      </c>
      <c r="C768" s="128">
        <f t="shared" ref="C768:O768" si="312">SUM(C750+C757+C763)</f>
        <v>12430</v>
      </c>
      <c r="D768" s="128">
        <f t="shared" si="312"/>
        <v>12056</v>
      </c>
      <c r="E768" s="128">
        <f t="shared" si="312"/>
        <v>12028</v>
      </c>
      <c r="F768" s="128">
        <f t="shared" si="312"/>
        <v>12808</v>
      </c>
      <c r="G768" s="128">
        <f t="shared" si="312"/>
        <v>11276</v>
      </c>
      <c r="H768" s="128">
        <f t="shared" si="312"/>
        <v>11835</v>
      </c>
      <c r="I768" s="128">
        <f t="shared" si="312"/>
        <v>11810</v>
      </c>
      <c r="J768" s="128">
        <f t="shared" si="312"/>
        <v>12262</v>
      </c>
      <c r="K768" s="128">
        <f t="shared" si="312"/>
        <v>12318</v>
      </c>
      <c r="L768" s="128">
        <f t="shared" si="312"/>
        <v>11562</v>
      </c>
      <c r="M768" s="128">
        <f t="shared" si="312"/>
        <v>11921</v>
      </c>
      <c r="N768" s="128">
        <f t="shared" si="312"/>
        <v>11417</v>
      </c>
      <c r="O768" s="128">
        <f t="shared" si="312"/>
        <v>143723</v>
      </c>
    </row>
    <row r="769" spans="2:15" s="26" customFormat="1" ht="23.25" customHeight="1" x14ac:dyDescent="0.25">
      <c r="B769" s="97" t="s">
        <v>25</v>
      </c>
      <c r="C769" s="123">
        <f t="shared" ref="C769:O769" si="313">C768/C1615</f>
        <v>400.96774193548384</v>
      </c>
      <c r="D769" s="123">
        <f t="shared" si="313"/>
        <v>415.72413793103448</v>
      </c>
      <c r="E769" s="123">
        <f t="shared" si="313"/>
        <v>388</v>
      </c>
      <c r="F769" s="123">
        <f t="shared" si="313"/>
        <v>426.93333333333334</v>
      </c>
      <c r="G769" s="123">
        <f t="shared" si="313"/>
        <v>363.74193548387098</v>
      </c>
      <c r="H769" s="123">
        <f t="shared" si="313"/>
        <v>394.5</v>
      </c>
      <c r="I769" s="123">
        <f t="shared" si="313"/>
        <v>380.96774193548384</v>
      </c>
      <c r="J769" s="123">
        <f t="shared" si="313"/>
        <v>395.54838709677421</v>
      </c>
      <c r="K769" s="123">
        <f t="shared" si="313"/>
        <v>410.6</v>
      </c>
      <c r="L769" s="123">
        <f t="shared" si="313"/>
        <v>372.96774193548384</v>
      </c>
      <c r="M769" s="123">
        <f t="shared" si="313"/>
        <v>397.36666666666667</v>
      </c>
      <c r="N769" s="123">
        <f t="shared" si="313"/>
        <v>368.29032258064518</v>
      </c>
      <c r="O769" s="123">
        <f t="shared" si="313"/>
        <v>392.6857923497268</v>
      </c>
    </row>
    <row r="770" spans="2:15" s="26" customFormat="1" ht="23.25" customHeight="1" x14ac:dyDescent="0.25">
      <c r="B770" s="97" t="s">
        <v>595</v>
      </c>
      <c r="C770" s="123">
        <f t="shared" ref="C770:N770" si="314">IF(C768=0,0,C768/C1253*100)</f>
        <v>84.829045246707153</v>
      </c>
      <c r="D770" s="123">
        <f t="shared" si="314"/>
        <v>84.343081013012451</v>
      </c>
      <c r="E770" s="123">
        <f t="shared" si="314"/>
        <v>83.475605524325076</v>
      </c>
      <c r="F770" s="123">
        <f t="shared" si="314"/>
        <v>85.529215358931552</v>
      </c>
      <c r="G770" s="123">
        <f t="shared" si="314"/>
        <v>82.783936568533875</v>
      </c>
      <c r="H770" s="123">
        <f t="shared" si="314"/>
        <v>83.486173814898422</v>
      </c>
      <c r="I770" s="123">
        <f t="shared" si="314"/>
        <v>82.242339832869078</v>
      </c>
      <c r="J770" s="123">
        <f t="shared" si="314"/>
        <v>81.232196091421002</v>
      </c>
      <c r="K770" s="123">
        <f t="shared" si="314"/>
        <v>80.789663540368593</v>
      </c>
      <c r="L770" s="123">
        <f t="shared" si="314"/>
        <v>80.994746059544653</v>
      </c>
      <c r="M770" s="123">
        <f t="shared" si="314"/>
        <v>81.310961053134164</v>
      </c>
      <c r="N770" s="123">
        <f t="shared" si="314"/>
        <v>79.716520039100686</v>
      </c>
      <c r="O770" s="123">
        <f>O768/O1253*100</f>
        <v>82.557671981986118</v>
      </c>
    </row>
    <row r="771" spans="2:15" s="21" customFormat="1" ht="12" customHeight="1" x14ac:dyDescent="0.25">
      <c r="B771" s="23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5"/>
    </row>
    <row r="772" spans="2:15" s="30" customFormat="1" ht="23.25" customHeight="1" x14ac:dyDescent="0.25">
      <c r="B772" s="133" t="s">
        <v>154</v>
      </c>
      <c r="C772" s="109"/>
      <c r="D772" s="110"/>
      <c r="E772" s="110"/>
      <c r="F772" s="110"/>
      <c r="G772" s="110"/>
      <c r="H772" s="110"/>
      <c r="I772" s="110"/>
      <c r="J772" s="110"/>
      <c r="K772" s="110"/>
      <c r="L772" s="110"/>
      <c r="M772" s="110"/>
      <c r="N772" s="110"/>
      <c r="O772" s="111"/>
    </row>
    <row r="773" spans="2:15" s="27" customFormat="1" ht="12" customHeight="1" x14ac:dyDescent="0.25">
      <c r="B773" s="36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25"/>
    </row>
    <row r="774" spans="2:15" s="26" customFormat="1" ht="23.25" customHeight="1" x14ac:dyDescent="0.25">
      <c r="B774" s="97" t="s">
        <v>155</v>
      </c>
      <c r="C774" s="109"/>
      <c r="D774" s="110"/>
      <c r="E774" s="110"/>
      <c r="F774" s="110"/>
      <c r="G774" s="110"/>
      <c r="H774" s="110"/>
      <c r="I774" s="110"/>
      <c r="J774" s="110"/>
      <c r="K774" s="110"/>
      <c r="L774" s="110"/>
      <c r="M774" s="110"/>
      <c r="N774" s="110"/>
      <c r="O774" s="111"/>
    </row>
    <row r="775" spans="2:15" s="26" customFormat="1" ht="23.25" customHeight="1" x14ac:dyDescent="0.25">
      <c r="B775" s="116" t="s">
        <v>596</v>
      </c>
      <c r="C775" s="121">
        <v>65</v>
      </c>
      <c r="D775" s="121">
        <v>35</v>
      </c>
      <c r="E775" s="121">
        <v>61</v>
      </c>
      <c r="F775" s="121">
        <v>32</v>
      </c>
      <c r="G775" s="121">
        <v>26</v>
      </c>
      <c r="H775" s="121">
        <v>17</v>
      </c>
      <c r="I775" s="121">
        <v>22</v>
      </c>
      <c r="J775" s="121">
        <v>27</v>
      </c>
      <c r="K775" s="121">
        <v>36</v>
      </c>
      <c r="L775" s="121">
        <v>39</v>
      </c>
      <c r="M775" s="121">
        <v>29</v>
      </c>
      <c r="N775" s="121">
        <v>34</v>
      </c>
      <c r="O775" s="128">
        <f>SUM(C775:N775)</f>
        <v>423</v>
      </c>
    </row>
    <row r="776" spans="2:15" s="26" customFormat="1" ht="23.25" customHeight="1" x14ac:dyDescent="0.25">
      <c r="B776" s="119" t="s">
        <v>597</v>
      </c>
      <c r="C776" s="122">
        <v>60</v>
      </c>
      <c r="D776" s="122">
        <v>63</v>
      </c>
      <c r="E776" s="122">
        <v>76</v>
      </c>
      <c r="F776" s="122">
        <v>53</v>
      </c>
      <c r="G776" s="122">
        <v>96</v>
      </c>
      <c r="H776" s="122">
        <v>73</v>
      </c>
      <c r="I776" s="122">
        <v>59</v>
      </c>
      <c r="J776" s="122">
        <v>62</v>
      </c>
      <c r="K776" s="122">
        <v>47</v>
      </c>
      <c r="L776" s="122">
        <v>44</v>
      </c>
      <c r="M776" s="122">
        <v>59</v>
      </c>
      <c r="N776" s="122">
        <v>60</v>
      </c>
      <c r="O776" s="128">
        <f t="shared" ref="O776:O784" si="315">SUM(C776:N776)</f>
        <v>752</v>
      </c>
    </row>
    <row r="777" spans="2:15" s="21" customFormat="1" ht="23.25" customHeight="1" x14ac:dyDescent="0.25">
      <c r="B777" s="116" t="s">
        <v>598</v>
      </c>
      <c r="C777" s="121">
        <v>0</v>
      </c>
      <c r="D777" s="121">
        <v>0</v>
      </c>
      <c r="E777" s="121">
        <v>0</v>
      </c>
      <c r="F777" s="121">
        <v>1</v>
      </c>
      <c r="G777" s="121">
        <v>0</v>
      </c>
      <c r="H777" s="121">
        <v>3</v>
      </c>
      <c r="I777" s="121">
        <v>0</v>
      </c>
      <c r="J777" s="121">
        <v>1</v>
      </c>
      <c r="K777" s="121">
        <v>2</v>
      </c>
      <c r="L777" s="121">
        <v>1</v>
      </c>
      <c r="M777" s="121">
        <v>0</v>
      </c>
      <c r="N777" s="121">
        <v>8</v>
      </c>
      <c r="O777" s="128">
        <f t="shared" si="315"/>
        <v>16</v>
      </c>
    </row>
    <row r="778" spans="2:15" s="21" customFormat="1" ht="23.25" customHeight="1" x14ac:dyDescent="0.25">
      <c r="B778" s="119" t="s">
        <v>599</v>
      </c>
      <c r="C778" s="122">
        <v>33</v>
      </c>
      <c r="D778" s="122">
        <v>21</v>
      </c>
      <c r="E778" s="122">
        <v>39</v>
      </c>
      <c r="F778" s="122">
        <v>29</v>
      </c>
      <c r="G778" s="122">
        <v>24</v>
      </c>
      <c r="H778" s="122">
        <v>34</v>
      </c>
      <c r="I778" s="122">
        <v>33</v>
      </c>
      <c r="J778" s="122">
        <v>21</v>
      </c>
      <c r="K778" s="122">
        <v>30</v>
      </c>
      <c r="L778" s="122">
        <v>36</v>
      </c>
      <c r="M778" s="122">
        <v>22</v>
      </c>
      <c r="N778" s="122">
        <v>43</v>
      </c>
      <c r="O778" s="128">
        <f t="shared" si="315"/>
        <v>365</v>
      </c>
    </row>
    <row r="779" spans="2:15" s="21" customFormat="1" ht="23.25" customHeight="1" x14ac:dyDescent="0.25">
      <c r="B779" s="116" t="s">
        <v>600</v>
      </c>
      <c r="C779" s="121">
        <v>0</v>
      </c>
      <c r="D779" s="121">
        <v>0</v>
      </c>
      <c r="E779" s="121">
        <v>0</v>
      </c>
      <c r="F779" s="121">
        <v>15</v>
      </c>
      <c r="G779" s="121">
        <v>11</v>
      </c>
      <c r="H779" s="121">
        <v>35</v>
      </c>
      <c r="I779" s="121">
        <v>34</v>
      </c>
      <c r="J779" s="121">
        <v>38</v>
      </c>
      <c r="K779" s="121">
        <v>25</v>
      </c>
      <c r="L779" s="121">
        <v>10</v>
      </c>
      <c r="M779" s="121">
        <v>21</v>
      </c>
      <c r="N779" s="121">
        <v>27</v>
      </c>
      <c r="O779" s="128">
        <f t="shared" si="315"/>
        <v>216</v>
      </c>
    </row>
    <row r="780" spans="2:15" s="21" customFormat="1" ht="23.25" customHeight="1" x14ac:dyDescent="0.25">
      <c r="B780" s="119" t="s">
        <v>767</v>
      </c>
      <c r="C780" s="122">
        <v>17</v>
      </c>
      <c r="D780" s="122">
        <v>27</v>
      </c>
      <c r="E780" s="122">
        <v>16</v>
      </c>
      <c r="F780" s="122">
        <v>12</v>
      </c>
      <c r="G780" s="122">
        <v>18</v>
      </c>
      <c r="H780" s="122">
        <v>28</v>
      </c>
      <c r="I780" s="122">
        <v>27</v>
      </c>
      <c r="J780" s="122">
        <v>35</v>
      </c>
      <c r="K780" s="122">
        <v>30</v>
      </c>
      <c r="L780" s="122">
        <v>41</v>
      </c>
      <c r="M780" s="122">
        <v>21</v>
      </c>
      <c r="N780" s="122">
        <v>19</v>
      </c>
      <c r="O780" s="128">
        <f t="shared" si="315"/>
        <v>291</v>
      </c>
    </row>
    <row r="781" spans="2:15" s="21" customFormat="1" ht="23.25" customHeight="1" x14ac:dyDescent="0.25">
      <c r="B781" s="116" t="s">
        <v>601</v>
      </c>
      <c r="C781" s="121">
        <v>0</v>
      </c>
      <c r="D781" s="121">
        <v>0</v>
      </c>
      <c r="E781" s="121">
        <v>0</v>
      </c>
      <c r="F781" s="121">
        <v>0</v>
      </c>
      <c r="G781" s="121">
        <v>0</v>
      </c>
      <c r="H781" s="121">
        <v>0</v>
      </c>
      <c r="I781" s="121">
        <v>0</v>
      </c>
      <c r="J781" s="121">
        <v>0</v>
      </c>
      <c r="K781" s="121">
        <v>0</v>
      </c>
      <c r="L781" s="121">
        <v>0</v>
      </c>
      <c r="M781" s="121">
        <v>0</v>
      </c>
      <c r="N781" s="121">
        <v>0</v>
      </c>
      <c r="O781" s="128">
        <f t="shared" si="315"/>
        <v>0</v>
      </c>
    </row>
    <row r="782" spans="2:15" s="21" customFormat="1" ht="23.25" customHeight="1" x14ac:dyDescent="0.25">
      <c r="B782" s="119" t="s">
        <v>602</v>
      </c>
      <c r="C782" s="122">
        <v>93</v>
      </c>
      <c r="D782" s="122">
        <v>64</v>
      </c>
      <c r="E782" s="122">
        <v>78</v>
      </c>
      <c r="F782" s="122">
        <v>36</v>
      </c>
      <c r="G782" s="122">
        <v>39</v>
      </c>
      <c r="H782" s="122">
        <v>41</v>
      </c>
      <c r="I782" s="122">
        <v>47</v>
      </c>
      <c r="J782" s="122">
        <v>36</v>
      </c>
      <c r="K782" s="122">
        <v>32</v>
      </c>
      <c r="L782" s="122">
        <v>45</v>
      </c>
      <c r="M782" s="122">
        <v>34</v>
      </c>
      <c r="N782" s="122">
        <v>30</v>
      </c>
      <c r="O782" s="128">
        <f t="shared" si="315"/>
        <v>575</v>
      </c>
    </row>
    <row r="783" spans="2:15" s="21" customFormat="1" ht="23.25" customHeight="1" x14ac:dyDescent="0.25">
      <c r="B783" s="116" t="s">
        <v>603</v>
      </c>
      <c r="C783" s="121">
        <v>14</v>
      </c>
      <c r="D783" s="121">
        <v>11</v>
      </c>
      <c r="E783" s="121">
        <v>43</v>
      </c>
      <c r="F783" s="121">
        <v>28</v>
      </c>
      <c r="G783" s="121">
        <v>47</v>
      </c>
      <c r="H783" s="121">
        <v>56</v>
      </c>
      <c r="I783" s="121">
        <v>35</v>
      </c>
      <c r="J783" s="121">
        <v>31</v>
      </c>
      <c r="K783" s="121">
        <v>23</v>
      </c>
      <c r="L783" s="121">
        <v>30</v>
      </c>
      <c r="M783" s="121">
        <v>22</v>
      </c>
      <c r="N783" s="121">
        <v>43</v>
      </c>
      <c r="O783" s="128">
        <f t="shared" si="315"/>
        <v>383</v>
      </c>
    </row>
    <row r="784" spans="2:15" s="21" customFormat="1" ht="23.25" customHeight="1" x14ac:dyDescent="0.25">
      <c r="B784" s="119" t="s">
        <v>604</v>
      </c>
      <c r="C784" s="122">
        <v>32</v>
      </c>
      <c r="D784" s="122">
        <v>23</v>
      </c>
      <c r="E784" s="122">
        <v>25</v>
      </c>
      <c r="F784" s="122">
        <v>34</v>
      </c>
      <c r="G784" s="122">
        <v>40</v>
      </c>
      <c r="H784" s="122">
        <v>12</v>
      </c>
      <c r="I784" s="122">
        <v>30</v>
      </c>
      <c r="J784" s="122">
        <v>21</v>
      </c>
      <c r="K784" s="122">
        <v>29</v>
      </c>
      <c r="L784" s="122">
        <v>27</v>
      </c>
      <c r="M784" s="122">
        <v>31</v>
      </c>
      <c r="N784" s="122">
        <v>47</v>
      </c>
      <c r="O784" s="128">
        <f t="shared" si="315"/>
        <v>351</v>
      </c>
    </row>
    <row r="785" spans="2:15" s="26" customFormat="1" ht="23.25" customHeight="1" x14ac:dyDescent="0.25">
      <c r="B785" s="97" t="s">
        <v>5</v>
      </c>
      <c r="C785" s="128">
        <f>SUM(C775:C784)</f>
        <v>314</v>
      </c>
      <c r="D785" s="128">
        <f>SUM(D775:D784)</f>
        <v>244</v>
      </c>
      <c r="E785" s="128">
        <f t="shared" ref="E785:N785" si="316">SUM(E775:E784)</f>
        <v>338</v>
      </c>
      <c r="F785" s="128">
        <f t="shared" si="316"/>
        <v>240</v>
      </c>
      <c r="G785" s="128">
        <f t="shared" si="316"/>
        <v>301</v>
      </c>
      <c r="H785" s="128">
        <f t="shared" si="316"/>
        <v>299</v>
      </c>
      <c r="I785" s="128">
        <f t="shared" si="316"/>
        <v>287</v>
      </c>
      <c r="J785" s="128">
        <f t="shared" si="316"/>
        <v>272</v>
      </c>
      <c r="K785" s="128">
        <f t="shared" si="316"/>
        <v>254</v>
      </c>
      <c r="L785" s="128">
        <f t="shared" si="316"/>
        <v>273</v>
      </c>
      <c r="M785" s="128">
        <f t="shared" si="316"/>
        <v>239</v>
      </c>
      <c r="N785" s="128">
        <f t="shared" si="316"/>
        <v>311</v>
      </c>
      <c r="O785" s="128">
        <f>SUM(O775:O784)</f>
        <v>3372</v>
      </c>
    </row>
    <row r="786" spans="2:15" s="26" customFormat="1" ht="12" customHeight="1" x14ac:dyDescent="0.25">
      <c r="B786" s="36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25"/>
    </row>
    <row r="787" spans="2:15" s="21" customFormat="1" ht="23.25" customHeight="1" x14ac:dyDescent="0.25">
      <c r="B787" s="97" t="s">
        <v>156</v>
      </c>
      <c r="C787" s="109"/>
      <c r="D787" s="110"/>
      <c r="E787" s="110"/>
      <c r="F787" s="110"/>
      <c r="G787" s="110"/>
      <c r="H787" s="110"/>
      <c r="I787" s="110"/>
      <c r="J787" s="110"/>
      <c r="K787" s="110"/>
      <c r="L787" s="110"/>
      <c r="M787" s="110"/>
      <c r="N787" s="110"/>
      <c r="O787" s="111"/>
    </row>
    <row r="788" spans="2:15" s="26" customFormat="1" ht="23.25" customHeight="1" x14ac:dyDescent="0.25">
      <c r="B788" s="97" t="s">
        <v>5</v>
      </c>
      <c r="C788" s="128">
        <f>C785</f>
        <v>314</v>
      </c>
      <c r="D788" s="128">
        <f t="shared" ref="D788:N788" si="317">D785</f>
        <v>244</v>
      </c>
      <c r="E788" s="128">
        <f t="shared" si="317"/>
        <v>338</v>
      </c>
      <c r="F788" s="128">
        <f t="shared" si="317"/>
        <v>240</v>
      </c>
      <c r="G788" s="128">
        <f t="shared" si="317"/>
        <v>301</v>
      </c>
      <c r="H788" s="128">
        <f t="shared" si="317"/>
        <v>299</v>
      </c>
      <c r="I788" s="128">
        <f t="shared" si="317"/>
        <v>287</v>
      </c>
      <c r="J788" s="128">
        <f t="shared" si="317"/>
        <v>272</v>
      </c>
      <c r="K788" s="128">
        <f t="shared" si="317"/>
        <v>254</v>
      </c>
      <c r="L788" s="128">
        <f t="shared" si="317"/>
        <v>273</v>
      </c>
      <c r="M788" s="128">
        <f t="shared" si="317"/>
        <v>239</v>
      </c>
      <c r="N788" s="128">
        <f t="shared" si="317"/>
        <v>311</v>
      </c>
      <c r="O788" s="128">
        <f>SUM(C788:N788)</f>
        <v>3372</v>
      </c>
    </row>
    <row r="789" spans="2:15" s="21" customFormat="1" ht="23.25" customHeight="1" x14ac:dyDescent="0.25">
      <c r="B789" s="97" t="s">
        <v>39</v>
      </c>
      <c r="C789" s="123">
        <f t="shared" ref="C789:O789" si="318">IF(C806=0,0,(C788/C806)*100)</f>
        <v>36.984687868080094</v>
      </c>
      <c r="D789" s="123">
        <f t="shared" si="318"/>
        <v>25.102880658436217</v>
      </c>
      <c r="E789" s="123">
        <f t="shared" si="318"/>
        <v>32.375478927203069</v>
      </c>
      <c r="F789" s="123">
        <f t="shared" si="318"/>
        <v>28.50356294536817</v>
      </c>
      <c r="G789" s="123">
        <f t="shared" si="318"/>
        <v>30.251256281407034</v>
      </c>
      <c r="H789" s="123">
        <f t="shared" si="318"/>
        <v>28.368121442125236</v>
      </c>
      <c r="I789" s="123">
        <f t="shared" si="318"/>
        <v>25.925925925925924</v>
      </c>
      <c r="J789" s="123">
        <f t="shared" si="318"/>
        <v>24.749772520473158</v>
      </c>
      <c r="K789" s="123">
        <f t="shared" si="318"/>
        <v>21.690862510674638</v>
      </c>
      <c r="L789" s="123">
        <f t="shared" si="318"/>
        <v>26.686217008797652</v>
      </c>
      <c r="M789" s="123">
        <f t="shared" si="318"/>
        <v>26.526082130965595</v>
      </c>
      <c r="N789" s="123">
        <f t="shared" si="318"/>
        <v>33.155650319829419</v>
      </c>
      <c r="O789" s="123">
        <f t="shared" si="318"/>
        <v>28.111713213839103</v>
      </c>
    </row>
    <row r="790" spans="2:15" s="21" customFormat="1" ht="23.25" customHeight="1" x14ac:dyDescent="0.25">
      <c r="B790" s="97" t="s">
        <v>25</v>
      </c>
      <c r="C790" s="123">
        <f t="shared" ref="C790:O790" si="319">AVERAGE(C788/C1615)</f>
        <v>10.129032258064516</v>
      </c>
      <c r="D790" s="123">
        <f t="shared" si="319"/>
        <v>8.4137931034482758</v>
      </c>
      <c r="E790" s="123">
        <f t="shared" si="319"/>
        <v>10.903225806451612</v>
      </c>
      <c r="F790" s="123">
        <f t="shared" si="319"/>
        <v>8</v>
      </c>
      <c r="G790" s="123">
        <f t="shared" si="319"/>
        <v>9.7096774193548381</v>
      </c>
      <c r="H790" s="123">
        <f t="shared" si="319"/>
        <v>9.9666666666666668</v>
      </c>
      <c r="I790" s="123">
        <f t="shared" si="319"/>
        <v>9.258064516129032</v>
      </c>
      <c r="J790" s="123">
        <f t="shared" si="319"/>
        <v>8.7741935483870961</v>
      </c>
      <c r="K790" s="123">
        <f t="shared" si="319"/>
        <v>8.4666666666666668</v>
      </c>
      <c r="L790" s="123">
        <f t="shared" si="319"/>
        <v>8.806451612903226</v>
      </c>
      <c r="M790" s="123">
        <f t="shared" si="319"/>
        <v>7.9666666666666668</v>
      </c>
      <c r="N790" s="123">
        <f t="shared" si="319"/>
        <v>10.03225806451613</v>
      </c>
      <c r="O790" s="123">
        <f t="shared" si="319"/>
        <v>9.2131147540983598</v>
      </c>
    </row>
    <row r="791" spans="2:15" s="21" customFormat="1" ht="12" customHeight="1" x14ac:dyDescent="0.25">
      <c r="B791" s="36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25"/>
    </row>
    <row r="792" spans="2:15" s="21" customFormat="1" ht="23.25" customHeight="1" x14ac:dyDescent="0.25">
      <c r="B792" s="97" t="s">
        <v>605</v>
      </c>
      <c r="C792" s="109"/>
      <c r="D792" s="110"/>
      <c r="E792" s="110"/>
      <c r="F792" s="110"/>
      <c r="G792" s="110"/>
      <c r="H792" s="110"/>
      <c r="I792" s="110"/>
      <c r="J792" s="110"/>
      <c r="K792" s="110"/>
      <c r="L792" s="110"/>
      <c r="M792" s="110"/>
      <c r="N792" s="110"/>
      <c r="O792" s="111"/>
    </row>
    <row r="793" spans="2:15" s="21" customFormat="1" ht="23.25" customHeight="1" x14ac:dyDescent="0.25">
      <c r="B793" s="116" t="s">
        <v>606</v>
      </c>
      <c r="C793" s="121">
        <v>61</v>
      </c>
      <c r="D793" s="121">
        <v>116</v>
      </c>
      <c r="E793" s="121">
        <v>82</v>
      </c>
      <c r="F793" s="121">
        <v>62</v>
      </c>
      <c r="G793" s="121">
        <v>83</v>
      </c>
      <c r="H793" s="121">
        <v>63</v>
      </c>
      <c r="I793" s="121">
        <v>109</v>
      </c>
      <c r="J793" s="121">
        <v>83</v>
      </c>
      <c r="K793" s="121">
        <v>72</v>
      </c>
      <c r="L793" s="121">
        <v>97</v>
      </c>
      <c r="M793" s="121">
        <v>40</v>
      </c>
      <c r="N793" s="121">
        <v>80</v>
      </c>
      <c r="O793" s="128">
        <f>SUM(C793:N793)</f>
        <v>948</v>
      </c>
    </row>
    <row r="794" spans="2:15" s="21" customFormat="1" ht="23.25" customHeight="1" x14ac:dyDescent="0.25">
      <c r="B794" s="119" t="s">
        <v>607</v>
      </c>
      <c r="C794" s="122">
        <v>102</v>
      </c>
      <c r="D794" s="122">
        <v>116</v>
      </c>
      <c r="E794" s="122">
        <v>121</v>
      </c>
      <c r="F794" s="122">
        <v>135</v>
      </c>
      <c r="G794" s="122">
        <v>88</v>
      </c>
      <c r="H794" s="122">
        <v>121</v>
      </c>
      <c r="I794" s="122">
        <v>139</v>
      </c>
      <c r="J794" s="122">
        <v>130</v>
      </c>
      <c r="K794" s="122">
        <v>149</v>
      </c>
      <c r="L794" s="122">
        <v>137</v>
      </c>
      <c r="M794" s="122">
        <v>149</v>
      </c>
      <c r="N794" s="122">
        <v>181</v>
      </c>
      <c r="O794" s="128">
        <f>SUM(C794:N794)</f>
        <v>1568</v>
      </c>
    </row>
    <row r="795" spans="2:15" s="26" customFormat="1" ht="23.25" customHeight="1" x14ac:dyDescent="0.25">
      <c r="B795" s="129" t="s">
        <v>5</v>
      </c>
      <c r="C795" s="128">
        <f>SUM(C793:C794)</f>
        <v>163</v>
      </c>
      <c r="D795" s="128">
        <f>SUM(D793:D794)</f>
        <v>232</v>
      </c>
      <c r="E795" s="128">
        <f t="shared" ref="E795:J795" si="320">SUM(E793:E794)</f>
        <v>203</v>
      </c>
      <c r="F795" s="128">
        <f t="shared" si="320"/>
        <v>197</v>
      </c>
      <c r="G795" s="128">
        <f t="shared" si="320"/>
        <v>171</v>
      </c>
      <c r="H795" s="128">
        <f t="shared" si="320"/>
        <v>184</v>
      </c>
      <c r="I795" s="128">
        <f t="shared" si="320"/>
        <v>248</v>
      </c>
      <c r="J795" s="128">
        <f t="shared" si="320"/>
        <v>213</v>
      </c>
      <c r="K795" s="128">
        <f>K793+K794</f>
        <v>221</v>
      </c>
      <c r="L795" s="128">
        <f>L793+L794</f>
        <v>234</v>
      </c>
      <c r="M795" s="128">
        <f>M793+M794</f>
        <v>189</v>
      </c>
      <c r="N795" s="128">
        <f>N793+N794</f>
        <v>261</v>
      </c>
      <c r="O795" s="128">
        <f>SUM(C795:N795)</f>
        <v>2516</v>
      </c>
    </row>
    <row r="796" spans="2:15" s="21" customFormat="1" ht="23.25" customHeight="1" x14ac:dyDescent="0.25">
      <c r="B796" s="129" t="s">
        <v>39</v>
      </c>
      <c r="C796" s="123">
        <f>IF(C806=0,0,(C795/C806)*100)</f>
        <v>19.199057714958776</v>
      </c>
      <c r="D796" s="123">
        <f t="shared" ref="D796:N796" si="321">IF(D806=0,0,(D795/D806)*100)</f>
        <v>23.868312757201647</v>
      </c>
      <c r="E796" s="123">
        <f t="shared" si="321"/>
        <v>19.444444444444446</v>
      </c>
      <c r="F796" s="123">
        <f t="shared" si="321"/>
        <v>23.396674584323041</v>
      </c>
      <c r="G796" s="123">
        <f t="shared" si="321"/>
        <v>17.185929648241206</v>
      </c>
      <c r="H796" s="123">
        <f t="shared" si="321"/>
        <v>17.4573055028463</v>
      </c>
      <c r="I796" s="123">
        <f t="shared" si="321"/>
        <v>22.402890695573621</v>
      </c>
      <c r="J796" s="123">
        <f t="shared" si="321"/>
        <v>19.381255686988172</v>
      </c>
      <c r="K796" s="123">
        <f t="shared" si="321"/>
        <v>18.872758326216911</v>
      </c>
      <c r="L796" s="123">
        <f t="shared" si="321"/>
        <v>22.873900293255129</v>
      </c>
      <c r="M796" s="123">
        <f t="shared" si="321"/>
        <v>20.976692563817981</v>
      </c>
      <c r="N796" s="123">
        <f t="shared" si="321"/>
        <v>27.825159914712156</v>
      </c>
      <c r="O796" s="123">
        <f>IF(O806=0,0,(O795/O806)*100)</f>
        <v>20.97540641934139</v>
      </c>
    </row>
    <row r="797" spans="2:15" s="21" customFormat="1" ht="23.25" customHeight="1" x14ac:dyDescent="0.25">
      <c r="B797" s="129" t="s">
        <v>25</v>
      </c>
      <c r="C797" s="123">
        <f t="shared" ref="C797:O797" si="322">C795/C1615</f>
        <v>5.258064516129032</v>
      </c>
      <c r="D797" s="123">
        <f t="shared" si="322"/>
        <v>8</v>
      </c>
      <c r="E797" s="123">
        <f t="shared" si="322"/>
        <v>6.5483870967741939</v>
      </c>
      <c r="F797" s="123">
        <f t="shared" si="322"/>
        <v>6.5666666666666664</v>
      </c>
      <c r="G797" s="123">
        <f t="shared" si="322"/>
        <v>5.5161290322580649</v>
      </c>
      <c r="H797" s="123">
        <f t="shared" si="322"/>
        <v>6.1333333333333337</v>
      </c>
      <c r="I797" s="123">
        <f t="shared" si="322"/>
        <v>8</v>
      </c>
      <c r="J797" s="123">
        <f t="shared" si="322"/>
        <v>6.870967741935484</v>
      </c>
      <c r="K797" s="123">
        <f t="shared" si="322"/>
        <v>7.3666666666666663</v>
      </c>
      <c r="L797" s="123">
        <f t="shared" si="322"/>
        <v>7.5483870967741939</v>
      </c>
      <c r="M797" s="123">
        <f t="shared" si="322"/>
        <v>6.3</v>
      </c>
      <c r="N797" s="123">
        <f t="shared" si="322"/>
        <v>8.4193548387096779</v>
      </c>
      <c r="O797" s="123">
        <f t="shared" si="322"/>
        <v>6.8743169398907105</v>
      </c>
    </row>
    <row r="798" spans="2:15" s="21" customFormat="1" ht="12" customHeight="1" x14ac:dyDescent="0.25">
      <c r="B798" s="36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25"/>
    </row>
    <row r="799" spans="2:15" s="21" customFormat="1" ht="23.25" customHeight="1" x14ac:dyDescent="0.25">
      <c r="B799" s="97" t="s">
        <v>157</v>
      </c>
      <c r="C799" s="109"/>
      <c r="D799" s="110"/>
      <c r="E799" s="110"/>
      <c r="F799" s="110"/>
      <c r="G799" s="110"/>
      <c r="H799" s="110"/>
      <c r="I799" s="110"/>
      <c r="J799" s="110"/>
      <c r="K799" s="110"/>
      <c r="L799" s="110"/>
      <c r="M799" s="110"/>
      <c r="N799" s="110"/>
      <c r="O799" s="111"/>
    </row>
    <row r="800" spans="2:15" s="21" customFormat="1" ht="23.25" customHeight="1" x14ac:dyDescent="0.25">
      <c r="B800" s="119" t="s">
        <v>608</v>
      </c>
      <c r="C800" s="122">
        <v>372</v>
      </c>
      <c r="D800" s="122">
        <v>496</v>
      </c>
      <c r="E800" s="122">
        <v>503</v>
      </c>
      <c r="F800" s="122">
        <v>405</v>
      </c>
      <c r="G800" s="122">
        <v>523</v>
      </c>
      <c r="H800" s="122">
        <v>571</v>
      </c>
      <c r="I800" s="122">
        <v>572</v>
      </c>
      <c r="J800" s="122">
        <v>614</v>
      </c>
      <c r="K800" s="122">
        <v>696</v>
      </c>
      <c r="L800" s="122">
        <v>516</v>
      </c>
      <c r="M800" s="122">
        <v>473</v>
      </c>
      <c r="N800" s="122">
        <v>366</v>
      </c>
      <c r="O800" s="128">
        <f>SUM(C800:N800)</f>
        <v>6107</v>
      </c>
    </row>
    <row r="801" spans="2:15" s="53" customFormat="1" ht="23.25" customHeight="1" x14ac:dyDescent="0.25">
      <c r="B801" s="129" t="s">
        <v>5</v>
      </c>
      <c r="C801" s="128">
        <f>C800</f>
        <v>372</v>
      </c>
      <c r="D801" s="128">
        <f>D800</f>
        <v>496</v>
      </c>
      <c r="E801" s="128">
        <f t="shared" ref="E801:N801" si="323">E800</f>
        <v>503</v>
      </c>
      <c r="F801" s="128">
        <f t="shared" si="323"/>
        <v>405</v>
      </c>
      <c r="G801" s="128">
        <f t="shared" si="323"/>
        <v>523</v>
      </c>
      <c r="H801" s="128">
        <f t="shared" si="323"/>
        <v>571</v>
      </c>
      <c r="I801" s="128">
        <f t="shared" si="323"/>
        <v>572</v>
      </c>
      <c r="J801" s="128">
        <f t="shared" si="323"/>
        <v>614</v>
      </c>
      <c r="K801" s="128">
        <f t="shared" si="323"/>
        <v>696</v>
      </c>
      <c r="L801" s="128">
        <f t="shared" si="323"/>
        <v>516</v>
      </c>
      <c r="M801" s="128">
        <f t="shared" si="323"/>
        <v>473</v>
      </c>
      <c r="N801" s="128">
        <f t="shared" si="323"/>
        <v>366</v>
      </c>
      <c r="O801" s="128">
        <f>SUM(C801:N801)</f>
        <v>6107</v>
      </c>
    </row>
    <row r="802" spans="2:15" s="53" customFormat="1" ht="23.25" customHeight="1" x14ac:dyDescent="0.25">
      <c r="B802" s="129" t="s">
        <v>39</v>
      </c>
      <c r="C802" s="123">
        <f>IF(C806=0,0,(C801/C806)*100)</f>
        <v>43.816254416961129</v>
      </c>
      <c r="D802" s="123">
        <f t="shared" ref="D802:N802" si="324">IF(D806=0,0,(D801/D806)*100)</f>
        <v>51.028806584362144</v>
      </c>
      <c r="E802" s="123">
        <f t="shared" si="324"/>
        <v>48.180076628352495</v>
      </c>
      <c r="F802" s="123">
        <f t="shared" si="324"/>
        <v>48.099762470308789</v>
      </c>
      <c r="G802" s="123">
        <f t="shared" si="324"/>
        <v>52.562814070351763</v>
      </c>
      <c r="H802" s="123">
        <f t="shared" si="324"/>
        <v>54.174573055028461</v>
      </c>
      <c r="I802" s="123">
        <f t="shared" si="324"/>
        <v>51.671183378500452</v>
      </c>
      <c r="J802" s="123">
        <f t="shared" si="324"/>
        <v>55.868971792538666</v>
      </c>
      <c r="K802" s="123">
        <f t="shared" si="324"/>
        <v>59.436379163108455</v>
      </c>
      <c r="L802" s="123">
        <f t="shared" si="324"/>
        <v>50.439882697947212</v>
      </c>
      <c r="M802" s="123">
        <f t="shared" si="324"/>
        <v>52.497225305216425</v>
      </c>
      <c r="N802" s="123">
        <f t="shared" si="324"/>
        <v>39.019189765458421</v>
      </c>
      <c r="O802" s="123">
        <f>IF(O806=0,0,(O801/O806)*100)</f>
        <v>50.912880366819515</v>
      </c>
    </row>
    <row r="803" spans="2:15" s="26" customFormat="1" ht="23.25" customHeight="1" x14ac:dyDescent="0.25">
      <c r="B803" s="129" t="s">
        <v>25</v>
      </c>
      <c r="C803" s="123">
        <f t="shared" ref="C803:O803" si="325">C801/C1615</f>
        <v>12</v>
      </c>
      <c r="D803" s="123">
        <f t="shared" si="325"/>
        <v>17.103448275862068</v>
      </c>
      <c r="E803" s="123">
        <f t="shared" si="325"/>
        <v>16.225806451612904</v>
      </c>
      <c r="F803" s="123">
        <f t="shared" si="325"/>
        <v>13.5</v>
      </c>
      <c r="G803" s="123">
        <f t="shared" si="325"/>
        <v>16.870967741935484</v>
      </c>
      <c r="H803" s="123">
        <f t="shared" si="325"/>
        <v>19.033333333333335</v>
      </c>
      <c r="I803" s="123">
        <f t="shared" si="325"/>
        <v>18.451612903225808</v>
      </c>
      <c r="J803" s="123">
        <f t="shared" si="325"/>
        <v>19.806451612903224</v>
      </c>
      <c r="K803" s="123">
        <f t="shared" si="325"/>
        <v>23.2</v>
      </c>
      <c r="L803" s="123">
        <f t="shared" si="325"/>
        <v>16.64516129032258</v>
      </c>
      <c r="M803" s="123">
        <f t="shared" si="325"/>
        <v>15.766666666666667</v>
      </c>
      <c r="N803" s="123">
        <f t="shared" si="325"/>
        <v>11.806451612903226</v>
      </c>
      <c r="O803" s="123">
        <f t="shared" si="325"/>
        <v>16.685792349726775</v>
      </c>
    </row>
    <row r="804" spans="2:15" s="26" customFormat="1" ht="12" customHeight="1" x14ac:dyDescent="0.25">
      <c r="B804" s="36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25"/>
    </row>
    <row r="805" spans="2:15" s="26" customFormat="1" ht="23.25" customHeight="1" x14ac:dyDescent="0.25">
      <c r="B805" s="97" t="s">
        <v>158</v>
      </c>
      <c r="C805" s="109"/>
      <c r="D805" s="110"/>
      <c r="E805" s="110"/>
      <c r="F805" s="110"/>
      <c r="G805" s="110"/>
      <c r="H805" s="110"/>
      <c r="I805" s="110"/>
      <c r="J805" s="110"/>
      <c r="K805" s="110"/>
      <c r="L805" s="110"/>
      <c r="M805" s="110"/>
      <c r="N805" s="110"/>
      <c r="O805" s="111"/>
    </row>
    <row r="806" spans="2:15" s="26" customFormat="1" ht="23.25" customHeight="1" x14ac:dyDescent="0.25">
      <c r="B806" s="129" t="s">
        <v>5</v>
      </c>
      <c r="C806" s="128">
        <f t="shared" ref="C806:N806" si="326">(C788+C795+C801)</f>
        <v>849</v>
      </c>
      <c r="D806" s="128">
        <f t="shared" si="326"/>
        <v>972</v>
      </c>
      <c r="E806" s="128">
        <f>(E788+E795+E801)</f>
        <v>1044</v>
      </c>
      <c r="F806" s="128">
        <f t="shared" si="326"/>
        <v>842</v>
      </c>
      <c r="G806" s="128">
        <f t="shared" si="326"/>
        <v>995</v>
      </c>
      <c r="H806" s="128">
        <f t="shared" si="326"/>
        <v>1054</v>
      </c>
      <c r="I806" s="128">
        <f t="shared" si="326"/>
        <v>1107</v>
      </c>
      <c r="J806" s="128">
        <f>(J788+J795+J801)</f>
        <v>1099</v>
      </c>
      <c r="K806" s="128">
        <f t="shared" si="326"/>
        <v>1171</v>
      </c>
      <c r="L806" s="128">
        <f t="shared" si="326"/>
        <v>1023</v>
      </c>
      <c r="M806" s="128">
        <f t="shared" si="326"/>
        <v>901</v>
      </c>
      <c r="N806" s="128">
        <f t="shared" si="326"/>
        <v>938</v>
      </c>
      <c r="O806" s="128">
        <f>SUM(C806:N806)</f>
        <v>11995</v>
      </c>
    </row>
    <row r="807" spans="2:15" s="26" customFormat="1" ht="23.25" customHeight="1" x14ac:dyDescent="0.25">
      <c r="B807" s="129" t="s">
        <v>25</v>
      </c>
      <c r="C807" s="123">
        <f t="shared" ref="C807:O807" si="327">C806/C1615</f>
        <v>27.387096774193548</v>
      </c>
      <c r="D807" s="123">
        <f t="shared" si="327"/>
        <v>33.517241379310342</v>
      </c>
      <c r="E807" s="123">
        <f t="shared" si="327"/>
        <v>33.677419354838712</v>
      </c>
      <c r="F807" s="123">
        <f t="shared" si="327"/>
        <v>28.066666666666666</v>
      </c>
      <c r="G807" s="123">
        <f t="shared" si="327"/>
        <v>32.096774193548384</v>
      </c>
      <c r="H807" s="123">
        <f t="shared" si="327"/>
        <v>35.133333333333333</v>
      </c>
      <c r="I807" s="123">
        <f t="shared" si="327"/>
        <v>35.70967741935484</v>
      </c>
      <c r="J807" s="123">
        <f t="shared" si="327"/>
        <v>35.451612903225808</v>
      </c>
      <c r="K807" s="123">
        <f t="shared" si="327"/>
        <v>39.033333333333331</v>
      </c>
      <c r="L807" s="123">
        <f t="shared" si="327"/>
        <v>33</v>
      </c>
      <c r="M807" s="123">
        <f t="shared" si="327"/>
        <v>30.033333333333335</v>
      </c>
      <c r="N807" s="123">
        <f t="shared" si="327"/>
        <v>30.258064516129032</v>
      </c>
      <c r="O807" s="123">
        <f t="shared" si="327"/>
        <v>32.77322404371585</v>
      </c>
    </row>
    <row r="808" spans="2:15" s="26" customFormat="1" ht="23.25" customHeight="1" x14ac:dyDescent="0.25">
      <c r="B808" s="129" t="s">
        <v>98</v>
      </c>
      <c r="C808" s="123">
        <f t="shared" ref="C808:N808" si="328">IF(C806=0,0,C806/C1253*100)</f>
        <v>5.7940353511226368</v>
      </c>
      <c r="D808" s="123">
        <f t="shared" si="328"/>
        <v>6.8000559675388272</v>
      </c>
      <c r="E808" s="123">
        <f t="shared" si="328"/>
        <v>7.2454715802623362</v>
      </c>
      <c r="F808" s="123">
        <f t="shared" si="328"/>
        <v>5.6227045075125206</v>
      </c>
      <c r="G808" s="123">
        <f t="shared" si="328"/>
        <v>7.3048968504515086</v>
      </c>
      <c r="H808" s="123">
        <f t="shared" si="328"/>
        <v>7.4351015801354405</v>
      </c>
      <c r="I808" s="123">
        <f t="shared" si="328"/>
        <v>7.7089136490250691</v>
      </c>
      <c r="J808" s="123">
        <f t="shared" si="328"/>
        <v>7.2805564756541905</v>
      </c>
      <c r="K808" s="123">
        <f t="shared" si="328"/>
        <v>7.6801993834852755</v>
      </c>
      <c r="L808" s="123">
        <f t="shared" si="328"/>
        <v>7.166374781085814</v>
      </c>
      <c r="M808" s="123">
        <f t="shared" si="328"/>
        <v>6.145556237637269</v>
      </c>
      <c r="N808" s="123">
        <f t="shared" si="328"/>
        <v>6.5493646138807424</v>
      </c>
      <c r="O808" s="123">
        <f>O806/O1253*100</f>
        <v>6.8901934653738337</v>
      </c>
    </row>
    <row r="809" spans="2:15" s="26" customFormat="1" ht="12" customHeight="1" x14ac:dyDescent="0.25">
      <c r="B809" s="36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25"/>
    </row>
    <row r="810" spans="2:15" s="26" customFormat="1" ht="23.25" customHeight="1" x14ac:dyDescent="0.25">
      <c r="B810" s="97" t="s">
        <v>159</v>
      </c>
      <c r="C810" s="109"/>
      <c r="D810" s="110"/>
      <c r="E810" s="110"/>
      <c r="F810" s="110"/>
      <c r="G810" s="110"/>
      <c r="H810" s="110"/>
      <c r="I810" s="110"/>
      <c r="J810" s="110"/>
      <c r="K810" s="110"/>
      <c r="L810" s="110"/>
      <c r="M810" s="110"/>
      <c r="N810" s="110"/>
      <c r="O810" s="111"/>
    </row>
    <row r="811" spans="2:15" s="26" customFormat="1" ht="23.25" customHeight="1" x14ac:dyDescent="0.25">
      <c r="B811" s="116" t="s">
        <v>609</v>
      </c>
      <c r="C811" s="121">
        <v>290</v>
      </c>
      <c r="D811" s="121">
        <v>446</v>
      </c>
      <c r="E811" s="121">
        <v>382</v>
      </c>
      <c r="F811" s="121">
        <v>377</v>
      </c>
      <c r="G811" s="121">
        <v>439</v>
      </c>
      <c r="H811" s="121">
        <v>413</v>
      </c>
      <c r="I811" s="121">
        <v>435</v>
      </c>
      <c r="J811" s="121">
        <v>552</v>
      </c>
      <c r="K811" s="121">
        <v>309</v>
      </c>
      <c r="L811" s="121">
        <v>370</v>
      </c>
      <c r="M811" s="121">
        <v>530</v>
      </c>
      <c r="N811" s="368">
        <v>395</v>
      </c>
      <c r="O811" s="128">
        <f t="shared" ref="O811:O816" si="329">SUM(C811:N811)</f>
        <v>4938</v>
      </c>
    </row>
    <row r="812" spans="2:15" s="26" customFormat="1" ht="23.25" customHeight="1" x14ac:dyDescent="0.25">
      <c r="B812" s="119" t="s">
        <v>610</v>
      </c>
      <c r="C812" s="122">
        <v>98</v>
      </c>
      <c r="D812" s="122">
        <v>140</v>
      </c>
      <c r="E812" s="122">
        <v>160</v>
      </c>
      <c r="F812" s="122">
        <v>92</v>
      </c>
      <c r="G812" s="122">
        <v>149</v>
      </c>
      <c r="H812" s="122">
        <v>108</v>
      </c>
      <c r="I812" s="122">
        <v>195</v>
      </c>
      <c r="J812" s="122">
        <v>98</v>
      </c>
      <c r="K812" s="122">
        <v>139</v>
      </c>
      <c r="L812" s="122">
        <v>58</v>
      </c>
      <c r="M812" s="122">
        <v>398</v>
      </c>
      <c r="N812" s="122">
        <v>444</v>
      </c>
      <c r="O812" s="128">
        <f t="shared" si="329"/>
        <v>2079</v>
      </c>
    </row>
    <row r="813" spans="2:15" s="21" customFormat="1" ht="23.25" customHeight="1" x14ac:dyDescent="0.25">
      <c r="B813" s="116" t="s">
        <v>611</v>
      </c>
      <c r="C813" s="121">
        <v>17</v>
      </c>
      <c r="D813" s="121">
        <v>11</v>
      </c>
      <c r="E813" s="121">
        <v>11</v>
      </c>
      <c r="F813" s="121">
        <v>39</v>
      </c>
      <c r="G813" s="121">
        <v>0</v>
      </c>
      <c r="H813" s="121">
        <v>208</v>
      </c>
      <c r="I813" s="121">
        <v>179</v>
      </c>
      <c r="J813" s="121">
        <v>213</v>
      </c>
      <c r="K813" s="121">
        <v>88</v>
      </c>
      <c r="L813" s="121">
        <v>59</v>
      </c>
      <c r="M813" s="121">
        <v>0</v>
      </c>
      <c r="N813" s="121">
        <v>1</v>
      </c>
      <c r="O813" s="128">
        <f t="shared" si="329"/>
        <v>826</v>
      </c>
    </row>
    <row r="814" spans="2:15" s="21" customFormat="1" ht="23.25" customHeight="1" x14ac:dyDescent="0.25">
      <c r="B814" s="119" t="s">
        <v>612</v>
      </c>
      <c r="C814" s="122">
        <v>0</v>
      </c>
      <c r="D814" s="122">
        <v>0</v>
      </c>
      <c r="E814" s="122">
        <v>0</v>
      </c>
      <c r="F814" s="122">
        <v>0</v>
      </c>
      <c r="G814" s="122">
        <v>0</v>
      </c>
      <c r="H814" s="122">
        <v>0</v>
      </c>
      <c r="I814" s="122">
        <v>0</v>
      </c>
      <c r="J814" s="122">
        <v>0</v>
      </c>
      <c r="K814" s="122">
        <v>0</v>
      </c>
      <c r="L814" s="122">
        <v>0</v>
      </c>
      <c r="M814" s="122">
        <v>0</v>
      </c>
      <c r="N814" s="122">
        <v>0</v>
      </c>
      <c r="O814" s="128">
        <f t="shared" si="329"/>
        <v>0</v>
      </c>
    </row>
    <row r="815" spans="2:15" s="21" customFormat="1" ht="23.25" customHeight="1" x14ac:dyDescent="0.25">
      <c r="B815" s="116" t="s">
        <v>613</v>
      </c>
      <c r="C815" s="121">
        <v>14</v>
      </c>
      <c r="D815" s="121">
        <v>8</v>
      </c>
      <c r="E815" s="121">
        <v>5</v>
      </c>
      <c r="F815" s="121">
        <v>10</v>
      </c>
      <c r="G815" s="121">
        <v>33</v>
      </c>
      <c r="H815" s="121">
        <v>0</v>
      </c>
      <c r="I815" s="121">
        <v>0</v>
      </c>
      <c r="J815" s="121">
        <v>0</v>
      </c>
      <c r="K815" s="121">
        <v>0</v>
      </c>
      <c r="L815" s="121">
        <v>0</v>
      </c>
      <c r="M815" s="121">
        <v>8</v>
      </c>
      <c r="N815" s="121">
        <v>8</v>
      </c>
      <c r="O815" s="128">
        <f t="shared" si="329"/>
        <v>86</v>
      </c>
    </row>
    <row r="816" spans="2:15" s="26" customFormat="1" ht="23.25" customHeight="1" x14ac:dyDescent="0.25">
      <c r="B816" s="129" t="s">
        <v>5</v>
      </c>
      <c r="C816" s="128">
        <f t="shared" ref="C816:N816" si="330">SUM(C811:C815)</f>
        <v>419</v>
      </c>
      <c r="D816" s="128">
        <f t="shared" si="330"/>
        <v>605</v>
      </c>
      <c r="E816" s="128">
        <f t="shared" si="330"/>
        <v>558</v>
      </c>
      <c r="F816" s="128">
        <f t="shared" si="330"/>
        <v>518</v>
      </c>
      <c r="G816" s="128">
        <f t="shared" si="330"/>
        <v>621</v>
      </c>
      <c r="H816" s="128">
        <f t="shared" si="330"/>
        <v>729</v>
      </c>
      <c r="I816" s="128">
        <f t="shared" si="330"/>
        <v>809</v>
      </c>
      <c r="J816" s="128">
        <f t="shared" si="330"/>
        <v>863</v>
      </c>
      <c r="K816" s="128">
        <f t="shared" si="330"/>
        <v>536</v>
      </c>
      <c r="L816" s="128">
        <f t="shared" si="330"/>
        <v>487</v>
      </c>
      <c r="M816" s="128">
        <f t="shared" si="330"/>
        <v>936</v>
      </c>
      <c r="N816" s="128">
        <f t="shared" si="330"/>
        <v>848</v>
      </c>
      <c r="O816" s="128">
        <f t="shared" si="329"/>
        <v>7929</v>
      </c>
    </row>
    <row r="817" spans="2:15" s="21" customFormat="1" ht="23.25" customHeight="1" x14ac:dyDescent="0.25">
      <c r="B817" s="129" t="s">
        <v>25</v>
      </c>
      <c r="C817" s="123">
        <f t="shared" ref="C817:O817" si="331">C816/C1615</f>
        <v>13.516129032258064</v>
      </c>
      <c r="D817" s="123">
        <f t="shared" si="331"/>
        <v>20.862068965517242</v>
      </c>
      <c r="E817" s="123">
        <f t="shared" si="331"/>
        <v>18</v>
      </c>
      <c r="F817" s="123">
        <f t="shared" si="331"/>
        <v>17.266666666666666</v>
      </c>
      <c r="G817" s="123">
        <f t="shared" si="331"/>
        <v>20.032258064516128</v>
      </c>
      <c r="H817" s="123">
        <f t="shared" si="331"/>
        <v>24.3</v>
      </c>
      <c r="I817" s="123">
        <f t="shared" si="331"/>
        <v>26.096774193548388</v>
      </c>
      <c r="J817" s="123">
        <f t="shared" si="331"/>
        <v>27.838709677419356</v>
      </c>
      <c r="K817" s="123">
        <f t="shared" si="331"/>
        <v>17.866666666666667</v>
      </c>
      <c r="L817" s="123">
        <f t="shared" si="331"/>
        <v>15.709677419354838</v>
      </c>
      <c r="M817" s="123">
        <f t="shared" si="331"/>
        <v>31.2</v>
      </c>
      <c r="N817" s="123">
        <f t="shared" si="331"/>
        <v>27.35483870967742</v>
      </c>
      <c r="O817" s="123">
        <f t="shared" si="331"/>
        <v>21.66393442622951</v>
      </c>
    </row>
    <row r="818" spans="2:15" s="21" customFormat="1" ht="12" customHeight="1" x14ac:dyDescent="0.25">
      <c r="B818" s="36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25"/>
    </row>
    <row r="819" spans="2:15" s="21" customFormat="1" ht="23.25" customHeight="1" x14ac:dyDescent="0.25">
      <c r="B819" s="97" t="s">
        <v>160</v>
      </c>
      <c r="C819" s="109"/>
      <c r="D819" s="110"/>
      <c r="E819" s="110"/>
      <c r="F819" s="110"/>
      <c r="G819" s="110"/>
      <c r="H819" s="110"/>
      <c r="I819" s="110"/>
      <c r="J819" s="110"/>
      <c r="K819" s="110"/>
      <c r="L819" s="110"/>
      <c r="M819" s="110"/>
      <c r="N819" s="110"/>
      <c r="O819" s="111"/>
    </row>
    <row r="820" spans="2:15" s="26" customFormat="1" ht="23.25" customHeight="1" x14ac:dyDescent="0.25">
      <c r="B820" s="116" t="s">
        <v>614</v>
      </c>
      <c r="C820" s="121">
        <v>0</v>
      </c>
      <c r="D820" s="121">
        <v>0</v>
      </c>
      <c r="E820" s="121">
        <v>0</v>
      </c>
      <c r="F820" s="121">
        <v>0</v>
      </c>
      <c r="G820" s="121">
        <v>0</v>
      </c>
      <c r="H820" s="121">
        <v>0</v>
      </c>
      <c r="I820" s="121">
        <v>0</v>
      </c>
      <c r="J820" s="121">
        <v>0</v>
      </c>
      <c r="K820" s="121">
        <v>0</v>
      </c>
      <c r="L820" s="121">
        <v>0</v>
      </c>
      <c r="M820" s="121">
        <v>0</v>
      </c>
      <c r="N820" s="121">
        <v>0</v>
      </c>
      <c r="O820" s="128">
        <f t="shared" ref="O820:O825" si="332">SUM(C820:N820)</f>
        <v>0</v>
      </c>
    </row>
    <row r="821" spans="2:15" s="26" customFormat="1" ht="23.25" customHeight="1" x14ac:dyDescent="0.25">
      <c r="B821" s="119" t="s">
        <v>615</v>
      </c>
      <c r="C821" s="122">
        <v>0</v>
      </c>
      <c r="D821" s="122">
        <v>0</v>
      </c>
      <c r="E821" s="122">
        <v>0</v>
      </c>
      <c r="F821" s="122">
        <v>0</v>
      </c>
      <c r="G821" s="122">
        <v>0</v>
      </c>
      <c r="H821" s="122">
        <v>0</v>
      </c>
      <c r="I821" s="122">
        <v>0</v>
      </c>
      <c r="J821" s="122">
        <v>0</v>
      </c>
      <c r="K821" s="122">
        <v>0</v>
      </c>
      <c r="L821" s="122">
        <v>0</v>
      </c>
      <c r="M821" s="122">
        <v>0</v>
      </c>
      <c r="N821" s="122">
        <v>0</v>
      </c>
      <c r="O821" s="128">
        <f t="shared" si="332"/>
        <v>0</v>
      </c>
    </row>
    <row r="822" spans="2:15" s="21" customFormat="1" ht="23.25" customHeight="1" x14ac:dyDescent="0.25">
      <c r="B822" s="116" t="s">
        <v>616</v>
      </c>
      <c r="C822" s="121">
        <v>0</v>
      </c>
      <c r="D822" s="121">
        <v>0</v>
      </c>
      <c r="E822" s="121">
        <v>0</v>
      </c>
      <c r="F822" s="121">
        <v>0</v>
      </c>
      <c r="G822" s="121">
        <v>0</v>
      </c>
      <c r="H822" s="121">
        <v>0</v>
      </c>
      <c r="I822" s="121">
        <v>0</v>
      </c>
      <c r="J822" s="121">
        <v>0</v>
      </c>
      <c r="K822" s="121">
        <v>0</v>
      </c>
      <c r="L822" s="121">
        <v>0</v>
      </c>
      <c r="M822" s="121">
        <v>0</v>
      </c>
      <c r="N822" s="121">
        <v>0</v>
      </c>
      <c r="O822" s="128">
        <f t="shared" si="332"/>
        <v>0</v>
      </c>
    </row>
    <row r="823" spans="2:15" s="21" customFormat="1" ht="23.25" customHeight="1" x14ac:dyDescent="0.25">
      <c r="B823" s="119" t="s">
        <v>617</v>
      </c>
      <c r="C823" s="122">
        <v>0</v>
      </c>
      <c r="D823" s="122">
        <v>0</v>
      </c>
      <c r="E823" s="122">
        <v>0</v>
      </c>
      <c r="F823" s="122">
        <v>0</v>
      </c>
      <c r="G823" s="122">
        <v>0</v>
      </c>
      <c r="H823" s="122">
        <v>0</v>
      </c>
      <c r="I823" s="122">
        <v>0</v>
      </c>
      <c r="J823" s="122">
        <v>0</v>
      </c>
      <c r="K823" s="122">
        <v>0</v>
      </c>
      <c r="L823" s="122">
        <v>0</v>
      </c>
      <c r="M823" s="122">
        <v>0</v>
      </c>
      <c r="N823" s="122">
        <v>0</v>
      </c>
      <c r="O823" s="128">
        <f t="shared" si="332"/>
        <v>0</v>
      </c>
    </row>
    <row r="824" spans="2:15" s="21" customFormat="1" ht="23.25" customHeight="1" x14ac:dyDescent="0.25">
      <c r="B824" s="116" t="s">
        <v>618</v>
      </c>
      <c r="C824" s="121">
        <v>0</v>
      </c>
      <c r="D824" s="121">
        <v>0</v>
      </c>
      <c r="E824" s="121">
        <v>0</v>
      </c>
      <c r="F824" s="121">
        <v>0</v>
      </c>
      <c r="G824" s="121">
        <v>0</v>
      </c>
      <c r="H824" s="121">
        <v>0</v>
      </c>
      <c r="I824" s="121">
        <v>0</v>
      </c>
      <c r="J824" s="121">
        <v>0</v>
      </c>
      <c r="K824" s="121">
        <v>0</v>
      </c>
      <c r="L824" s="121">
        <v>0</v>
      </c>
      <c r="M824" s="121">
        <v>0</v>
      </c>
      <c r="N824" s="121">
        <v>0</v>
      </c>
      <c r="O824" s="128">
        <f t="shared" si="332"/>
        <v>0</v>
      </c>
    </row>
    <row r="825" spans="2:15" s="26" customFormat="1" ht="23.25" customHeight="1" x14ac:dyDescent="0.25">
      <c r="B825" s="129" t="s">
        <v>5</v>
      </c>
      <c r="C825" s="128">
        <f>SUM(C820:C824)</f>
        <v>0</v>
      </c>
      <c r="D825" s="128">
        <f>SUM(D820:D824)</f>
        <v>0</v>
      </c>
      <c r="E825" s="128">
        <f>SUM(E820:E824)</f>
        <v>0</v>
      </c>
      <c r="F825" s="128">
        <f>SUM(F820:F824)</f>
        <v>0</v>
      </c>
      <c r="G825" s="128">
        <v>0</v>
      </c>
      <c r="H825" s="128">
        <v>0</v>
      </c>
      <c r="I825" s="128">
        <v>0</v>
      </c>
      <c r="J825" s="128">
        <v>0</v>
      </c>
      <c r="K825" s="128">
        <v>0</v>
      </c>
      <c r="L825" s="128">
        <v>0</v>
      </c>
      <c r="M825" s="128">
        <v>0</v>
      </c>
      <c r="N825" s="128">
        <v>0</v>
      </c>
      <c r="O825" s="128">
        <f t="shared" si="332"/>
        <v>0</v>
      </c>
    </row>
    <row r="826" spans="2:15" s="21" customFormat="1" ht="23.25" customHeight="1" x14ac:dyDescent="0.25">
      <c r="B826" s="129" t="s">
        <v>40</v>
      </c>
      <c r="C826" s="123">
        <f t="shared" ref="C826:O826" si="333">IF(C816=0,0,(C825/C816)*100)</f>
        <v>0</v>
      </c>
      <c r="D826" s="123">
        <f t="shared" si="333"/>
        <v>0</v>
      </c>
      <c r="E826" s="123">
        <f t="shared" si="333"/>
        <v>0</v>
      </c>
      <c r="F826" s="123">
        <f t="shared" si="333"/>
        <v>0</v>
      </c>
      <c r="G826" s="123">
        <f t="shared" si="333"/>
        <v>0</v>
      </c>
      <c r="H826" s="123">
        <f t="shared" si="333"/>
        <v>0</v>
      </c>
      <c r="I826" s="123">
        <f t="shared" si="333"/>
        <v>0</v>
      </c>
      <c r="J826" s="123">
        <f t="shared" si="333"/>
        <v>0</v>
      </c>
      <c r="K826" s="123">
        <f t="shared" si="333"/>
        <v>0</v>
      </c>
      <c r="L826" s="123">
        <f t="shared" si="333"/>
        <v>0</v>
      </c>
      <c r="M826" s="123">
        <f t="shared" si="333"/>
        <v>0</v>
      </c>
      <c r="N826" s="123">
        <f t="shared" si="333"/>
        <v>0</v>
      </c>
      <c r="O826" s="123">
        <f t="shared" si="333"/>
        <v>0</v>
      </c>
    </row>
    <row r="827" spans="2:15" s="21" customFormat="1" ht="23.25" customHeight="1" x14ac:dyDescent="0.25">
      <c r="B827" s="129" t="s">
        <v>25</v>
      </c>
      <c r="C827" s="123">
        <f t="shared" ref="C827:O827" si="334">C825/C1615</f>
        <v>0</v>
      </c>
      <c r="D827" s="123">
        <f t="shared" si="334"/>
        <v>0</v>
      </c>
      <c r="E827" s="123">
        <f t="shared" si="334"/>
        <v>0</v>
      </c>
      <c r="F827" s="123">
        <f t="shared" si="334"/>
        <v>0</v>
      </c>
      <c r="G827" s="123">
        <f t="shared" si="334"/>
        <v>0</v>
      </c>
      <c r="H827" s="123">
        <f t="shared" si="334"/>
        <v>0</v>
      </c>
      <c r="I827" s="123">
        <f t="shared" si="334"/>
        <v>0</v>
      </c>
      <c r="J827" s="123">
        <f t="shared" si="334"/>
        <v>0</v>
      </c>
      <c r="K827" s="123">
        <f t="shared" si="334"/>
        <v>0</v>
      </c>
      <c r="L827" s="123">
        <f t="shared" si="334"/>
        <v>0</v>
      </c>
      <c r="M827" s="123">
        <f t="shared" si="334"/>
        <v>0</v>
      </c>
      <c r="N827" s="123">
        <f t="shared" si="334"/>
        <v>0</v>
      </c>
      <c r="O827" s="123">
        <f t="shared" si="334"/>
        <v>0</v>
      </c>
    </row>
    <row r="828" spans="2:15" s="21" customFormat="1" ht="12" customHeight="1" x14ac:dyDescent="0.25">
      <c r="B828" s="36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25"/>
    </row>
    <row r="829" spans="2:15" s="30" customFormat="1" ht="23.25" customHeight="1" x14ac:dyDescent="0.25">
      <c r="B829" s="133" t="s">
        <v>161</v>
      </c>
      <c r="C829" s="109"/>
      <c r="D829" s="110"/>
      <c r="E829" s="110"/>
      <c r="F829" s="110"/>
      <c r="G829" s="110"/>
      <c r="H829" s="110"/>
      <c r="I829" s="110"/>
      <c r="J829" s="110"/>
      <c r="K829" s="110"/>
      <c r="L829" s="110"/>
      <c r="M829" s="110"/>
      <c r="N829" s="110"/>
      <c r="O829" s="111"/>
    </row>
    <row r="830" spans="2:15" s="27" customFormat="1" ht="12" customHeight="1" x14ac:dyDescent="0.25">
      <c r="B830" s="36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25"/>
    </row>
    <row r="831" spans="2:15" s="26" customFormat="1" ht="23.25" customHeight="1" x14ac:dyDescent="0.25">
      <c r="B831" s="97" t="s">
        <v>619</v>
      </c>
      <c r="C831" s="109"/>
      <c r="D831" s="110"/>
      <c r="E831" s="110"/>
      <c r="F831" s="110"/>
      <c r="G831" s="110"/>
      <c r="H831" s="110"/>
      <c r="I831" s="110"/>
      <c r="J831" s="110"/>
      <c r="K831" s="110"/>
      <c r="L831" s="110"/>
      <c r="M831" s="110"/>
      <c r="N831" s="110"/>
      <c r="O831" s="111"/>
    </row>
    <row r="832" spans="2:15" s="26" customFormat="1" ht="23.25" customHeight="1" x14ac:dyDescent="0.25">
      <c r="B832" s="116" t="s">
        <v>620</v>
      </c>
      <c r="C832" s="121">
        <v>0</v>
      </c>
      <c r="D832" s="121">
        <v>0</v>
      </c>
      <c r="E832" s="121">
        <v>0</v>
      </c>
      <c r="F832" s="121">
        <v>0</v>
      </c>
      <c r="G832" s="121">
        <v>0</v>
      </c>
      <c r="H832" s="121">
        <v>0</v>
      </c>
      <c r="I832" s="121">
        <v>1</v>
      </c>
      <c r="J832" s="121">
        <v>4</v>
      </c>
      <c r="K832" s="121">
        <v>6</v>
      </c>
      <c r="L832" s="121">
        <v>12</v>
      </c>
      <c r="M832" s="121">
        <v>8</v>
      </c>
      <c r="N832" s="121">
        <v>13</v>
      </c>
      <c r="O832" s="128">
        <f>SUM(C832:N832)</f>
        <v>44</v>
      </c>
    </row>
    <row r="833" spans="2:15" s="26" customFormat="1" ht="23.25" customHeight="1" x14ac:dyDescent="0.25">
      <c r="B833" s="119" t="s">
        <v>621</v>
      </c>
      <c r="C833" s="122">
        <v>0</v>
      </c>
      <c r="D833" s="122">
        <v>0</v>
      </c>
      <c r="E833" s="122">
        <v>0</v>
      </c>
      <c r="F833" s="122">
        <v>0</v>
      </c>
      <c r="G833" s="122">
        <v>0</v>
      </c>
      <c r="H833" s="122">
        <v>0</v>
      </c>
      <c r="I833" s="122">
        <v>8</v>
      </c>
      <c r="J833" s="122">
        <v>12</v>
      </c>
      <c r="K833" s="122">
        <v>12</v>
      </c>
      <c r="L833" s="122">
        <v>13</v>
      </c>
      <c r="M833" s="122">
        <v>11</v>
      </c>
      <c r="N833" s="122">
        <v>17</v>
      </c>
      <c r="O833" s="128">
        <f t="shared" ref="O833:O841" si="335">SUM(C833:N833)</f>
        <v>73</v>
      </c>
    </row>
    <row r="834" spans="2:15" s="26" customFormat="1" ht="23.25" customHeight="1" x14ac:dyDescent="0.25">
      <c r="B834" s="116" t="s">
        <v>622</v>
      </c>
      <c r="C834" s="121">
        <v>0</v>
      </c>
      <c r="D834" s="121">
        <v>0</v>
      </c>
      <c r="E834" s="121">
        <v>0</v>
      </c>
      <c r="F834" s="121">
        <v>0</v>
      </c>
      <c r="G834" s="121">
        <v>0</v>
      </c>
      <c r="H834" s="121">
        <v>0</v>
      </c>
      <c r="I834" s="121">
        <v>0</v>
      </c>
      <c r="J834" s="121">
        <v>0</v>
      </c>
      <c r="K834" s="121">
        <v>3</v>
      </c>
      <c r="L834" s="121">
        <v>0</v>
      </c>
      <c r="M834" s="121">
        <v>1</v>
      </c>
      <c r="N834" s="121">
        <v>0</v>
      </c>
      <c r="O834" s="128">
        <f t="shared" si="335"/>
        <v>4</v>
      </c>
    </row>
    <row r="835" spans="2:15" s="26" customFormat="1" ht="23.25" customHeight="1" x14ac:dyDescent="0.25">
      <c r="B835" s="119" t="s">
        <v>623</v>
      </c>
      <c r="C835" s="122">
        <v>0</v>
      </c>
      <c r="D835" s="122">
        <v>0</v>
      </c>
      <c r="E835" s="122">
        <v>0</v>
      </c>
      <c r="F835" s="122">
        <v>0</v>
      </c>
      <c r="G835" s="122">
        <v>0</v>
      </c>
      <c r="H835" s="122">
        <v>0</v>
      </c>
      <c r="I835" s="122">
        <v>2</v>
      </c>
      <c r="J835" s="122">
        <v>2</v>
      </c>
      <c r="K835" s="122">
        <v>5</v>
      </c>
      <c r="L835" s="122">
        <v>9</v>
      </c>
      <c r="M835" s="122">
        <v>8</v>
      </c>
      <c r="N835" s="122">
        <v>9</v>
      </c>
      <c r="O835" s="128">
        <f t="shared" si="335"/>
        <v>35</v>
      </c>
    </row>
    <row r="836" spans="2:15" s="26" customFormat="1" ht="23.25" customHeight="1" x14ac:dyDescent="0.25">
      <c r="B836" s="116" t="s">
        <v>625</v>
      </c>
      <c r="C836" s="121">
        <v>0</v>
      </c>
      <c r="D836" s="121">
        <v>0</v>
      </c>
      <c r="E836" s="121">
        <v>0</v>
      </c>
      <c r="F836" s="121">
        <v>0</v>
      </c>
      <c r="G836" s="121">
        <v>0</v>
      </c>
      <c r="H836" s="121">
        <v>0</v>
      </c>
      <c r="I836" s="121">
        <v>2</v>
      </c>
      <c r="J836" s="121">
        <v>2</v>
      </c>
      <c r="K836" s="121">
        <v>3</v>
      </c>
      <c r="L836" s="121">
        <v>2</v>
      </c>
      <c r="M836" s="121">
        <v>4</v>
      </c>
      <c r="N836" s="121">
        <v>5</v>
      </c>
      <c r="O836" s="128">
        <f t="shared" si="335"/>
        <v>18</v>
      </c>
    </row>
    <row r="837" spans="2:15" s="26" customFormat="1" ht="23.25" customHeight="1" x14ac:dyDescent="0.25">
      <c r="B837" s="119" t="s">
        <v>624</v>
      </c>
      <c r="C837" s="122">
        <v>0</v>
      </c>
      <c r="D837" s="122">
        <v>0</v>
      </c>
      <c r="E837" s="122">
        <v>0</v>
      </c>
      <c r="F837" s="122">
        <v>0</v>
      </c>
      <c r="G837" s="122">
        <v>0</v>
      </c>
      <c r="H837" s="122">
        <v>0</v>
      </c>
      <c r="I837" s="122">
        <v>0</v>
      </c>
      <c r="J837" s="122">
        <v>0</v>
      </c>
      <c r="K837" s="122">
        <v>0</v>
      </c>
      <c r="L837" s="122">
        <v>0</v>
      </c>
      <c r="M837" s="122">
        <v>0</v>
      </c>
      <c r="N837" s="122">
        <v>0</v>
      </c>
      <c r="O837" s="128">
        <f t="shared" si="335"/>
        <v>0</v>
      </c>
    </row>
    <row r="838" spans="2:15" s="26" customFormat="1" ht="23.25" customHeight="1" x14ac:dyDescent="0.25">
      <c r="B838" s="116" t="s">
        <v>626</v>
      </c>
      <c r="C838" s="121">
        <v>0</v>
      </c>
      <c r="D838" s="121">
        <v>0</v>
      </c>
      <c r="E838" s="121">
        <v>0</v>
      </c>
      <c r="F838" s="121">
        <v>0</v>
      </c>
      <c r="G838" s="121">
        <v>0</v>
      </c>
      <c r="H838" s="121">
        <v>0</v>
      </c>
      <c r="I838" s="121">
        <v>0</v>
      </c>
      <c r="J838" s="121">
        <v>0</v>
      </c>
      <c r="K838" s="121">
        <v>0</v>
      </c>
      <c r="L838" s="121">
        <v>0</v>
      </c>
      <c r="M838" s="121">
        <v>0</v>
      </c>
      <c r="N838" s="121">
        <v>0</v>
      </c>
      <c r="O838" s="128">
        <f t="shared" si="335"/>
        <v>0</v>
      </c>
    </row>
    <row r="839" spans="2:15" s="21" customFormat="1" ht="23.25" customHeight="1" x14ac:dyDescent="0.25">
      <c r="B839" s="119" t="s">
        <v>627</v>
      </c>
      <c r="C839" s="122">
        <v>0</v>
      </c>
      <c r="D839" s="122">
        <v>0</v>
      </c>
      <c r="E839" s="122">
        <v>0</v>
      </c>
      <c r="F839" s="122">
        <v>0</v>
      </c>
      <c r="G839" s="122">
        <v>0</v>
      </c>
      <c r="H839" s="122">
        <v>0</v>
      </c>
      <c r="I839" s="122">
        <v>2</v>
      </c>
      <c r="J839" s="122">
        <v>7</v>
      </c>
      <c r="K839" s="122">
        <v>8</v>
      </c>
      <c r="L839" s="122">
        <v>12</v>
      </c>
      <c r="M839" s="122">
        <v>4</v>
      </c>
      <c r="N839" s="122">
        <v>11</v>
      </c>
      <c r="O839" s="128">
        <f t="shared" si="335"/>
        <v>44</v>
      </c>
    </row>
    <row r="840" spans="2:15" s="21" customFormat="1" ht="23.25" customHeight="1" x14ac:dyDescent="0.25">
      <c r="B840" s="116" t="s">
        <v>628</v>
      </c>
      <c r="C840" s="121">
        <v>0</v>
      </c>
      <c r="D840" s="121">
        <v>0</v>
      </c>
      <c r="E840" s="121">
        <v>0</v>
      </c>
      <c r="F840" s="121">
        <v>0</v>
      </c>
      <c r="G840" s="121">
        <v>0</v>
      </c>
      <c r="H840" s="121">
        <v>0</v>
      </c>
      <c r="I840" s="121">
        <v>2</v>
      </c>
      <c r="J840" s="121">
        <v>4</v>
      </c>
      <c r="K840" s="121">
        <v>4</v>
      </c>
      <c r="L840" s="121">
        <v>1</v>
      </c>
      <c r="M840" s="121">
        <v>0</v>
      </c>
      <c r="N840" s="121">
        <v>5</v>
      </c>
      <c r="O840" s="128">
        <f t="shared" si="335"/>
        <v>16</v>
      </c>
    </row>
    <row r="841" spans="2:15" s="21" customFormat="1" ht="23.25" customHeight="1" x14ac:dyDescent="0.25">
      <c r="B841" s="119" t="s">
        <v>629</v>
      </c>
      <c r="C841" s="122">
        <v>0</v>
      </c>
      <c r="D841" s="122">
        <v>0</v>
      </c>
      <c r="E841" s="122">
        <v>0</v>
      </c>
      <c r="F841" s="122">
        <v>0</v>
      </c>
      <c r="G841" s="122">
        <v>0</v>
      </c>
      <c r="H841" s="122">
        <v>0</v>
      </c>
      <c r="I841" s="122">
        <v>2</v>
      </c>
      <c r="J841" s="122">
        <v>1</v>
      </c>
      <c r="K841" s="122">
        <v>0</v>
      </c>
      <c r="L841" s="122">
        <v>0</v>
      </c>
      <c r="M841" s="122">
        <v>2</v>
      </c>
      <c r="N841" s="122">
        <v>2</v>
      </c>
      <c r="O841" s="128">
        <f t="shared" si="335"/>
        <v>7</v>
      </c>
    </row>
    <row r="842" spans="2:15" s="26" customFormat="1" ht="23.25" customHeight="1" x14ac:dyDescent="0.25">
      <c r="B842" s="129" t="s">
        <v>5</v>
      </c>
      <c r="C842" s="128">
        <f>SUM(C832:C841)</f>
        <v>0</v>
      </c>
      <c r="D842" s="128">
        <f t="shared" ref="D842:N842" si="336">SUM(D832:D841)</f>
        <v>0</v>
      </c>
      <c r="E842" s="128">
        <f t="shared" si="336"/>
        <v>0</v>
      </c>
      <c r="F842" s="128">
        <f t="shared" si="336"/>
        <v>0</v>
      </c>
      <c r="G842" s="128">
        <f t="shared" si="336"/>
        <v>0</v>
      </c>
      <c r="H842" s="128">
        <f t="shared" si="336"/>
        <v>0</v>
      </c>
      <c r="I842" s="128">
        <f t="shared" si="336"/>
        <v>19</v>
      </c>
      <c r="J842" s="128">
        <f t="shared" si="336"/>
        <v>32</v>
      </c>
      <c r="K842" s="128">
        <f t="shared" si="336"/>
        <v>41</v>
      </c>
      <c r="L842" s="128">
        <f t="shared" si="336"/>
        <v>49</v>
      </c>
      <c r="M842" s="128">
        <f t="shared" si="336"/>
        <v>38</v>
      </c>
      <c r="N842" s="128">
        <f t="shared" si="336"/>
        <v>62</v>
      </c>
      <c r="O842" s="128">
        <f>SUM(C842:N842)</f>
        <v>241</v>
      </c>
    </row>
    <row r="843" spans="2:15" s="21" customFormat="1" ht="12" customHeight="1" x14ac:dyDescent="0.25">
      <c r="B843" s="69" t="s">
        <v>41</v>
      </c>
      <c r="C843" s="70"/>
      <c r="D843" s="70"/>
      <c r="E843" s="70"/>
      <c r="F843" s="70"/>
      <c r="G843" s="70"/>
      <c r="H843" s="70"/>
      <c r="I843" s="70"/>
      <c r="J843" s="70"/>
      <c r="K843" s="70"/>
      <c r="L843" s="70"/>
      <c r="M843" s="70"/>
      <c r="N843" s="70"/>
      <c r="O843" s="71"/>
    </row>
    <row r="844" spans="2:15" s="21" customFormat="1" ht="23.25" customHeight="1" x14ac:dyDescent="0.25">
      <c r="B844" s="97" t="s">
        <v>630</v>
      </c>
      <c r="C844" s="109"/>
      <c r="D844" s="110"/>
      <c r="E844" s="110"/>
      <c r="F844" s="110"/>
      <c r="G844" s="110"/>
      <c r="H844" s="110"/>
      <c r="I844" s="110"/>
      <c r="J844" s="110"/>
      <c r="K844" s="110"/>
      <c r="L844" s="110"/>
      <c r="M844" s="110"/>
      <c r="N844" s="110"/>
      <c r="O844" s="111"/>
    </row>
    <row r="845" spans="2:15" s="26" customFormat="1" ht="23.25" customHeight="1" x14ac:dyDescent="0.25">
      <c r="B845" s="129" t="s">
        <v>5</v>
      </c>
      <c r="C845" s="128">
        <f t="shared" ref="C845:N845" si="337">C842</f>
        <v>0</v>
      </c>
      <c r="D845" s="128">
        <f t="shared" si="337"/>
        <v>0</v>
      </c>
      <c r="E845" s="128">
        <f t="shared" si="337"/>
        <v>0</v>
      </c>
      <c r="F845" s="128">
        <f t="shared" si="337"/>
        <v>0</v>
      </c>
      <c r="G845" s="128">
        <f t="shared" si="337"/>
        <v>0</v>
      </c>
      <c r="H845" s="128">
        <f t="shared" si="337"/>
        <v>0</v>
      </c>
      <c r="I845" s="128">
        <f t="shared" si="337"/>
        <v>19</v>
      </c>
      <c r="J845" s="128">
        <f t="shared" si="337"/>
        <v>32</v>
      </c>
      <c r="K845" s="128">
        <f t="shared" si="337"/>
        <v>41</v>
      </c>
      <c r="L845" s="128">
        <f t="shared" si="337"/>
        <v>49</v>
      </c>
      <c r="M845" s="128">
        <f t="shared" si="337"/>
        <v>38</v>
      </c>
      <c r="N845" s="128">
        <f t="shared" si="337"/>
        <v>62</v>
      </c>
      <c r="O845" s="128">
        <f>SUM(C845:N845)</f>
        <v>241</v>
      </c>
    </row>
    <row r="846" spans="2:15" s="21" customFormat="1" ht="23.25" customHeight="1" x14ac:dyDescent="0.25">
      <c r="B846" s="129" t="s">
        <v>631</v>
      </c>
      <c r="C846" s="123">
        <f t="shared" ref="C846:O846" si="338">IF(C863=0,0,(C845/C863)*100)</f>
        <v>0</v>
      </c>
      <c r="D846" s="123">
        <f t="shared" si="338"/>
        <v>0</v>
      </c>
      <c r="E846" s="123">
        <f t="shared" si="338"/>
        <v>0</v>
      </c>
      <c r="F846" s="123">
        <f t="shared" si="338"/>
        <v>0</v>
      </c>
      <c r="G846" s="123">
        <f t="shared" si="338"/>
        <v>0</v>
      </c>
      <c r="H846" s="123">
        <f t="shared" si="338"/>
        <v>0</v>
      </c>
      <c r="I846" s="123">
        <f t="shared" si="338"/>
        <v>17.272727272727273</v>
      </c>
      <c r="J846" s="123">
        <f t="shared" si="338"/>
        <v>12.260536398467432</v>
      </c>
      <c r="K846" s="123">
        <f t="shared" si="338"/>
        <v>14.43661971830986</v>
      </c>
      <c r="L846" s="123">
        <f t="shared" si="338"/>
        <v>16.955017301038062</v>
      </c>
      <c r="M846" s="123">
        <f t="shared" si="338"/>
        <v>15.384615384615385</v>
      </c>
      <c r="N846" s="123">
        <f t="shared" si="338"/>
        <v>21.160409556313994</v>
      </c>
      <c r="O846" s="123">
        <f t="shared" si="338"/>
        <v>16.239892183288411</v>
      </c>
    </row>
    <row r="847" spans="2:15" s="26" customFormat="1" ht="23.25" customHeight="1" x14ac:dyDescent="0.25">
      <c r="B847" s="129" t="s">
        <v>25</v>
      </c>
      <c r="C847" s="123">
        <f t="shared" ref="C847:O847" si="339">C845/C1615</f>
        <v>0</v>
      </c>
      <c r="D847" s="123">
        <f t="shared" si="339"/>
        <v>0</v>
      </c>
      <c r="E847" s="123">
        <f t="shared" si="339"/>
        <v>0</v>
      </c>
      <c r="F847" s="123">
        <f t="shared" si="339"/>
        <v>0</v>
      </c>
      <c r="G847" s="123">
        <f t="shared" si="339"/>
        <v>0</v>
      </c>
      <c r="H847" s="123">
        <f t="shared" si="339"/>
        <v>0</v>
      </c>
      <c r="I847" s="123">
        <f t="shared" si="339"/>
        <v>0.61290322580645162</v>
      </c>
      <c r="J847" s="123">
        <f t="shared" si="339"/>
        <v>1.032258064516129</v>
      </c>
      <c r="K847" s="123">
        <f t="shared" si="339"/>
        <v>1.3666666666666667</v>
      </c>
      <c r="L847" s="123">
        <f t="shared" si="339"/>
        <v>1.5806451612903225</v>
      </c>
      <c r="M847" s="123">
        <f t="shared" si="339"/>
        <v>1.2666666666666666</v>
      </c>
      <c r="N847" s="123">
        <f t="shared" si="339"/>
        <v>2</v>
      </c>
      <c r="O847" s="123">
        <f t="shared" si="339"/>
        <v>0.65846994535519121</v>
      </c>
    </row>
    <row r="848" spans="2:15" s="26" customFormat="1" ht="12" customHeight="1" x14ac:dyDescent="0.25">
      <c r="B848" s="36"/>
      <c r="C848" s="37"/>
      <c r="D848" s="37"/>
      <c r="E848" s="37"/>
      <c r="F848" s="37"/>
      <c r="G848" s="47"/>
      <c r="H848" s="37"/>
      <c r="I848" s="37"/>
      <c r="J848" s="37"/>
      <c r="K848" s="37"/>
      <c r="L848" s="37"/>
      <c r="M848" s="37"/>
      <c r="N848" s="37"/>
      <c r="O848" s="25"/>
    </row>
    <row r="849" spans="2:15" s="26" customFormat="1" ht="23.25" customHeight="1" x14ac:dyDescent="0.25">
      <c r="B849" s="97" t="s">
        <v>632</v>
      </c>
      <c r="C849" s="109"/>
      <c r="D849" s="110"/>
      <c r="E849" s="110"/>
      <c r="F849" s="110"/>
      <c r="G849" s="110"/>
      <c r="H849" s="110"/>
      <c r="I849" s="110"/>
      <c r="J849" s="110"/>
      <c r="K849" s="110"/>
      <c r="L849" s="110"/>
      <c r="M849" s="110"/>
      <c r="N849" s="110"/>
      <c r="O849" s="111"/>
    </row>
    <row r="850" spans="2:15" s="26" customFormat="1" ht="23.25" customHeight="1" x14ac:dyDescent="0.25">
      <c r="B850" s="116" t="s">
        <v>633</v>
      </c>
      <c r="C850" s="121">
        <v>0</v>
      </c>
      <c r="D850" s="121">
        <v>0</v>
      </c>
      <c r="E850" s="121">
        <v>0</v>
      </c>
      <c r="F850" s="121">
        <v>0</v>
      </c>
      <c r="G850" s="121">
        <v>0</v>
      </c>
      <c r="H850" s="121">
        <v>0</v>
      </c>
      <c r="I850" s="121">
        <v>0</v>
      </c>
      <c r="J850" s="121">
        <v>4</v>
      </c>
      <c r="K850" s="121">
        <v>1</v>
      </c>
      <c r="L850" s="121">
        <v>0</v>
      </c>
      <c r="M850" s="121">
        <v>5</v>
      </c>
      <c r="N850" s="121">
        <v>0</v>
      </c>
      <c r="O850" s="128">
        <f>SUM(C850:N850)</f>
        <v>10</v>
      </c>
    </row>
    <row r="851" spans="2:15" s="26" customFormat="1" ht="23.25" customHeight="1" x14ac:dyDescent="0.25">
      <c r="B851" s="119" t="s">
        <v>634</v>
      </c>
      <c r="C851" s="122">
        <v>0</v>
      </c>
      <c r="D851" s="122">
        <v>0</v>
      </c>
      <c r="E851" s="122">
        <v>0</v>
      </c>
      <c r="F851" s="122">
        <v>0</v>
      </c>
      <c r="G851" s="122">
        <v>0</v>
      </c>
      <c r="H851" s="122">
        <v>0</v>
      </c>
      <c r="I851" s="122">
        <v>19</v>
      </c>
      <c r="J851" s="122">
        <v>23</v>
      </c>
      <c r="K851" s="122">
        <v>33</v>
      </c>
      <c r="L851" s="122">
        <v>42</v>
      </c>
      <c r="M851" s="122">
        <v>29</v>
      </c>
      <c r="N851" s="122">
        <v>41</v>
      </c>
      <c r="O851" s="128">
        <f>SUM(C851:N851)</f>
        <v>187</v>
      </c>
    </row>
    <row r="852" spans="2:15" s="26" customFormat="1" ht="23.25" customHeight="1" x14ac:dyDescent="0.25">
      <c r="B852" s="129" t="s">
        <v>5</v>
      </c>
      <c r="C852" s="128">
        <f>SUM(C850:C851)</f>
        <v>0</v>
      </c>
      <c r="D852" s="128">
        <f>SUM(D850:D851)</f>
        <v>0</v>
      </c>
      <c r="E852" s="128">
        <f t="shared" ref="E852:J852" si="340">SUM(E850:E851)</f>
        <v>0</v>
      </c>
      <c r="F852" s="128">
        <f t="shared" si="340"/>
        <v>0</v>
      </c>
      <c r="G852" s="128">
        <f t="shared" si="340"/>
        <v>0</v>
      </c>
      <c r="H852" s="128">
        <f t="shared" si="340"/>
        <v>0</v>
      </c>
      <c r="I852" s="128">
        <f t="shared" si="340"/>
        <v>19</v>
      </c>
      <c r="J852" s="128">
        <f t="shared" si="340"/>
        <v>27</v>
      </c>
      <c r="K852" s="128">
        <f>SUM(K850:K851)</f>
        <v>34</v>
      </c>
      <c r="L852" s="128">
        <f>SUM(L850:L851)</f>
        <v>42</v>
      </c>
      <c r="M852" s="128">
        <f>SUM(M850:M851)</f>
        <v>34</v>
      </c>
      <c r="N852" s="128">
        <f>SUM(N850:N851)</f>
        <v>41</v>
      </c>
      <c r="O852" s="128">
        <f>SUM(C852:N852)</f>
        <v>197</v>
      </c>
    </row>
    <row r="853" spans="2:15" s="26" customFormat="1" ht="23.25" customHeight="1" x14ac:dyDescent="0.25">
      <c r="B853" s="129" t="s">
        <v>39</v>
      </c>
      <c r="C853" s="123">
        <f t="shared" ref="C853:O853" si="341">IF(C863=0,0,(C852/C863)*100)</f>
        <v>0</v>
      </c>
      <c r="D853" s="123">
        <f t="shared" si="341"/>
        <v>0</v>
      </c>
      <c r="E853" s="123">
        <f t="shared" si="341"/>
        <v>0</v>
      </c>
      <c r="F853" s="123">
        <f t="shared" si="341"/>
        <v>0</v>
      </c>
      <c r="G853" s="123">
        <f t="shared" si="341"/>
        <v>0</v>
      </c>
      <c r="H853" s="123">
        <f t="shared" si="341"/>
        <v>0</v>
      </c>
      <c r="I853" s="123">
        <f t="shared" si="341"/>
        <v>17.272727272727273</v>
      </c>
      <c r="J853" s="123">
        <f t="shared" si="341"/>
        <v>10.344827586206897</v>
      </c>
      <c r="K853" s="123">
        <f t="shared" si="341"/>
        <v>11.971830985915492</v>
      </c>
      <c r="L853" s="123">
        <f t="shared" si="341"/>
        <v>14.53287197231834</v>
      </c>
      <c r="M853" s="123">
        <f t="shared" si="341"/>
        <v>13.765182186234817</v>
      </c>
      <c r="N853" s="123">
        <f t="shared" si="341"/>
        <v>13.993174061433447</v>
      </c>
      <c r="O853" s="123">
        <f t="shared" si="341"/>
        <v>13.274932614555258</v>
      </c>
    </row>
    <row r="854" spans="2:15" s="26" customFormat="1" ht="23.25" customHeight="1" x14ac:dyDescent="0.25">
      <c r="B854" s="129" t="s">
        <v>25</v>
      </c>
      <c r="C854" s="123">
        <f t="shared" ref="C854:O854" si="342">C852/C1615</f>
        <v>0</v>
      </c>
      <c r="D854" s="123">
        <f t="shared" si="342"/>
        <v>0</v>
      </c>
      <c r="E854" s="123">
        <f t="shared" si="342"/>
        <v>0</v>
      </c>
      <c r="F854" s="123">
        <f t="shared" si="342"/>
        <v>0</v>
      </c>
      <c r="G854" s="123">
        <f t="shared" si="342"/>
        <v>0</v>
      </c>
      <c r="H854" s="123">
        <f t="shared" si="342"/>
        <v>0</v>
      </c>
      <c r="I854" s="123">
        <f t="shared" si="342"/>
        <v>0.61290322580645162</v>
      </c>
      <c r="J854" s="123">
        <f t="shared" si="342"/>
        <v>0.87096774193548387</v>
      </c>
      <c r="K854" s="123">
        <f t="shared" si="342"/>
        <v>1.1333333333333333</v>
      </c>
      <c r="L854" s="123">
        <f t="shared" si="342"/>
        <v>1.3548387096774193</v>
      </c>
      <c r="M854" s="123">
        <f t="shared" si="342"/>
        <v>1.1333333333333333</v>
      </c>
      <c r="N854" s="123">
        <f t="shared" si="342"/>
        <v>1.3225806451612903</v>
      </c>
      <c r="O854" s="123">
        <f t="shared" si="342"/>
        <v>0.53825136612021862</v>
      </c>
    </row>
    <row r="855" spans="2:15" s="21" customFormat="1" ht="12" customHeight="1" x14ac:dyDescent="0.25">
      <c r="B855" s="23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5"/>
    </row>
    <row r="856" spans="2:15" s="21" customFormat="1" ht="23.25" customHeight="1" x14ac:dyDescent="0.25">
      <c r="B856" s="97" t="s">
        <v>635</v>
      </c>
      <c r="C856" s="109"/>
      <c r="D856" s="110"/>
      <c r="E856" s="110"/>
      <c r="F856" s="110"/>
      <c r="G856" s="110"/>
      <c r="H856" s="110"/>
      <c r="I856" s="110"/>
      <c r="J856" s="110"/>
      <c r="K856" s="110"/>
      <c r="L856" s="110"/>
      <c r="M856" s="110"/>
      <c r="N856" s="110"/>
      <c r="O856" s="111"/>
    </row>
    <row r="857" spans="2:15" s="21" customFormat="1" ht="23.25" customHeight="1" x14ac:dyDescent="0.25">
      <c r="B857" s="119" t="s">
        <v>636</v>
      </c>
      <c r="C857" s="122">
        <v>0</v>
      </c>
      <c r="D857" s="122">
        <v>0</v>
      </c>
      <c r="E857" s="122">
        <v>0</v>
      </c>
      <c r="F857" s="122">
        <v>0</v>
      </c>
      <c r="G857" s="122">
        <v>0</v>
      </c>
      <c r="H857" s="122">
        <v>0</v>
      </c>
      <c r="I857" s="122">
        <v>72</v>
      </c>
      <c r="J857" s="122">
        <v>202</v>
      </c>
      <c r="K857" s="122">
        <v>209</v>
      </c>
      <c r="L857" s="122">
        <v>198</v>
      </c>
      <c r="M857" s="122">
        <v>175</v>
      </c>
      <c r="N857" s="122">
        <v>190</v>
      </c>
      <c r="O857" s="128">
        <f>SUM(C857:N857)</f>
        <v>1046</v>
      </c>
    </row>
    <row r="858" spans="2:15" s="26" customFormat="1" ht="23.25" customHeight="1" x14ac:dyDescent="0.25">
      <c r="B858" s="129" t="s">
        <v>5</v>
      </c>
      <c r="C858" s="128">
        <f>C857</f>
        <v>0</v>
      </c>
      <c r="D858" s="128">
        <f>D857</f>
        <v>0</v>
      </c>
      <c r="E858" s="128">
        <f t="shared" ref="E858:N858" si="343">E857</f>
        <v>0</v>
      </c>
      <c r="F858" s="128">
        <f t="shared" si="343"/>
        <v>0</v>
      </c>
      <c r="G858" s="128">
        <f t="shared" si="343"/>
        <v>0</v>
      </c>
      <c r="H858" s="128">
        <f t="shared" si="343"/>
        <v>0</v>
      </c>
      <c r="I858" s="128">
        <f t="shared" si="343"/>
        <v>72</v>
      </c>
      <c r="J858" s="128">
        <f t="shared" si="343"/>
        <v>202</v>
      </c>
      <c r="K858" s="128">
        <f t="shared" si="343"/>
        <v>209</v>
      </c>
      <c r="L858" s="128">
        <f t="shared" si="343"/>
        <v>198</v>
      </c>
      <c r="M858" s="128">
        <f t="shared" si="343"/>
        <v>175</v>
      </c>
      <c r="N858" s="128">
        <f t="shared" si="343"/>
        <v>190</v>
      </c>
      <c r="O858" s="128">
        <f>SUM(C858:N858)</f>
        <v>1046</v>
      </c>
    </row>
    <row r="859" spans="2:15" s="26" customFormat="1" ht="23.25" customHeight="1" x14ac:dyDescent="0.25">
      <c r="B859" s="129" t="s">
        <v>39</v>
      </c>
      <c r="C859" s="123">
        <f t="shared" ref="C859:O859" si="344">IF(C863=0,0,(C858/C863)*100)</f>
        <v>0</v>
      </c>
      <c r="D859" s="123">
        <f t="shared" si="344"/>
        <v>0</v>
      </c>
      <c r="E859" s="123">
        <f t="shared" si="344"/>
        <v>0</v>
      </c>
      <c r="F859" s="123">
        <f t="shared" si="344"/>
        <v>0</v>
      </c>
      <c r="G859" s="123">
        <f t="shared" si="344"/>
        <v>0</v>
      </c>
      <c r="H859" s="123">
        <f t="shared" si="344"/>
        <v>0</v>
      </c>
      <c r="I859" s="123">
        <f t="shared" si="344"/>
        <v>65.454545454545453</v>
      </c>
      <c r="J859" s="123">
        <f t="shared" si="344"/>
        <v>77.394636015325673</v>
      </c>
      <c r="K859" s="123">
        <f t="shared" si="344"/>
        <v>73.591549295774655</v>
      </c>
      <c r="L859" s="123">
        <f t="shared" si="344"/>
        <v>68.512110726643598</v>
      </c>
      <c r="M859" s="123">
        <f t="shared" si="344"/>
        <v>70.850202429149803</v>
      </c>
      <c r="N859" s="123">
        <f t="shared" si="344"/>
        <v>64.846416382252556</v>
      </c>
      <c r="O859" s="123">
        <f t="shared" si="344"/>
        <v>70.485175202156341</v>
      </c>
    </row>
    <row r="860" spans="2:15" s="26" customFormat="1" ht="23.25" customHeight="1" x14ac:dyDescent="0.25">
      <c r="B860" s="129" t="s">
        <v>25</v>
      </c>
      <c r="C860" s="123">
        <f t="shared" ref="C860:O860" si="345">C858/C1615</f>
        <v>0</v>
      </c>
      <c r="D860" s="123">
        <f t="shared" si="345"/>
        <v>0</v>
      </c>
      <c r="E860" s="123">
        <f t="shared" si="345"/>
        <v>0</v>
      </c>
      <c r="F860" s="123">
        <f t="shared" si="345"/>
        <v>0</v>
      </c>
      <c r="G860" s="123">
        <f t="shared" si="345"/>
        <v>0</v>
      </c>
      <c r="H860" s="123">
        <f t="shared" si="345"/>
        <v>0</v>
      </c>
      <c r="I860" s="123">
        <f t="shared" si="345"/>
        <v>2.3225806451612905</v>
      </c>
      <c r="J860" s="123">
        <f t="shared" si="345"/>
        <v>6.5161290322580649</v>
      </c>
      <c r="K860" s="123">
        <f t="shared" si="345"/>
        <v>6.9666666666666668</v>
      </c>
      <c r="L860" s="123">
        <f t="shared" si="345"/>
        <v>6.387096774193548</v>
      </c>
      <c r="M860" s="123">
        <f t="shared" si="345"/>
        <v>5.833333333333333</v>
      </c>
      <c r="N860" s="123">
        <f t="shared" si="345"/>
        <v>6.129032258064516</v>
      </c>
      <c r="O860" s="123">
        <f t="shared" si="345"/>
        <v>2.8579234972677594</v>
      </c>
    </row>
    <row r="861" spans="2:15" s="26" customFormat="1" ht="12" customHeight="1" x14ac:dyDescent="0.25">
      <c r="B861" s="36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25"/>
    </row>
    <row r="862" spans="2:15" s="26" customFormat="1" ht="23.25" customHeight="1" x14ac:dyDescent="0.25">
      <c r="B862" s="97" t="s">
        <v>637</v>
      </c>
      <c r="C862" s="109"/>
      <c r="D862" s="110"/>
      <c r="E862" s="110"/>
      <c r="F862" s="110"/>
      <c r="G862" s="110"/>
      <c r="H862" s="110"/>
      <c r="I862" s="110"/>
      <c r="J862" s="110"/>
      <c r="K862" s="110"/>
      <c r="L862" s="110"/>
      <c r="M862" s="110"/>
      <c r="N862" s="110"/>
      <c r="O862" s="111"/>
    </row>
    <row r="863" spans="2:15" s="26" customFormat="1" ht="23.25" customHeight="1" x14ac:dyDescent="0.25">
      <c r="B863" s="129" t="s">
        <v>5</v>
      </c>
      <c r="C863" s="128">
        <f t="shared" ref="C863:N863" si="346">C845+C852+C858</f>
        <v>0</v>
      </c>
      <c r="D863" s="128">
        <f t="shared" si="346"/>
        <v>0</v>
      </c>
      <c r="E863" s="128">
        <f>E845+E852+E858</f>
        <v>0</v>
      </c>
      <c r="F863" s="128">
        <f t="shared" si="346"/>
        <v>0</v>
      </c>
      <c r="G863" s="128">
        <f t="shared" si="346"/>
        <v>0</v>
      </c>
      <c r="H863" s="128">
        <f t="shared" si="346"/>
        <v>0</v>
      </c>
      <c r="I863" s="128">
        <f t="shared" si="346"/>
        <v>110</v>
      </c>
      <c r="J863" s="128">
        <f t="shared" si="346"/>
        <v>261</v>
      </c>
      <c r="K863" s="128">
        <f t="shared" si="346"/>
        <v>284</v>
      </c>
      <c r="L863" s="128">
        <f t="shared" si="346"/>
        <v>289</v>
      </c>
      <c r="M863" s="128">
        <f t="shared" si="346"/>
        <v>247</v>
      </c>
      <c r="N863" s="128">
        <f t="shared" si="346"/>
        <v>293</v>
      </c>
      <c r="O863" s="128">
        <f>SUM(C863:N863)</f>
        <v>1484</v>
      </c>
    </row>
    <row r="864" spans="2:15" s="26" customFormat="1" ht="23.25" customHeight="1" x14ac:dyDescent="0.25">
      <c r="B864" s="129" t="s">
        <v>25</v>
      </c>
      <c r="C864" s="123">
        <f t="shared" ref="C864:O864" si="347">C863/C1615</f>
        <v>0</v>
      </c>
      <c r="D864" s="123">
        <f t="shared" si="347"/>
        <v>0</v>
      </c>
      <c r="E864" s="123">
        <f t="shared" si="347"/>
        <v>0</v>
      </c>
      <c r="F864" s="123">
        <f t="shared" si="347"/>
        <v>0</v>
      </c>
      <c r="G864" s="123">
        <f t="shared" si="347"/>
        <v>0</v>
      </c>
      <c r="H864" s="123">
        <f t="shared" si="347"/>
        <v>0</v>
      </c>
      <c r="I864" s="123">
        <f t="shared" si="347"/>
        <v>3.5483870967741935</v>
      </c>
      <c r="J864" s="123">
        <f t="shared" si="347"/>
        <v>8.4193548387096779</v>
      </c>
      <c r="K864" s="123">
        <f t="shared" si="347"/>
        <v>9.4666666666666668</v>
      </c>
      <c r="L864" s="123">
        <f t="shared" si="347"/>
        <v>9.32258064516129</v>
      </c>
      <c r="M864" s="123">
        <f t="shared" si="347"/>
        <v>8.2333333333333325</v>
      </c>
      <c r="N864" s="123">
        <f t="shared" si="347"/>
        <v>9.4516129032258061</v>
      </c>
      <c r="O864" s="123">
        <f t="shared" si="347"/>
        <v>4.054644808743169</v>
      </c>
    </row>
    <row r="865" spans="2:15" s="26" customFormat="1" ht="23.25" customHeight="1" x14ac:dyDescent="0.25">
      <c r="B865" s="129" t="s">
        <v>595</v>
      </c>
      <c r="C865" s="123">
        <f t="shared" ref="C865:O865" si="348">IF(C863&lt;&gt;0,IF(C1253&lt;&gt;0,C863/C1253*100,0),0)</f>
        <v>0</v>
      </c>
      <c r="D865" s="123">
        <f t="shared" si="348"/>
        <v>0</v>
      </c>
      <c r="E865" s="123">
        <f t="shared" si="348"/>
        <v>0</v>
      </c>
      <c r="F865" s="123">
        <f t="shared" si="348"/>
        <v>0</v>
      </c>
      <c r="G865" s="123">
        <f t="shared" si="348"/>
        <v>0</v>
      </c>
      <c r="H865" s="123">
        <f t="shared" si="348"/>
        <v>0</v>
      </c>
      <c r="I865" s="123">
        <f t="shared" si="348"/>
        <v>0.76601671309192199</v>
      </c>
      <c r="J865" s="123">
        <f t="shared" si="348"/>
        <v>1.7290493540907588</v>
      </c>
      <c r="K865" s="123">
        <f t="shared" si="348"/>
        <v>1.8626615071817405</v>
      </c>
      <c r="L865" s="123">
        <f t="shared" si="348"/>
        <v>2.0245183887915941</v>
      </c>
      <c r="M865" s="123">
        <f t="shared" si="348"/>
        <v>1.6847418320714822</v>
      </c>
      <c r="N865" s="123">
        <f t="shared" si="348"/>
        <v>2.0458036587068844</v>
      </c>
      <c r="O865" s="123">
        <f t="shared" si="348"/>
        <v>0.8524424429024402</v>
      </c>
    </row>
    <row r="866" spans="2:15" s="21" customFormat="1" ht="12" customHeight="1" x14ac:dyDescent="0.25">
      <c r="B866" s="72"/>
      <c r="C866" s="73"/>
      <c r="D866" s="73"/>
      <c r="E866" s="73"/>
      <c r="F866" s="73"/>
      <c r="G866" s="73"/>
      <c r="H866" s="73"/>
      <c r="I866" s="73"/>
      <c r="J866" s="73"/>
      <c r="K866" s="73"/>
      <c r="L866" s="73"/>
      <c r="M866" s="73"/>
      <c r="N866" s="73"/>
      <c r="O866" s="20"/>
    </row>
    <row r="867" spans="2:15" s="30" customFormat="1" ht="23.25" customHeight="1" x14ac:dyDescent="0.25">
      <c r="B867" s="133" t="s">
        <v>162</v>
      </c>
      <c r="C867" s="109"/>
      <c r="D867" s="110"/>
      <c r="E867" s="110"/>
      <c r="F867" s="110"/>
      <c r="G867" s="110"/>
      <c r="H867" s="110"/>
      <c r="I867" s="110"/>
      <c r="J867" s="110"/>
      <c r="K867" s="110"/>
      <c r="L867" s="110"/>
      <c r="M867" s="110"/>
      <c r="N867" s="110"/>
      <c r="O867" s="111"/>
    </row>
    <row r="868" spans="2:15" s="30" customFormat="1" ht="12" customHeight="1" x14ac:dyDescent="0.25">
      <c r="B868" s="32"/>
      <c r="C868" s="74"/>
      <c r="D868" s="74"/>
      <c r="E868" s="74"/>
      <c r="F868" s="74"/>
      <c r="G868" s="74"/>
      <c r="H868" s="74"/>
      <c r="I868" s="74"/>
      <c r="J868" s="74"/>
      <c r="K868" s="74"/>
      <c r="L868" s="74"/>
      <c r="M868" s="74"/>
      <c r="N868" s="74"/>
      <c r="O868" s="74"/>
    </row>
    <row r="869" spans="2:15" s="26" customFormat="1" ht="23.25" customHeight="1" x14ac:dyDescent="0.25">
      <c r="B869" s="97" t="s">
        <v>638</v>
      </c>
      <c r="C869" s="109"/>
      <c r="D869" s="110"/>
      <c r="E869" s="110"/>
      <c r="F869" s="110"/>
      <c r="G869" s="110"/>
      <c r="H869" s="110"/>
      <c r="I869" s="110"/>
      <c r="J869" s="110"/>
      <c r="K869" s="110"/>
      <c r="L869" s="110"/>
      <c r="M869" s="110"/>
      <c r="N869" s="110"/>
      <c r="O869" s="111"/>
    </row>
    <row r="870" spans="2:15" s="26" customFormat="1" ht="23.25" customHeight="1" x14ac:dyDescent="0.25">
      <c r="B870" s="116" t="s">
        <v>639</v>
      </c>
      <c r="C870" s="121">
        <v>0</v>
      </c>
      <c r="D870" s="121">
        <v>0</v>
      </c>
      <c r="E870" s="121">
        <v>0</v>
      </c>
      <c r="F870" s="121">
        <v>0</v>
      </c>
      <c r="G870" s="121">
        <v>0</v>
      </c>
      <c r="H870" s="121">
        <v>0</v>
      </c>
      <c r="I870" s="121">
        <v>0</v>
      </c>
      <c r="J870" s="121">
        <v>0</v>
      </c>
      <c r="K870" s="121">
        <v>0</v>
      </c>
      <c r="L870" s="121">
        <v>0</v>
      </c>
      <c r="M870" s="121">
        <v>0</v>
      </c>
      <c r="N870" s="121">
        <v>0</v>
      </c>
      <c r="O870" s="128">
        <f>SUM(C870:N870)</f>
        <v>0</v>
      </c>
    </row>
    <row r="871" spans="2:15" s="26" customFormat="1" ht="23.25" customHeight="1" x14ac:dyDescent="0.25">
      <c r="B871" s="119" t="s">
        <v>640</v>
      </c>
      <c r="C871" s="122">
        <v>0</v>
      </c>
      <c r="D871" s="122">
        <v>0</v>
      </c>
      <c r="E871" s="122">
        <v>0</v>
      </c>
      <c r="F871" s="122">
        <v>0</v>
      </c>
      <c r="G871" s="122">
        <v>0</v>
      </c>
      <c r="H871" s="122">
        <v>0</v>
      </c>
      <c r="I871" s="122">
        <v>0</v>
      </c>
      <c r="J871" s="122">
        <v>0</v>
      </c>
      <c r="K871" s="122">
        <v>0</v>
      </c>
      <c r="L871" s="122">
        <v>0</v>
      </c>
      <c r="M871" s="122">
        <v>0</v>
      </c>
      <c r="N871" s="122">
        <v>0</v>
      </c>
      <c r="O871" s="128">
        <f t="shared" ref="O871:O880" si="349">SUM(C871:N871)</f>
        <v>0</v>
      </c>
    </row>
    <row r="872" spans="2:15" s="26" customFormat="1" ht="23.25" customHeight="1" x14ac:dyDescent="0.25">
      <c r="B872" s="116" t="s">
        <v>641</v>
      </c>
      <c r="C872" s="121">
        <v>0</v>
      </c>
      <c r="D872" s="121">
        <v>0</v>
      </c>
      <c r="E872" s="121">
        <v>0</v>
      </c>
      <c r="F872" s="121">
        <v>0</v>
      </c>
      <c r="G872" s="121">
        <v>0</v>
      </c>
      <c r="H872" s="121">
        <v>0</v>
      </c>
      <c r="I872" s="121">
        <v>0</v>
      </c>
      <c r="J872" s="121">
        <v>0</v>
      </c>
      <c r="K872" s="121">
        <v>0</v>
      </c>
      <c r="L872" s="121">
        <v>0</v>
      </c>
      <c r="M872" s="121">
        <v>0</v>
      </c>
      <c r="N872" s="121">
        <v>0</v>
      </c>
      <c r="O872" s="128">
        <f t="shared" si="349"/>
        <v>0</v>
      </c>
    </row>
    <row r="873" spans="2:15" s="21" customFormat="1" ht="23.25" customHeight="1" x14ac:dyDescent="0.25">
      <c r="B873" s="119" t="s">
        <v>642</v>
      </c>
      <c r="C873" s="122">
        <v>0</v>
      </c>
      <c r="D873" s="122">
        <v>0</v>
      </c>
      <c r="E873" s="122">
        <v>0</v>
      </c>
      <c r="F873" s="122">
        <v>0</v>
      </c>
      <c r="G873" s="122">
        <v>0</v>
      </c>
      <c r="H873" s="122">
        <v>0</v>
      </c>
      <c r="I873" s="122">
        <v>0</v>
      </c>
      <c r="J873" s="122">
        <v>0</v>
      </c>
      <c r="K873" s="122">
        <v>0</v>
      </c>
      <c r="L873" s="122">
        <v>0</v>
      </c>
      <c r="M873" s="122">
        <v>0</v>
      </c>
      <c r="N873" s="122">
        <v>0</v>
      </c>
      <c r="O873" s="128">
        <f t="shared" si="349"/>
        <v>0</v>
      </c>
    </row>
    <row r="874" spans="2:15" s="21" customFormat="1" ht="23.25" customHeight="1" x14ac:dyDescent="0.25">
      <c r="B874" s="116" t="s">
        <v>643</v>
      </c>
      <c r="C874" s="121">
        <v>0</v>
      </c>
      <c r="D874" s="121">
        <v>0</v>
      </c>
      <c r="E874" s="121">
        <v>0</v>
      </c>
      <c r="F874" s="121">
        <v>0</v>
      </c>
      <c r="G874" s="121">
        <v>0</v>
      </c>
      <c r="H874" s="121">
        <v>0</v>
      </c>
      <c r="I874" s="121">
        <v>0</v>
      </c>
      <c r="J874" s="121">
        <v>0</v>
      </c>
      <c r="K874" s="121">
        <v>0</v>
      </c>
      <c r="L874" s="121">
        <v>0</v>
      </c>
      <c r="M874" s="121">
        <v>0</v>
      </c>
      <c r="N874" s="121">
        <v>0</v>
      </c>
      <c r="O874" s="128">
        <f t="shared" si="349"/>
        <v>0</v>
      </c>
    </row>
    <row r="875" spans="2:15" s="21" customFormat="1" ht="23.25" customHeight="1" x14ac:dyDescent="0.25">
      <c r="B875" s="119" t="s">
        <v>644</v>
      </c>
      <c r="C875" s="122">
        <v>0</v>
      </c>
      <c r="D875" s="122">
        <v>0</v>
      </c>
      <c r="E875" s="122">
        <v>0</v>
      </c>
      <c r="F875" s="122">
        <v>0</v>
      </c>
      <c r="G875" s="122">
        <v>0</v>
      </c>
      <c r="H875" s="122">
        <v>0</v>
      </c>
      <c r="I875" s="122">
        <v>0</v>
      </c>
      <c r="J875" s="122">
        <v>0</v>
      </c>
      <c r="K875" s="122">
        <v>0</v>
      </c>
      <c r="L875" s="122">
        <v>0</v>
      </c>
      <c r="M875" s="122">
        <v>0</v>
      </c>
      <c r="N875" s="122">
        <v>0</v>
      </c>
      <c r="O875" s="128">
        <f t="shared" si="349"/>
        <v>0</v>
      </c>
    </row>
    <row r="876" spans="2:15" s="21" customFormat="1" ht="23.25" customHeight="1" x14ac:dyDescent="0.25">
      <c r="B876" s="116" t="s">
        <v>645</v>
      </c>
      <c r="C876" s="121">
        <v>0</v>
      </c>
      <c r="D876" s="121">
        <v>0</v>
      </c>
      <c r="E876" s="121">
        <v>0</v>
      </c>
      <c r="F876" s="121">
        <v>0</v>
      </c>
      <c r="G876" s="121">
        <v>0</v>
      </c>
      <c r="H876" s="121">
        <v>0</v>
      </c>
      <c r="I876" s="121">
        <v>0</v>
      </c>
      <c r="J876" s="121">
        <v>0</v>
      </c>
      <c r="K876" s="121">
        <v>0</v>
      </c>
      <c r="L876" s="121">
        <v>0</v>
      </c>
      <c r="M876" s="121">
        <v>0</v>
      </c>
      <c r="N876" s="121">
        <v>0</v>
      </c>
      <c r="O876" s="128">
        <f t="shared" si="349"/>
        <v>0</v>
      </c>
    </row>
    <row r="877" spans="2:15" s="21" customFormat="1" ht="23.25" customHeight="1" x14ac:dyDescent="0.25">
      <c r="B877" s="119" t="s">
        <v>646</v>
      </c>
      <c r="C877" s="122">
        <v>0</v>
      </c>
      <c r="D877" s="122">
        <v>0</v>
      </c>
      <c r="E877" s="122">
        <v>0</v>
      </c>
      <c r="F877" s="122">
        <v>0</v>
      </c>
      <c r="G877" s="122">
        <v>0</v>
      </c>
      <c r="H877" s="122">
        <v>0</v>
      </c>
      <c r="I877" s="122">
        <v>0</v>
      </c>
      <c r="J877" s="122">
        <v>0</v>
      </c>
      <c r="K877" s="122">
        <v>0</v>
      </c>
      <c r="L877" s="122">
        <v>0</v>
      </c>
      <c r="M877" s="122">
        <v>0</v>
      </c>
      <c r="N877" s="122">
        <v>0</v>
      </c>
      <c r="O877" s="128">
        <f t="shared" si="349"/>
        <v>0</v>
      </c>
    </row>
    <row r="878" spans="2:15" s="21" customFormat="1" ht="23.25" customHeight="1" x14ac:dyDescent="0.25">
      <c r="B878" s="116" t="s">
        <v>647</v>
      </c>
      <c r="C878" s="121">
        <v>0</v>
      </c>
      <c r="D878" s="121">
        <v>0</v>
      </c>
      <c r="E878" s="121">
        <v>0</v>
      </c>
      <c r="F878" s="121">
        <v>0</v>
      </c>
      <c r="G878" s="121">
        <v>0</v>
      </c>
      <c r="H878" s="121">
        <v>0</v>
      </c>
      <c r="I878" s="121">
        <v>0</v>
      </c>
      <c r="J878" s="121">
        <v>0</v>
      </c>
      <c r="K878" s="121">
        <v>0</v>
      </c>
      <c r="L878" s="121">
        <v>0</v>
      </c>
      <c r="M878" s="121">
        <v>0</v>
      </c>
      <c r="N878" s="121">
        <v>0</v>
      </c>
      <c r="O878" s="128">
        <f t="shared" si="349"/>
        <v>0</v>
      </c>
    </row>
    <row r="879" spans="2:15" s="21" customFormat="1" ht="23.25" customHeight="1" x14ac:dyDescent="0.25">
      <c r="B879" s="119" t="s">
        <v>648</v>
      </c>
      <c r="C879" s="122">
        <v>0</v>
      </c>
      <c r="D879" s="122">
        <v>0</v>
      </c>
      <c r="E879" s="122">
        <v>0</v>
      </c>
      <c r="F879" s="122">
        <v>0</v>
      </c>
      <c r="G879" s="122">
        <v>0</v>
      </c>
      <c r="H879" s="122">
        <v>0</v>
      </c>
      <c r="I879" s="122">
        <v>0</v>
      </c>
      <c r="J879" s="122">
        <v>0</v>
      </c>
      <c r="K879" s="122">
        <v>0</v>
      </c>
      <c r="L879" s="122">
        <v>0</v>
      </c>
      <c r="M879" s="122">
        <v>0</v>
      </c>
      <c r="N879" s="122">
        <v>0</v>
      </c>
      <c r="O879" s="128">
        <f t="shared" si="349"/>
        <v>0</v>
      </c>
    </row>
    <row r="880" spans="2:15" s="26" customFormat="1" ht="23.25" customHeight="1" x14ac:dyDescent="0.25">
      <c r="B880" s="129" t="s">
        <v>5</v>
      </c>
      <c r="C880" s="128">
        <f>SUM(C870:C879)</f>
        <v>0</v>
      </c>
      <c r="D880" s="128">
        <f>SUM(D870:D879)</f>
        <v>0</v>
      </c>
      <c r="E880" s="128">
        <f>SUM(E870:E879)</f>
        <v>0</v>
      </c>
      <c r="F880" s="128">
        <f>SUM(F870:F879)</f>
        <v>0</v>
      </c>
      <c r="G880" s="128">
        <f>SUM(G870:G879)</f>
        <v>0</v>
      </c>
      <c r="H880" s="128">
        <v>0</v>
      </c>
      <c r="I880" s="128">
        <v>0</v>
      </c>
      <c r="J880" s="128">
        <v>0</v>
      </c>
      <c r="K880" s="128">
        <f>SUM(K870:K879)</f>
        <v>0</v>
      </c>
      <c r="L880" s="128">
        <v>0</v>
      </c>
      <c r="M880" s="128">
        <v>0</v>
      </c>
      <c r="N880" s="128">
        <v>0</v>
      </c>
      <c r="O880" s="128">
        <f t="shared" si="349"/>
        <v>0</v>
      </c>
    </row>
    <row r="881" spans="2:15" s="21" customFormat="1" ht="12" customHeight="1" x14ac:dyDescent="0.25">
      <c r="B881" s="69" t="s">
        <v>41</v>
      </c>
      <c r="C881" s="70"/>
      <c r="D881" s="70"/>
      <c r="E881" s="70"/>
      <c r="F881" s="70"/>
      <c r="G881" s="70"/>
      <c r="H881" s="70"/>
      <c r="I881" s="70"/>
      <c r="J881" s="70"/>
      <c r="K881" s="70"/>
      <c r="L881" s="70"/>
      <c r="M881" s="70"/>
      <c r="N881" s="70"/>
      <c r="O881" s="71"/>
    </row>
    <row r="882" spans="2:15" s="21" customFormat="1" ht="23.25" customHeight="1" x14ac:dyDescent="0.25">
      <c r="B882" s="97" t="s">
        <v>649</v>
      </c>
      <c r="C882" s="109"/>
      <c r="D882" s="110"/>
      <c r="E882" s="110"/>
      <c r="F882" s="110"/>
      <c r="G882" s="110"/>
      <c r="H882" s="110"/>
      <c r="I882" s="110"/>
      <c r="J882" s="110"/>
      <c r="K882" s="110"/>
      <c r="L882" s="110"/>
      <c r="M882" s="110"/>
      <c r="N882" s="110"/>
      <c r="O882" s="111"/>
    </row>
    <row r="883" spans="2:15" s="26" customFormat="1" ht="23.25" customHeight="1" x14ac:dyDescent="0.25">
      <c r="B883" s="129" t="s">
        <v>5</v>
      </c>
      <c r="C883" s="128">
        <f t="shared" ref="C883:N883" si="350">C880</f>
        <v>0</v>
      </c>
      <c r="D883" s="128">
        <f t="shared" si="350"/>
        <v>0</v>
      </c>
      <c r="E883" s="128">
        <f t="shared" si="350"/>
        <v>0</v>
      </c>
      <c r="F883" s="128">
        <f>F880</f>
        <v>0</v>
      </c>
      <c r="G883" s="128">
        <f t="shared" si="350"/>
        <v>0</v>
      </c>
      <c r="H883" s="128">
        <f t="shared" si="350"/>
        <v>0</v>
      </c>
      <c r="I883" s="128">
        <f t="shared" si="350"/>
        <v>0</v>
      </c>
      <c r="J883" s="128">
        <f t="shared" si="350"/>
        <v>0</v>
      </c>
      <c r="K883" s="128">
        <f t="shared" si="350"/>
        <v>0</v>
      </c>
      <c r="L883" s="128">
        <f t="shared" si="350"/>
        <v>0</v>
      </c>
      <c r="M883" s="128">
        <f t="shared" si="350"/>
        <v>0</v>
      </c>
      <c r="N883" s="128">
        <f t="shared" si="350"/>
        <v>0</v>
      </c>
      <c r="O883" s="128">
        <f>SUM(C883:N883)</f>
        <v>0</v>
      </c>
    </row>
    <row r="884" spans="2:15" s="21" customFormat="1" ht="23.25" customHeight="1" x14ac:dyDescent="0.25">
      <c r="B884" s="129" t="s">
        <v>631</v>
      </c>
      <c r="C884" s="123">
        <f t="shared" ref="C884:O884" si="351">IF(C901=0,0,(C883/C901)*100)</f>
        <v>0</v>
      </c>
      <c r="D884" s="123">
        <f t="shared" si="351"/>
        <v>0</v>
      </c>
      <c r="E884" s="123">
        <f t="shared" si="351"/>
        <v>0</v>
      </c>
      <c r="F884" s="123">
        <f t="shared" si="351"/>
        <v>0</v>
      </c>
      <c r="G884" s="123">
        <f t="shared" si="351"/>
        <v>0</v>
      </c>
      <c r="H884" s="123">
        <f t="shared" si="351"/>
        <v>0</v>
      </c>
      <c r="I884" s="123">
        <f t="shared" si="351"/>
        <v>0</v>
      </c>
      <c r="J884" s="123">
        <f t="shared" si="351"/>
        <v>0</v>
      </c>
      <c r="K884" s="123">
        <f t="shared" si="351"/>
        <v>0</v>
      </c>
      <c r="L884" s="123">
        <f t="shared" si="351"/>
        <v>0</v>
      </c>
      <c r="M884" s="123">
        <f t="shared" si="351"/>
        <v>0</v>
      </c>
      <c r="N884" s="123">
        <f t="shared" si="351"/>
        <v>0</v>
      </c>
      <c r="O884" s="123">
        <f t="shared" si="351"/>
        <v>0</v>
      </c>
    </row>
    <row r="885" spans="2:15" s="26" customFormat="1" ht="23.25" customHeight="1" x14ac:dyDescent="0.25">
      <c r="B885" s="129" t="s">
        <v>25</v>
      </c>
      <c r="C885" s="123">
        <f t="shared" ref="C885:O885" si="352">C883/C1615</f>
        <v>0</v>
      </c>
      <c r="D885" s="123">
        <f t="shared" si="352"/>
        <v>0</v>
      </c>
      <c r="E885" s="123">
        <f t="shared" si="352"/>
        <v>0</v>
      </c>
      <c r="F885" s="123">
        <f t="shared" si="352"/>
        <v>0</v>
      </c>
      <c r="G885" s="123">
        <f t="shared" si="352"/>
        <v>0</v>
      </c>
      <c r="H885" s="123">
        <f t="shared" si="352"/>
        <v>0</v>
      </c>
      <c r="I885" s="123">
        <f t="shared" si="352"/>
        <v>0</v>
      </c>
      <c r="J885" s="123">
        <f t="shared" si="352"/>
        <v>0</v>
      </c>
      <c r="K885" s="123">
        <f t="shared" si="352"/>
        <v>0</v>
      </c>
      <c r="L885" s="123">
        <f t="shared" si="352"/>
        <v>0</v>
      </c>
      <c r="M885" s="123">
        <f t="shared" si="352"/>
        <v>0</v>
      </c>
      <c r="N885" s="123">
        <f t="shared" si="352"/>
        <v>0</v>
      </c>
      <c r="O885" s="123">
        <f t="shared" si="352"/>
        <v>0</v>
      </c>
    </row>
    <row r="886" spans="2:15" s="26" customFormat="1" ht="12" customHeight="1" x14ac:dyDescent="0.25">
      <c r="B886" s="36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25"/>
    </row>
    <row r="887" spans="2:15" s="26" customFormat="1" ht="23.25" customHeight="1" x14ac:dyDescent="0.25">
      <c r="B887" s="97" t="s">
        <v>650</v>
      </c>
      <c r="C887" s="109"/>
      <c r="D887" s="110"/>
      <c r="E887" s="110"/>
      <c r="F887" s="110"/>
      <c r="G887" s="110"/>
      <c r="H887" s="110"/>
      <c r="I887" s="110"/>
      <c r="J887" s="110"/>
      <c r="K887" s="110"/>
      <c r="L887" s="110"/>
      <c r="M887" s="110"/>
      <c r="N887" s="110"/>
      <c r="O887" s="111"/>
    </row>
    <row r="888" spans="2:15" s="26" customFormat="1" ht="23.25" customHeight="1" x14ac:dyDescent="0.25">
      <c r="B888" s="116" t="s">
        <v>651</v>
      </c>
      <c r="C888" s="121">
        <v>0</v>
      </c>
      <c r="D888" s="121">
        <v>0</v>
      </c>
      <c r="E888" s="121">
        <v>0</v>
      </c>
      <c r="F888" s="121">
        <v>0</v>
      </c>
      <c r="G888" s="121">
        <v>1</v>
      </c>
      <c r="H888" s="121">
        <v>1</v>
      </c>
      <c r="I888" s="121">
        <v>0</v>
      </c>
      <c r="J888" s="121">
        <v>0</v>
      </c>
      <c r="K888" s="121">
        <v>0</v>
      </c>
      <c r="L888" s="121">
        <v>0</v>
      </c>
      <c r="M888" s="121">
        <v>0</v>
      </c>
      <c r="N888" s="121">
        <v>1</v>
      </c>
      <c r="O888" s="128">
        <f>SUM(C888:N888)</f>
        <v>3</v>
      </c>
    </row>
    <row r="889" spans="2:15" s="26" customFormat="1" ht="23.25" customHeight="1" x14ac:dyDescent="0.25">
      <c r="B889" s="119" t="s">
        <v>652</v>
      </c>
      <c r="C889" s="122">
        <v>0</v>
      </c>
      <c r="D889" s="122">
        <v>0</v>
      </c>
      <c r="E889" s="122">
        <v>0</v>
      </c>
      <c r="F889" s="122">
        <v>0</v>
      </c>
      <c r="G889" s="122">
        <v>0</v>
      </c>
      <c r="H889" s="122">
        <v>0</v>
      </c>
      <c r="I889" s="122">
        <v>0</v>
      </c>
      <c r="J889" s="122">
        <v>0</v>
      </c>
      <c r="K889" s="122">
        <v>0</v>
      </c>
      <c r="L889" s="122">
        <v>0</v>
      </c>
      <c r="M889" s="122">
        <v>0</v>
      </c>
      <c r="N889" s="122">
        <v>0</v>
      </c>
      <c r="O889" s="128">
        <v>0</v>
      </c>
    </row>
    <row r="890" spans="2:15" s="26" customFormat="1" ht="23.25" customHeight="1" x14ac:dyDescent="0.25">
      <c r="B890" s="129" t="s">
        <v>5</v>
      </c>
      <c r="C890" s="128">
        <f t="shared" ref="C890:N890" si="353">SUM(C888:C889)</f>
        <v>0</v>
      </c>
      <c r="D890" s="128">
        <f t="shared" si="353"/>
        <v>0</v>
      </c>
      <c r="E890" s="128">
        <f t="shared" si="353"/>
        <v>0</v>
      </c>
      <c r="F890" s="128">
        <f t="shared" si="353"/>
        <v>0</v>
      </c>
      <c r="G890" s="128">
        <f t="shared" si="353"/>
        <v>1</v>
      </c>
      <c r="H890" s="128">
        <f t="shared" si="353"/>
        <v>1</v>
      </c>
      <c r="I890" s="128">
        <f t="shared" si="353"/>
        <v>0</v>
      </c>
      <c r="J890" s="128">
        <f t="shared" si="353"/>
        <v>0</v>
      </c>
      <c r="K890" s="128">
        <f t="shared" si="353"/>
        <v>0</v>
      </c>
      <c r="L890" s="128">
        <f t="shared" si="353"/>
        <v>0</v>
      </c>
      <c r="M890" s="128">
        <f t="shared" si="353"/>
        <v>0</v>
      </c>
      <c r="N890" s="128">
        <f t="shared" si="353"/>
        <v>1</v>
      </c>
      <c r="O890" s="128">
        <f>SUM(C890:N890)</f>
        <v>3</v>
      </c>
    </row>
    <row r="891" spans="2:15" s="26" customFormat="1" ht="23.25" customHeight="1" x14ac:dyDescent="0.25">
      <c r="B891" s="129" t="s">
        <v>39</v>
      </c>
      <c r="C891" s="123">
        <f t="shared" ref="C891:O891" si="354">IF(C901=0,0,(C890/C901)*100)</f>
        <v>0</v>
      </c>
      <c r="D891" s="123">
        <f t="shared" si="354"/>
        <v>0</v>
      </c>
      <c r="E891" s="123">
        <f t="shared" si="354"/>
        <v>0</v>
      </c>
      <c r="F891" s="123">
        <f t="shared" si="354"/>
        <v>0</v>
      </c>
      <c r="G891" s="123">
        <f t="shared" si="354"/>
        <v>1.3513513513513513</v>
      </c>
      <c r="H891" s="123">
        <f t="shared" si="354"/>
        <v>1.2987012987012987</v>
      </c>
      <c r="I891" s="123">
        <f t="shared" si="354"/>
        <v>0</v>
      </c>
      <c r="J891" s="123">
        <f t="shared" si="354"/>
        <v>0</v>
      </c>
      <c r="K891" s="123">
        <f t="shared" si="354"/>
        <v>0</v>
      </c>
      <c r="L891" s="123">
        <f t="shared" si="354"/>
        <v>0</v>
      </c>
      <c r="M891" s="123">
        <f t="shared" si="354"/>
        <v>0</v>
      </c>
      <c r="N891" s="123">
        <f>IF(N901=0,0,(N890/N901)*100)</f>
        <v>0.31948881789137379</v>
      </c>
      <c r="O891" s="123">
        <f t="shared" si="354"/>
        <v>0.21613832853025938</v>
      </c>
    </row>
    <row r="892" spans="2:15" s="26" customFormat="1" ht="23.25" customHeight="1" x14ac:dyDescent="0.25">
      <c r="B892" s="129" t="s">
        <v>25</v>
      </c>
      <c r="C892" s="123">
        <f t="shared" ref="C892:O892" si="355">C890/C1615</f>
        <v>0</v>
      </c>
      <c r="D892" s="123">
        <f t="shared" si="355"/>
        <v>0</v>
      </c>
      <c r="E892" s="123">
        <f t="shared" si="355"/>
        <v>0</v>
      </c>
      <c r="F892" s="123">
        <f t="shared" si="355"/>
        <v>0</v>
      </c>
      <c r="G892" s="123">
        <f t="shared" si="355"/>
        <v>3.2258064516129031E-2</v>
      </c>
      <c r="H892" s="123">
        <f t="shared" si="355"/>
        <v>3.3333333333333333E-2</v>
      </c>
      <c r="I892" s="123">
        <f t="shared" si="355"/>
        <v>0</v>
      </c>
      <c r="J892" s="123">
        <f t="shared" si="355"/>
        <v>0</v>
      </c>
      <c r="K892" s="123">
        <f t="shared" si="355"/>
        <v>0</v>
      </c>
      <c r="L892" s="123">
        <f t="shared" si="355"/>
        <v>0</v>
      </c>
      <c r="M892" s="123">
        <f t="shared" si="355"/>
        <v>0</v>
      </c>
      <c r="N892" s="123">
        <f t="shared" si="355"/>
        <v>3.2258064516129031E-2</v>
      </c>
      <c r="O892" s="123">
        <f t="shared" si="355"/>
        <v>8.1967213114754103E-3</v>
      </c>
    </row>
    <row r="893" spans="2:15" s="21" customFormat="1" ht="12" customHeight="1" x14ac:dyDescent="0.25">
      <c r="B893" s="23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5"/>
    </row>
    <row r="894" spans="2:15" s="21" customFormat="1" ht="23.25" customHeight="1" x14ac:dyDescent="0.25">
      <c r="B894" s="97" t="s">
        <v>653</v>
      </c>
      <c r="C894" s="109"/>
      <c r="D894" s="110"/>
      <c r="E894" s="110"/>
      <c r="F894" s="110"/>
      <c r="G894" s="110"/>
      <c r="H894" s="110"/>
      <c r="I894" s="110"/>
      <c r="J894" s="110"/>
      <c r="K894" s="110"/>
      <c r="L894" s="110"/>
      <c r="M894" s="110"/>
      <c r="N894" s="110"/>
      <c r="O894" s="111"/>
    </row>
    <row r="895" spans="2:15" s="21" customFormat="1" ht="23.25" customHeight="1" x14ac:dyDescent="0.25">
      <c r="B895" s="119" t="s">
        <v>654</v>
      </c>
      <c r="C895" s="122">
        <v>39</v>
      </c>
      <c r="D895" s="122">
        <v>59</v>
      </c>
      <c r="E895" s="122">
        <v>63</v>
      </c>
      <c r="F895" s="122">
        <v>76</v>
      </c>
      <c r="G895" s="122">
        <v>73</v>
      </c>
      <c r="H895" s="122">
        <v>76</v>
      </c>
      <c r="I895" s="122">
        <v>94</v>
      </c>
      <c r="J895" s="122">
        <v>91</v>
      </c>
      <c r="K895" s="122">
        <v>76</v>
      </c>
      <c r="L895" s="122">
        <v>106</v>
      </c>
      <c r="M895" s="122">
        <v>320</v>
      </c>
      <c r="N895" s="122">
        <v>312</v>
      </c>
      <c r="O895" s="128">
        <f>SUM(C895:N895)</f>
        <v>1385</v>
      </c>
    </row>
    <row r="896" spans="2:15" s="26" customFormat="1" ht="23.25" customHeight="1" x14ac:dyDescent="0.25">
      <c r="B896" s="129" t="s">
        <v>5</v>
      </c>
      <c r="C896" s="128">
        <f>SUM(C895)</f>
        <v>39</v>
      </c>
      <c r="D896" s="128">
        <f>SUM(D895:D895)</f>
        <v>59</v>
      </c>
      <c r="E896" s="128">
        <f t="shared" ref="E896:M896" si="356">SUM(E895:E895)</f>
        <v>63</v>
      </c>
      <c r="F896" s="128">
        <f t="shared" si="356"/>
        <v>76</v>
      </c>
      <c r="G896" s="128">
        <f t="shared" si="356"/>
        <v>73</v>
      </c>
      <c r="H896" s="128">
        <f t="shared" si="356"/>
        <v>76</v>
      </c>
      <c r="I896" s="128">
        <f t="shared" si="356"/>
        <v>94</v>
      </c>
      <c r="J896" s="128">
        <f t="shared" si="356"/>
        <v>91</v>
      </c>
      <c r="K896" s="128">
        <f t="shared" si="356"/>
        <v>76</v>
      </c>
      <c r="L896" s="128">
        <f t="shared" si="356"/>
        <v>106</v>
      </c>
      <c r="M896" s="128">
        <f t="shared" si="356"/>
        <v>320</v>
      </c>
      <c r="N896" s="128">
        <f>N895</f>
        <v>312</v>
      </c>
      <c r="O896" s="128">
        <f>SUM(C896:N896)</f>
        <v>1385</v>
      </c>
    </row>
    <row r="897" spans="2:15" s="26" customFormat="1" ht="23.25" customHeight="1" x14ac:dyDescent="0.25">
      <c r="B897" s="129" t="s">
        <v>39</v>
      </c>
      <c r="C897" s="123">
        <f t="shared" ref="C897:O897" si="357">IF(C901=0,0,(C896/C901)*100)</f>
        <v>100</v>
      </c>
      <c r="D897" s="123">
        <f t="shared" si="357"/>
        <v>100</v>
      </c>
      <c r="E897" s="123">
        <f t="shared" si="357"/>
        <v>100</v>
      </c>
      <c r="F897" s="123">
        <f t="shared" si="357"/>
        <v>100</v>
      </c>
      <c r="G897" s="123">
        <f t="shared" si="357"/>
        <v>98.648648648648646</v>
      </c>
      <c r="H897" s="123">
        <f t="shared" si="357"/>
        <v>98.701298701298697</v>
      </c>
      <c r="I897" s="123">
        <f t="shared" si="357"/>
        <v>100</v>
      </c>
      <c r="J897" s="123">
        <f t="shared" si="357"/>
        <v>100</v>
      </c>
      <c r="K897" s="123">
        <f t="shared" si="357"/>
        <v>100</v>
      </c>
      <c r="L897" s="123">
        <f t="shared" si="357"/>
        <v>100</v>
      </c>
      <c r="M897" s="123">
        <f t="shared" si="357"/>
        <v>100</v>
      </c>
      <c r="N897" s="123">
        <f t="shared" si="357"/>
        <v>99.680511182108617</v>
      </c>
      <c r="O897" s="123">
        <f t="shared" si="357"/>
        <v>99.783861671469737</v>
      </c>
    </row>
    <row r="898" spans="2:15" s="26" customFormat="1" ht="23.25" customHeight="1" x14ac:dyDescent="0.25">
      <c r="B898" s="129" t="s">
        <v>25</v>
      </c>
      <c r="C898" s="123">
        <f t="shared" ref="C898:O898" si="358">C896/C1615</f>
        <v>1.2580645161290323</v>
      </c>
      <c r="D898" s="123">
        <f t="shared" si="358"/>
        <v>2.0344827586206895</v>
      </c>
      <c r="E898" s="123">
        <f t="shared" si="358"/>
        <v>2.032258064516129</v>
      </c>
      <c r="F898" s="123">
        <f t="shared" si="358"/>
        <v>2.5333333333333332</v>
      </c>
      <c r="G898" s="123">
        <f t="shared" si="358"/>
        <v>2.3548387096774195</v>
      </c>
      <c r="H898" s="123">
        <f t="shared" si="358"/>
        <v>2.5333333333333332</v>
      </c>
      <c r="I898" s="123">
        <f t="shared" si="358"/>
        <v>3.032258064516129</v>
      </c>
      <c r="J898" s="123">
        <f t="shared" si="358"/>
        <v>2.935483870967742</v>
      </c>
      <c r="K898" s="123">
        <f t="shared" si="358"/>
        <v>2.5333333333333332</v>
      </c>
      <c r="L898" s="123">
        <f t="shared" si="358"/>
        <v>3.4193548387096775</v>
      </c>
      <c r="M898" s="123">
        <f t="shared" si="358"/>
        <v>10.666666666666666</v>
      </c>
      <c r="N898" s="123">
        <f t="shared" si="358"/>
        <v>10.064516129032258</v>
      </c>
      <c r="O898" s="123">
        <f t="shared" si="358"/>
        <v>3.7841530054644807</v>
      </c>
    </row>
    <row r="899" spans="2:15" s="26" customFormat="1" ht="12" customHeight="1" x14ac:dyDescent="0.25">
      <c r="B899" s="36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25"/>
    </row>
    <row r="900" spans="2:15" s="26" customFormat="1" ht="23.25" customHeight="1" x14ac:dyDescent="0.25">
      <c r="B900" s="97" t="s">
        <v>655</v>
      </c>
      <c r="C900" s="109"/>
      <c r="D900" s="110"/>
      <c r="E900" s="110"/>
      <c r="F900" s="110"/>
      <c r="G900" s="110"/>
      <c r="H900" s="110"/>
      <c r="I900" s="110"/>
      <c r="J900" s="110"/>
      <c r="K900" s="110"/>
      <c r="L900" s="110"/>
      <c r="M900" s="110"/>
      <c r="N900" s="110"/>
      <c r="O900" s="111"/>
    </row>
    <row r="901" spans="2:15" s="26" customFormat="1" ht="23.25" customHeight="1" x14ac:dyDescent="0.25">
      <c r="B901" s="129" t="s">
        <v>5</v>
      </c>
      <c r="C901" s="128">
        <f t="shared" ref="C901:L901" si="359">C883+C890+C896</f>
        <v>39</v>
      </c>
      <c r="D901" s="128">
        <f t="shared" si="359"/>
        <v>59</v>
      </c>
      <c r="E901" s="128">
        <f t="shared" si="359"/>
        <v>63</v>
      </c>
      <c r="F901" s="128">
        <f t="shared" si="359"/>
        <v>76</v>
      </c>
      <c r="G901" s="128">
        <f t="shared" si="359"/>
        <v>74</v>
      </c>
      <c r="H901" s="128">
        <f t="shared" si="359"/>
        <v>77</v>
      </c>
      <c r="I901" s="128">
        <f t="shared" si="359"/>
        <v>94</v>
      </c>
      <c r="J901" s="128">
        <f t="shared" si="359"/>
        <v>91</v>
      </c>
      <c r="K901" s="128">
        <f t="shared" si="359"/>
        <v>76</v>
      </c>
      <c r="L901" s="128">
        <f t="shared" si="359"/>
        <v>106</v>
      </c>
      <c r="M901" s="128">
        <f>M883+M890+M896</f>
        <v>320</v>
      </c>
      <c r="N901" s="128">
        <f>N883+N890+N896</f>
        <v>313</v>
      </c>
      <c r="O901" s="128">
        <f>SUM(C901:N901)</f>
        <v>1388</v>
      </c>
    </row>
    <row r="902" spans="2:15" s="26" customFormat="1" ht="23.25" customHeight="1" x14ac:dyDescent="0.25">
      <c r="B902" s="129" t="s">
        <v>25</v>
      </c>
      <c r="C902" s="123">
        <f t="shared" ref="C902:O902" si="360">C901/C1615</f>
        <v>1.2580645161290323</v>
      </c>
      <c r="D902" s="123">
        <f t="shared" si="360"/>
        <v>2.0344827586206895</v>
      </c>
      <c r="E902" s="123">
        <f t="shared" si="360"/>
        <v>2.032258064516129</v>
      </c>
      <c r="F902" s="123">
        <f t="shared" si="360"/>
        <v>2.5333333333333332</v>
      </c>
      <c r="G902" s="123">
        <f t="shared" si="360"/>
        <v>2.3870967741935485</v>
      </c>
      <c r="H902" s="123">
        <f t="shared" si="360"/>
        <v>2.5666666666666669</v>
      </c>
      <c r="I902" s="123">
        <f t="shared" si="360"/>
        <v>3.032258064516129</v>
      </c>
      <c r="J902" s="123">
        <f t="shared" si="360"/>
        <v>2.935483870967742</v>
      </c>
      <c r="K902" s="123">
        <f t="shared" si="360"/>
        <v>2.5333333333333332</v>
      </c>
      <c r="L902" s="123">
        <f t="shared" si="360"/>
        <v>3.4193548387096775</v>
      </c>
      <c r="M902" s="123">
        <f t="shared" si="360"/>
        <v>10.666666666666666</v>
      </c>
      <c r="N902" s="123">
        <f t="shared" si="360"/>
        <v>10.096774193548388</v>
      </c>
      <c r="O902" s="123">
        <f t="shared" si="360"/>
        <v>3.7923497267759565</v>
      </c>
    </row>
    <row r="903" spans="2:15" s="26" customFormat="1" ht="23.25" customHeight="1" x14ac:dyDescent="0.25">
      <c r="B903" s="129" t="s">
        <v>595</v>
      </c>
      <c r="C903" s="123">
        <f t="shared" ref="C903:O903" si="361">IF(C901&lt;&gt;0,IF(1194&lt;&gt;0,C901/C1253*100,0),)</f>
        <v>0.26615710093496209</v>
      </c>
      <c r="D903" s="123">
        <f t="shared" si="361"/>
        <v>0.41276059885266547</v>
      </c>
      <c r="E903" s="123">
        <f t="shared" si="361"/>
        <v>0.43722673329169265</v>
      </c>
      <c r="F903" s="123">
        <f t="shared" si="361"/>
        <v>0.5075125208681136</v>
      </c>
      <c r="G903" s="123">
        <f t="shared" si="361"/>
        <v>0.54327876073709713</v>
      </c>
      <c r="H903" s="123">
        <f t="shared" si="361"/>
        <v>0.54317155756207669</v>
      </c>
      <c r="I903" s="123">
        <f t="shared" si="361"/>
        <v>0.65459610027855153</v>
      </c>
      <c r="J903" s="123">
        <f t="shared" si="361"/>
        <v>0.60284862537263995</v>
      </c>
      <c r="K903" s="123">
        <f t="shared" si="361"/>
        <v>0.49845871318947993</v>
      </c>
      <c r="L903" s="123">
        <f t="shared" si="361"/>
        <v>0.74255691768826626</v>
      </c>
      <c r="M903" s="123">
        <f t="shared" si="361"/>
        <v>2.1826614828456452</v>
      </c>
      <c r="N903" s="123">
        <f t="shared" si="361"/>
        <v>2.1854489596425082</v>
      </c>
      <c r="O903" s="123">
        <f t="shared" si="361"/>
        <v>0.79729791829419605</v>
      </c>
    </row>
    <row r="904" spans="2:15" s="21" customFormat="1" ht="12" customHeight="1" x14ac:dyDescent="0.25">
      <c r="B904" s="23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5"/>
    </row>
    <row r="905" spans="2:15" s="30" customFormat="1" ht="23.25" customHeight="1" x14ac:dyDescent="0.25">
      <c r="B905" s="133" t="s">
        <v>163</v>
      </c>
      <c r="C905" s="109"/>
      <c r="D905" s="110"/>
      <c r="E905" s="110"/>
      <c r="F905" s="110"/>
      <c r="G905" s="110"/>
      <c r="H905" s="110"/>
      <c r="I905" s="110"/>
      <c r="J905" s="110"/>
      <c r="K905" s="110"/>
      <c r="L905" s="110"/>
      <c r="M905" s="110"/>
      <c r="N905" s="110"/>
      <c r="O905" s="111"/>
    </row>
    <row r="906" spans="2:15" s="30" customFormat="1" ht="12" customHeight="1" x14ac:dyDescent="0.25">
      <c r="B906" s="48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9"/>
    </row>
    <row r="907" spans="2:15" s="21" customFormat="1" ht="23.25" customHeight="1" x14ac:dyDescent="0.25">
      <c r="B907" s="97" t="s">
        <v>656</v>
      </c>
      <c r="C907" s="109"/>
      <c r="D907" s="110"/>
      <c r="E907" s="110"/>
      <c r="F907" s="110"/>
      <c r="G907" s="110"/>
      <c r="H907" s="110"/>
      <c r="I907" s="110"/>
      <c r="J907" s="110"/>
      <c r="K907" s="110"/>
      <c r="L907" s="110"/>
      <c r="M907" s="110"/>
      <c r="N907" s="110"/>
      <c r="O907" s="111"/>
    </row>
    <row r="908" spans="2:15" s="21" customFormat="1" ht="23.25" customHeight="1" x14ac:dyDescent="0.25">
      <c r="B908" s="116" t="s">
        <v>657</v>
      </c>
      <c r="C908" s="121">
        <v>15</v>
      </c>
      <c r="D908" s="121">
        <v>8</v>
      </c>
      <c r="E908" s="121">
        <v>14</v>
      </c>
      <c r="F908" s="121">
        <v>5</v>
      </c>
      <c r="G908" s="121">
        <v>0</v>
      </c>
      <c r="H908" s="121">
        <v>6</v>
      </c>
      <c r="I908" s="121">
        <v>9</v>
      </c>
      <c r="J908" s="121">
        <v>8</v>
      </c>
      <c r="K908" s="121">
        <v>15</v>
      </c>
      <c r="L908" s="121">
        <v>10</v>
      </c>
      <c r="M908" s="121">
        <v>4</v>
      </c>
      <c r="N908" s="121">
        <v>11</v>
      </c>
      <c r="O908" s="128">
        <f>SUM(C908:N908)</f>
        <v>105</v>
      </c>
    </row>
    <row r="909" spans="2:15" s="21" customFormat="1" ht="23.25" customHeight="1" x14ac:dyDescent="0.25">
      <c r="B909" s="119" t="s">
        <v>658</v>
      </c>
      <c r="C909" s="122">
        <v>14</v>
      </c>
      <c r="D909" s="122">
        <v>23</v>
      </c>
      <c r="E909" s="122">
        <v>17</v>
      </c>
      <c r="F909" s="122">
        <v>9</v>
      </c>
      <c r="G909" s="122">
        <v>0</v>
      </c>
      <c r="H909" s="122">
        <v>18</v>
      </c>
      <c r="I909" s="122">
        <v>15</v>
      </c>
      <c r="J909" s="122">
        <v>17</v>
      </c>
      <c r="K909" s="122">
        <v>10</v>
      </c>
      <c r="L909" s="122">
        <v>8</v>
      </c>
      <c r="M909" s="122">
        <v>16</v>
      </c>
      <c r="N909" s="122">
        <v>14</v>
      </c>
      <c r="O909" s="128">
        <f t="shared" ref="O909:O917" si="362">SUM(C909:N909)</f>
        <v>161</v>
      </c>
    </row>
    <row r="910" spans="2:15" s="21" customFormat="1" ht="23.25" customHeight="1" x14ac:dyDescent="0.25">
      <c r="B910" s="116" t="s">
        <v>659</v>
      </c>
      <c r="C910" s="121">
        <v>2</v>
      </c>
      <c r="D910" s="121">
        <v>0</v>
      </c>
      <c r="E910" s="121">
        <v>0</v>
      </c>
      <c r="F910" s="121">
        <v>3</v>
      </c>
      <c r="G910" s="121">
        <v>0</v>
      </c>
      <c r="H910" s="121">
        <v>3</v>
      </c>
      <c r="I910" s="121">
        <v>4</v>
      </c>
      <c r="J910" s="121">
        <v>3</v>
      </c>
      <c r="K910" s="121">
        <v>0</v>
      </c>
      <c r="L910" s="121">
        <v>2</v>
      </c>
      <c r="M910" s="121">
        <v>1</v>
      </c>
      <c r="N910" s="121">
        <v>0</v>
      </c>
      <c r="O910" s="128">
        <f t="shared" si="362"/>
        <v>18</v>
      </c>
    </row>
    <row r="911" spans="2:15" s="21" customFormat="1" ht="23.25" customHeight="1" x14ac:dyDescent="0.25">
      <c r="B911" s="119" t="s">
        <v>660</v>
      </c>
      <c r="C911" s="122">
        <v>1</v>
      </c>
      <c r="D911" s="122">
        <v>1</v>
      </c>
      <c r="E911" s="122">
        <v>2</v>
      </c>
      <c r="F911" s="122">
        <v>2</v>
      </c>
      <c r="G911" s="122">
        <v>0</v>
      </c>
      <c r="H911" s="122">
        <v>1</v>
      </c>
      <c r="I911" s="122">
        <v>1</v>
      </c>
      <c r="J911" s="122">
        <v>0</v>
      </c>
      <c r="K911" s="122">
        <v>0</v>
      </c>
      <c r="L911" s="122">
        <v>0</v>
      </c>
      <c r="M911" s="122">
        <v>2</v>
      </c>
      <c r="N911" s="122">
        <v>2</v>
      </c>
      <c r="O911" s="128">
        <f t="shared" si="362"/>
        <v>12</v>
      </c>
    </row>
    <row r="912" spans="2:15" s="21" customFormat="1" ht="23.25" customHeight="1" x14ac:dyDescent="0.25">
      <c r="B912" s="116" t="s">
        <v>661</v>
      </c>
      <c r="C912" s="121">
        <v>0</v>
      </c>
      <c r="D912" s="121">
        <v>0</v>
      </c>
      <c r="E912" s="121">
        <v>7</v>
      </c>
      <c r="F912" s="121">
        <v>11</v>
      </c>
      <c r="G912" s="121">
        <v>0</v>
      </c>
      <c r="H912" s="121">
        <v>7</v>
      </c>
      <c r="I912" s="121">
        <v>13</v>
      </c>
      <c r="J912" s="121">
        <v>16</v>
      </c>
      <c r="K912" s="121">
        <v>11</v>
      </c>
      <c r="L912" s="121">
        <v>18</v>
      </c>
      <c r="M912" s="121">
        <v>10</v>
      </c>
      <c r="N912" s="121">
        <v>13</v>
      </c>
      <c r="O912" s="128">
        <f t="shared" si="362"/>
        <v>106</v>
      </c>
    </row>
    <row r="913" spans="2:15" s="21" customFormat="1" ht="23.25" customHeight="1" x14ac:dyDescent="0.25">
      <c r="B913" s="119" t="s">
        <v>662</v>
      </c>
      <c r="C913" s="122">
        <v>0</v>
      </c>
      <c r="D913" s="122">
        <v>0</v>
      </c>
      <c r="E913" s="122">
        <v>3</v>
      </c>
      <c r="F913" s="122">
        <v>0</v>
      </c>
      <c r="G913" s="122">
        <v>0</v>
      </c>
      <c r="H913" s="122">
        <v>0</v>
      </c>
      <c r="I913" s="122">
        <v>0</v>
      </c>
      <c r="J913" s="122">
        <v>2</v>
      </c>
      <c r="K913" s="122">
        <v>0</v>
      </c>
      <c r="L913" s="122">
        <v>0</v>
      </c>
      <c r="M913" s="122">
        <v>0</v>
      </c>
      <c r="N913" s="122">
        <v>0</v>
      </c>
      <c r="O913" s="128">
        <f t="shared" si="362"/>
        <v>5</v>
      </c>
    </row>
    <row r="914" spans="2:15" s="21" customFormat="1" ht="23.25" customHeight="1" x14ac:dyDescent="0.25">
      <c r="B914" s="116" t="s">
        <v>663</v>
      </c>
      <c r="C914" s="121">
        <v>0</v>
      </c>
      <c r="D914" s="121">
        <v>0</v>
      </c>
      <c r="E914" s="121">
        <v>0</v>
      </c>
      <c r="F914" s="121">
        <v>0</v>
      </c>
      <c r="G914" s="121">
        <v>0</v>
      </c>
      <c r="H914" s="121">
        <v>0</v>
      </c>
      <c r="I914" s="121">
        <v>0</v>
      </c>
      <c r="J914" s="121">
        <v>0</v>
      </c>
      <c r="K914" s="121">
        <v>0</v>
      </c>
      <c r="L914" s="121">
        <v>0</v>
      </c>
      <c r="M914" s="121">
        <v>0</v>
      </c>
      <c r="N914" s="121">
        <v>1</v>
      </c>
      <c r="O914" s="128">
        <f t="shared" si="362"/>
        <v>1</v>
      </c>
    </row>
    <row r="915" spans="2:15" s="21" customFormat="1" ht="23.25" customHeight="1" x14ac:dyDescent="0.25">
      <c r="B915" s="119" t="s">
        <v>664</v>
      </c>
      <c r="C915" s="122">
        <v>1</v>
      </c>
      <c r="D915" s="122">
        <v>1</v>
      </c>
      <c r="E915" s="122">
        <v>0</v>
      </c>
      <c r="F915" s="122">
        <v>0</v>
      </c>
      <c r="G915" s="122">
        <v>0</v>
      </c>
      <c r="H915" s="122">
        <v>0</v>
      </c>
      <c r="I915" s="122">
        <v>0</v>
      </c>
      <c r="J915" s="122">
        <v>1</v>
      </c>
      <c r="K915" s="122">
        <v>0</v>
      </c>
      <c r="L915" s="122">
        <v>1</v>
      </c>
      <c r="M915" s="122">
        <v>0</v>
      </c>
      <c r="N915" s="122">
        <v>0</v>
      </c>
      <c r="O915" s="128">
        <f t="shared" si="362"/>
        <v>4</v>
      </c>
    </row>
    <row r="916" spans="2:15" s="21" customFormat="1" ht="23.25" customHeight="1" x14ac:dyDescent="0.25">
      <c r="B916" s="116" t="s">
        <v>665</v>
      </c>
      <c r="C916" s="121">
        <v>0</v>
      </c>
      <c r="D916" s="121">
        <v>0</v>
      </c>
      <c r="E916" s="121">
        <v>0</v>
      </c>
      <c r="F916" s="121">
        <v>0</v>
      </c>
      <c r="G916" s="121">
        <v>0</v>
      </c>
      <c r="H916" s="121">
        <v>0</v>
      </c>
      <c r="I916" s="121">
        <v>0</v>
      </c>
      <c r="J916" s="121">
        <v>0</v>
      </c>
      <c r="K916" s="121">
        <v>0</v>
      </c>
      <c r="L916" s="121">
        <v>0</v>
      </c>
      <c r="M916" s="121">
        <v>0</v>
      </c>
      <c r="N916" s="121">
        <v>0</v>
      </c>
      <c r="O916" s="128">
        <f t="shared" si="362"/>
        <v>0</v>
      </c>
    </row>
    <row r="917" spans="2:15" s="21" customFormat="1" ht="23.25" customHeight="1" x14ac:dyDescent="0.25">
      <c r="B917" s="119" t="s">
        <v>666</v>
      </c>
      <c r="C917" s="122">
        <v>0</v>
      </c>
      <c r="D917" s="122">
        <v>0</v>
      </c>
      <c r="E917" s="122">
        <v>0</v>
      </c>
      <c r="F917" s="122">
        <v>0</v>
      </c>
      <c r="G917" s="122">
        <v>0</v>
      </c>
      <c r="H917" s="122">
        <v>0</v>
      </c>
      <c r="I917" s="122">
        <v>1</v>
      </c>
      <c r="J917" s="122">
        <v>0</v>
      </c>
      <c r="K917" s="122">
        <v>0</v>
      </c>
      <c r="L917" s="122">
        <v>0</v>
      </c>
      <c r="M917" s="122">
        <v>0</v>
      </c>
      <c r="N917" s="122">
        <v>0</v>
      </c>
      <c r="O917" s="128">
        <f t="shared" si="362"/>
        <v>1</v>
      </c>
    </row>
    <row r="918" spans="2:15" s="26" customFormat="1" ht="23.25" customHeight="1" x14ac:dyDescent="0.25">
      <c r="B918" s="129" t="s">
        <v>5</v>
      </c>
      <c r="C918" s="128">
        <f>SUM(C908:C917)</f>
        <v>33</v>
      </c>
      <c r="D918" s="128">
        <f t="shared" ref="D918:N918" si="363">SUM(D908:D917)</f>
        <v>33</v>
      </c>
      <c r="E918" s="128">
        <f t="shared" si="363"/>
        <v>43</v>
      </c>
      <c r="F918" s="128">
        <f>SUM(F908:F917)</f>
        <v>30</v>
      </c>
      <c r="G918" s="128">
        <f>SUM(G908:G917)</f>
        <v>0</v>
      </c>
      <c r="H918" s="128">
        <f t="shared" si="363"/>
        <v>35</v>
      </c>
      <c r="I918" s="128">
        <f t="shared" si="363"/>
        <v>43</v>
      </c>
      <c r="J918" s="128">
        <f t="shared" si="363"/>
        <v>47</v>
      </c>
      <c r="K918" s="128">
        <f t="shared" si="363"/>
        <v>36</v>
      </c>
      <c r="L918" s="128">
        <f t="shared" si="363"/>
        <v>39</v>
      </c>
      <c r="M918" s="128">
        <f t="shared" si="363"/>
        <v>33</v>
      </c>
      <c r="N918" s="128">
        <f t="shared" si="363"/>
        <v>41</v>
      </c>
      <c r="O918" s="128">
        <f>SUM(O908:O917)</f>
        <v>413</v>
      </c>
    </row>
    <row r="919" spans="2:15" s="21" customFormat="1" ht="12" customHeight="1" x14ac:dyDescent="0.25">
      <c r="B919" s="36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25"/>
    </row>
    <row r="920" spans="2:15" s="21" customFormat="1" ht="23.25" customHeight="1" x14ac:dyDescent="0.25">
      <c r="B920" s="97" t="s">
        <v>667</v>
      </c>
      <c r="C920" s="109"/>
      <c r="D920" s="110"/>
      <c r="E920" s="110"/>
      <c r="F920" s="110"/>
      <c r="G920" s="110"/>
      <c r="H920" s="110"/>
      <c r="I920" s="110"/>
      <c r="J920" s="110"/>
      <c r="K920" s="110"/>
      <c r="L920" s="110"/>
      <c r="M920" s="110"/>
      <c r="N920" s="110"/>
      <c r="O920" s="111"/>
    </row>
    <row r="921" spans="2:15" s="26" customFormat="1" ht="23.25" customHeight="1" x14ac:dyDescent="0.25">
      <c r="B921" s="129" t="s">
        <v>5</v>
      </c>
      <c r="C921" s="128">
        <f t="shared" ref="C921:N921" si="364">C918</f>
        <v>33</v>
      </c>
      <c r="D921" s="128">
        <f t="shared" si="364"/>
        <v>33</v>
      </c>
      <c r="E921" s="128">
        <f t="shared" si="364"/>
        <v>43</v>
      </c>
      <c r="F921" s="128">
        <f t="shared" si="364"/>
        <v>30</v>
      </c>
      <c r="G921" s="128">
        <f t="shared" si="364"/>
        <v>0</v>
      </c>
      <c r="H921" s="128">
        <f t="shared" si="364"/>
        <v>35</v>
      </c>
      <c r="I921" s="128">
        <f t="shared" si="364"/>
        <v>43</v>
      </c>
      <c r="J921" s="128">
        <f t="shared" si="364"/>
        <v>47</v>
      </c>
      <c r="K921" s="128">
        <f t="shared" si="364"/>
        <v>36</v>
      </c>
      <c r="L921" s="128">
        <f t="shared" si="364"/>
        <v>39</v>
      </c>
      <c r="M921" s="128">
        <f t="shared" si="364"/>
        <v>33</v>
      </c>
      <c r="N921" s="128">
        <f t="shared" si="364"/>
        <v>41</v>
      </c>
      <c r="O921" s="128">
        <f>SUM(C921:N921)</f>
        <v>413</v>
      </c>
    </row>
    <row r="922" spans="2:15" s="21" customFormat="1" ht="23.25" customHeight="1" x14ac:dyDescent="0.25">
      <c r="B922" s="129" t="s">
        <v>39</v>
      </c>
      <c r="C922" s="123">
        <f>IF(C939=0,0,(C921/C939)*100)</f>
        <v>64.705882352941174</v>
      </c>
      <c r="D922" s="123">
        <f t="shared" ref="D922:O922" si="365">IF(D939=0,0,(D921/D939)*100)</f>
        <v>70.212765957446805</v>
      </c>
      <c r="E922" s="123">
        <f t="shared" si="365"/>
        <v>86</v>
      </c>
      <c r="F922" s="123">
        <f t="shared" si="365"/>
        <v>68.181818181818173</v>
      </c>
      <c r="G922" s="123">
        <f t="shared" si="365"/>
        <v>0</v>
      </c>
      <c r="H922" s="123">
        <f t="shared" si="365"/>
        <v>87.5</v>
      </c>
      <c r="I922" s="123">
        <f t="shared" si="365"/>
        <v>84.313725490196077</v>
      </c>
      <c r="J922" s="123">
        <f t="shared" si="365"/>
        <v>67.142857142857139</v>
      </c>
      <c r="K922" s="123">
        <f t="shared" si="365"/>
        <v>76.59574468085107</v>
      </c>
      <c r="L922" s="123">
        <f t="shared" si="365"/>
        <v>54.929577464788736</v>
      </c>
      <c r="M922" s="123">
        <f t="shared" si="365"/>
        <v>55.932203389830505</v>
      </c>
      <c r="N922" s="123">
        <f t="shared" si="365"/>
        <v>46.590909090909086</v>
      </c>
      <c r="O922" s="123">
        <f t="shared" si="365"/>
        <v>66.828478964401299</v>
      </c>
    </row>
    <row r="923" spans="2:15" s="21" customFormat="1" ht="23.25" customHeight="1" x14ac:dyDescent="0.25">
      <c r="B923" s="129" t="s">
        <v>45</v>
      </c>
      <c r="C923" s="123">
        <f t="shared" ref="C923:O923" si="366">C921/C1615</f>
        <v>1.064516129032258</v>
      </c>
      <c r="D923" s="123">
        <f t="shared" si="366"/>
        <v>1.1379310344827587</v>
      </c>
      <c r="E923" s="123">
        <f t="shared" si="366"/>
        <v>1.3870967741935485</v>
      </c>
      <c r="F923" s="123">
        <f t="shared" si="366"/>
        <v>1</v>
      </c>
      <c r="G923" s="123">
        <f t="shared" si="366"/>
        <v>0</v>
      </c>
      <c r="H923" s="123">
        <f t="shared" si="366"/>
        <v>1.1666666666666667</v>
      </c>
      <c r="I923" s="123">
        <f t="shared" si="366"/>
        <v>1.3870967741935485</v>
      </c>
      <c r="J923" s="123">
        <f t="shared" si="366"/>
        <v>1.5161290322580645</v>
      </c>
      <c r="K923" s="123">
        <f t="shared" si="366"/>
        <v>1.2</v>
      </c>
      <c r="L923" s="123">
        <f t="shared" si="366"/>
        <v>1.2580645161290323</v>
      </c>
      <c r="M923" s="123">
        <f t="shared" si="366"/>
        <v>1.1000000000000001</v>
      </c>
      <c r="N923" s="123">
        <f t="shared" si="366"/>
        <v>1.3225806451612903</v>
      </c>
      <c r="O923" s="123">
        <f t="shared" si="366"/>
        <v>1.1284153005464481</v>
      </c>
    </row>
    <row r="924" spans="2:15" s="21" customFormat="1" ht="12" customHeight="1" x14ac:dyDescent="0.25">
      <c r="B924" s="36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25"/>
    </row>
    <row r="925" spans="2:15" s="21" customFormat="1" ht="23.25" customHeight="1" x14ac:dyDescent="0.25">
      <c r="B925" s="97" t="s">
        <v>668</v>
      </c>
      <c r="C925" s="109"/>
      <c r="D925" s="110"/>
      <c r="E925" s="110"/>
      <c r="F925" s="110"/>
      <c r="G925" s="110"/>
      <c r="H925" s="110"/>
      <c r="I925" s="110"/>
      <c r="J925" s="110"/>
      <c r="K925" s="110"/>
      <c r="L925" s="110"/>
      <c r="M925" s="110"/>
      <c r="N925" s="110"/>
      <c r="O925" s="111"/>
    </row>
    <row r="926" spans="2:15" s="21" customFormat="1" ht="23.25" customHeight="1" x14ac:dyDescent="0.25">
      <c r="B926" s="116" t="s">
        <v>669</v>
      </c>
      <c r="C926" s="121">
        <v>0</v>
      </c>
      <c r="D926" s="121">
        <v>0</v>
      </c>
      <c r="E926" s="121">
        <v>0</v>
      </c>
      <c r="F926" s="121">
        <v>1</v>
      </c>
      <c r="G926" s="121">
        <v>0</v>
      </c>
      <c r="H926" s="121">
        <v>1</v>
      </c>
      <c r="I926" s="121">
        <v>5</v>
      </c>
      <c r="J926" s="121">
        <v>16</v>
      </c>
      <c r="K926" s="121">
        <v>9</v>
      </c>
      <c r="L926" s="121">
        <v>25</v>
      </c>
      <c r="M926" s="121">
        <v>20</v>
      </c>
      <c r="N926" s="121">
        <v>45</v>
      </c>
      <c r="O926" s="128">
        <f>SUM(C926:N926)</f>
        <v>122</v>
      </c>
    </row>
    <row r="927" spans="2:15" s="21" customFormat="1" ht="23.25" customHeight="1" x14ac:dyDescent="0.25">
      <c r="B927" s="119" t="s">
        <v>670</v>
      </c>
      <c r="C927" s="122">
        <v>4</v>
      </c>
      <c r="D927" s="122">
        <v>12</v>
      </c>
      <c r="E927" s="122">
        <v>3</v>
      </c>
      <c r="F927" s="122">
        <v>13</v>
      </c>
      <c r="G927" s="122">
        <v>0</v>
      </c>
      <c r="H927" s="122">
        <v>4</v>
      </c>
      <c r="I927" s="122">
        <v>3</v>
      </c>
      <c r="J927" s="122">
        <v>7</v>
      </c>
      <c r="K927" s="122">
        <v>2</v>
      </c>
      <c r="L927" s="122">
        <v>7</v>
      </c>
      <c r="M927" s="122">
        <v>6</v>
      </c>
      <c r="N927" s="122">
        <v>2</v>
      </c>
      <c r="O927" s="128">
        <f>SUM(C927:N927)</f>
        <v>63</v>
      </c>
    </row>
    <row r="928" spans="2:15" s="21" customFormat="1" ht="23.25" customHeight="1" x14ac:dyDescent="0.25">
      <c r="B928" s="129" t="s">
        <v>5</v>
      </c>
      <c r="C928" s="128">
        <f>SUM(C926:C927)</f>
        <v>4</v>
      </c>
      <c r="D928" s="128">
        <f>SUM(D926:D927)</f>
        <v>12</v>
      </c>
      <c r="E928" s="128">
        <f t="shared" ref="E928:N928" si="367">SUM(E926:E927)</f>
        <v>3</v>
      </c>
      <c r="F928" s="128">
        <f t="shared" si="367"/>
        <v>14</v>
      </c>
      <c r="G928" s="128">
        <f t="shared" si="367"/>
        <v>0</v>
      </c>
      <c r="H928" s="128">
        <f t="shared" si="367"/>
        <v>5</v>
      </c>
      <c r="I928" s="128">
        <f t="shared" si="367"/>
        <v>8</v>
      </c>
      <c r="J928" s="128">
        <f t="shared" si="367"/>
        <v>23</v>
      </c>
      <c r="K928" s="128">
        <f t="shared" si="367"/>
        <v>11</v>
      </c>
      <c r="L928" s="128">
        <f t="shared" si="367"/>
        <v>32</v>
      </c>
      <c r="M928" s="128">
        <f t="shared" si="367"/>
        <v>26</v>
      </c>
      <c r="N928" s="128">
        <f t="shared" si="367"/>
        <v>47</v>
      </c>
      <c r="O928" s="128">
        <f>SUM(O926:O927)</f>
        <v>185</v>
      </c>
    </row>
    <row r="929" spans="2:15" s="21" customFormat="1" ht="23.25" customHeight="1" x14ac:dyDescent="0.25">
      <c r="B929" s="129" t="s">
        <v>39</v>
      </c>
      <c r="C929" s="123">
        <f>IF(C939=0,0,(C928/C939)*100)</f>
        <v>7.8431372549019605</v>
      </c>
      <c r="D929" s="123">
        <f t="shared" ref="D929:O929" si="368">IF(D939=0,0,(D928/D939)*100)</f>
        <v>25.531914893617021</v>
      </c>
      <c r="E929" s="123">
        <f t="shared" si="368"/>
        <v>6</v>
      </c>
      <c r="F929" s="123">
        <f t="shared" si="368"/>
        <v>31.818181818181817</v>
      </c>
      <c r="G929" s="123">
        <f t="shared" si="368"/>
        <v>0</v>
      </c>
      <c r="H929" s="123">
        <f t="shared" si="368"/>
        <v>12.5</v>
      </c>
      <c r="I929" s="123">
        <f t="shared" si="368"/>
        <v>15.686274509803921</v>
      </c>
      <c r="J929" s="123">
        <f t="shared" si="368"/>
        <v>32.857142857142854</v>
      </c>
      <c r="K929" s="123">
        <f t="shared" si="368"/>
        <v>23.404255319148938</v>
      </c>
      <c r="L929" s="123">
        <f t="shared" si="368"/>
        <v>45.070422535211272</v>
      </c>
      <c r="M929" s="123">
        <f t="shared" si="368"/>
        <v>44.067796610169488</v>
      </c>
      <c r="N929" s="123">
        <f t="shared" si="368"/>
        <v>53.409090909090907</v>
      </c>
      <c r="O929" s="123">
        <f t="shared" si="368"/>
        <v>29.935275080906148</v>
      </c>
    </row>
    <row r="930" spans="2:15" s="21" customFormat="1" ht="23.25" customHeight="1" x14ac:dyDescent="0.25">
      <c r="B930" s="129" t="s">
        <v>25</v>
      </c>
      <c r="C930" s="123">
        <f t="shared" ref="C930:O930" si="369">C928/C1615</f>
        <v>0.12903225806451613</v>
      </c>
      <c r="D930" s="123">
        <f t="shared" si="369"/>
        <v>0.41379310344827586</v>
      </c>
      <c r="E930" s="123">
        <f t="shared" si="369"/>
        <v>9.6774193548387094E-2</v>
      </c>
      <c r="F930" s="123">
        <f t="shared" si="369"/>
        <v>0.46666666666666667</v>
      </c>
      <c r="G930" s="123">
        <f t="shared" si="369"/>
        <v>0</v>
      </c>
      <c r="H930" s="123">
        <f t="shared" si="369"/>
        <v>0.16666666666666666</v>
      </c>
      <c r="I930" s="123">
        <f t="shared" si="369"/>
        <v>0.25806451612903225</v>
      </c>
      <c r="J930" s="123">
        <f t="shared" si="369"/>
        <v>0.74193548387096775</v>
      </c>
      <c r="K930" s="123">
        <f t="shared" si="369"/>
        <v>0.36666666666666664</v>
      </c>
      <c r="L930" s="123">
        <f t="shared" si="369"/>
        <v>1.032258064516129</v>
      </c>
      <c r="M930" s="123">
        <f t="shared" si="369"/>
        <v>0.8666666666666667</v>
      </c>
      <c r="N930" s="123">
        <f t="shared" si="369"/>
        <v>1.5161290322580645</v>
      </c>
      <c r="O930" s="123">
        <f t="shared" si="369"/>
        <v>0.50546448087431695</v>
      </c>
    </row>
    <row r="931" spans="2:15" s="26" customFormat="1" ht="12" customHeight="1" x14ac:dyDescent="0.25">
      <c r="B931" s="39"/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1"/>
    </row>
    <row r="932" spans="2:15" s="21" customFormat="1" ht="23.25" customHeight="1" x14ac:dyDescent="0.25">
      <c r="B932" s="97" t="s">
        <v>672</v>
      </c>
      <c r="C932" s="109"/>
      <c r="D932" s="110"/>
      <c r="E932" s="110"/>
      <c r="F932" s="110"/>
      <c r="G932" s="110"/>
      <c r="H932" s="110"/>
      <c r="I932" s="110"/>
      <c r="J932" s="110"/>
      <c r="K932" s="110"/>
      <c r="L932" s="110"/>
      <c r="M932" s="110"/>
      <c r="N932" s="110"/>
      <c r="O932" s="111"/>
    </row>
    <row r="933" spans="2:15" s="26" customFormat="1" ht="23.25" customHeight="1" x14ac:dyDescent="0.25">
      <c r="B933" s="119" t="s">
        <v>671</v>
      </c>
      <c r="C933" s="122">
        <v>14</v>
      </c>
      <c r="D933" s="122">
        <v>2</v>
      </c>
      <c r="E933" s="122">
        <v>4</v>
      </c>
      <c r="F933" s="122">
        <v>0</v>
      </c>
      <c r="G933" s="122">
        <v>0</v>
      </c>
      <c r="H933" s="122">
        <v>0</v>
      </c>
      <c r="I933" s="122">
        <v>0</v>
      </c>
      <c r="J933" s="122">
        <v>0</v>
      </c>
      <c r="K933" s="122">
        <v>0</v>
      </c>
      <c r="L933" s="122">
        <v>0</v>
      </c>
      <c r="M933" s="122">
        <v>0</v>
      </c>
      <c r="N933" s="122">
        <v>0</v>
      </c>
      <c r="O933" s="128">
        <f>SUM(C933:N933)</f>
        <v>20</v>
      </c>
    </row>
    <row r="934" spans="2:15" s="26" customFormat="1" ht="23.25" customHeight="1" x14ac:dyDescent="0.25">
      <c r="B934" s="129" t="s">
        <v>5</v>
      </c>
      <c r="C934" s="128">
        <f>C933</f>
        <v>14</v>
      </c>
      <c r="D934" s="128">
        <f>D933</f>
        <v>2</v>
      </c>
      <c r="E934" s="128">
        <f t="shared" ref="E934:N934" si="370">E933</f>
        <v>4</v>
      </c>
      <c r="F934" s="128">
        <f t="shared" si="370"/>
        <v>0</v>
      </c>
      <c r="G934" s="128">
        <f t="shared" si="370"/>
        <v>0</v>
      </c>
      <c r="H934" s="128">
        <f t="shared" si="370"/>
        <v>0</v>
      </c>
      <c r="I934" s="128">
        <f t="shared" si="370"/>
        <v>0</v>
      </c>
      <c r="J934" s="128">
        <f t="shared" si="370"/>
        <v>0</v>
      </c>
      <c r="K934" s="128">
        <f t="shared" si="370"/>
        <v>0</v>
      </c>
      <c r="L934" s="128">
        <f t="shared" si="370"/>
        <v>0</v>
      </c>
      <c r="M934" s="128">
        <f t="shared" si="370"/>
        <v>0</v>
      </c>
      <c r="N934" s="128">
        <f t="shared" si="370"/>
        <v>0</v>
      </c>
      <c r="O934" s="128">
        <f>SUM(C934:N934)</f>
        <v>20</v>
      </c>
    </row>
    <row r="935" spans="2:15" s="21" customFormat="1" ht="23.25" customHeight="1" x14ac:dyDescent="0.25">
      <c r="B935" s="129" t="s">
        <v>39</v>
      </c>
      <c r="C935" s="123">
        <f>IF(C939=0,0,(C934/C939)*100)</f>
        <v>27.450980392156865</v>
      </c>
      <c r="D935" s="123">
        <f t="shared" ref="D935:N935" si="371">IF(D939=0,0,(D934/D939)*100)</f>
        <v>4.2553191489361701</v>
      </c>
      <c r="E935" s="123">
        <f t="shared" si="371"/>
        <v>8</v>
      </c>
      <c r="F935" s="123">
        <f t="shared" si="371"/>
        <v>0</v>
      </c>
      <c r="G935" s="123">
        <f t="shared" si="371"/>
        <v>0</v>
      </c>
      <c r="H935" s="123">
        <f t="shared" si="371"/>
        <v>0</v>
      </c>
      <c r="I935" s="123">
        <f t="shared" si="371"/>
        <v>0</v>
      </c>
      <c r="J935" s="123">
        <f t="shared" si="371"/>
        <v>0</v>
      </c>
      <c r="K935" s="123">
        <f t="shared" si="371"/>
        <v>0</v>
      </c>
      <c r="L935" s="123">
        <f t="shared" si="371"/>
        <v>0</v>
      </c>
      <c r="M935" s="123">
        <f t="shared" si="371"/>
        <v>0</v>
      </c>
      <c r="N935" s="123">
        <f t="shared" si="371"/>
        <v>0</v>
      </c>
      <c r="O935" s="123">
        <f>IF(O939=0,0,(O934/O939)*100)</f>
        <v>3.2362459546925564</v>
      </c>
    </row>
    <row r="936" spans="2:15" s="26" customFormat="1" ht="23.25" customHeight="1" x14ac:dyDescent="0.25">
      <c r="B936" s="129" t="s">
        <v>25</v>
      </c>
      <c r="C936" s="123">
        <f t="shared" ref="C936:O936" si="372">C934/C1615</f>
        <v>0.45161290322580644</v>
      </c>
      <c r="D936" s="123">
        <f t="shared" si="372"/>
        <v>6.8965517241379309E-2</v>
      </c>
      <c r="E936" s="123">
        <f t="shared" si="372"/>
        <v>0.12903225806451613</v>
      </c>
      <c r="F936" s="123">
        <f t="shared" si="372"/>
        <v>0</v>
      </c>
      <c r="G936" s="123">
        <f t="shared" si="372"/>
        <v>0</v>
      </c>
      <c r="H936" s="123">
        <f t="shared" si="372"/>
        <v>0</v>
      </c>
      <c r="I936" s="123">
        <f t="shared" si="372"/>
        <v>0</v>
      </c>
      <c r="J936" s="123">
        <f t="shared" si="372"/>
        <v>0</v>
      </c>
      <c r="K936" s="123">
        <f t="shared" si="372"/>
        <v>0</v>
      </c>
      <c r="L936" s="123">
        <f t="shared" si="372"/>
        <v>0</v>
      </c>
      <c r="M936" s="123">
        <f t="shared" si="372"/>
        <v>0</v>
      </c>
      <c r="N936" s="123">
        <f t="shared" si="372"/>
        <v>0</v>
      </c>
      <c r="O936" s="123">
        <f t="shared" si="372"/>
        <v>5.4644808743169397E-2</v>
      </c>
    </row>
    <row r="937" spans="2:15" s="26" customFormat="1" ht="12" customHeight="1" x14ac:dyDescent="0.25">
      <c r="B937" s="36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25"/>
    </row>
    <row r="938" spans="2:15" s="26" customFormat="1" ht="23.25" customHeight="1" x14ac:dyDescent="0.25">
      <c r="B938" s="97" t="s">
        <v>164</v>
      </c>
      <c r="C938" s="109"/>
      <c r="D938" s="110"/>
      <c r="E938" s="110"/>
      <c r="F938" s="110"/>
      <c r="G938" s="110"/>
      <c r="H938" s="110"/>
      <c r="I938" s="110"/>
      <c r="J938" s="110"/>
      <c r="K938" s="110"/>
      <c r="L938" s="110"/>
      <c r="M938" s="110"/>
      <c r="N938" s="110"/>
      <c r="O938" s="111"/>
    </row>
    <row r="939" spans="2:15" s="26" customFormat="1" ht="23.25" customHeight="1" x14ac:dyDescent="0.25">
      <c r="B939" s="129" t="s">
        <v>5</v>
      </c>
      <c r="C939" s="128">
        <f>SUM(C921+ C928+C934)</f>
        <v>51</v>
      </c>
      <c r="D939" s="128">
        <f t="shared" ref="D939:M939" si="373">SUM(D921+ D928+D934)</f>
        <v>47</v>
      </c>
      <c r="E939" s="128">
        <f t="shared" si="373"/>
        <v>50</v>
      </c>
      <c r="F939" s="128">
        <f t="shared" si="373"/>
        <v>44</v>
      </c>
      <c r="G939" s="128">
        <f t="shared" si="373"/>
        <v>0</v>
      </c>
      <c r="H939" s="128">
        <f t="shared" si="373"/>
        <v>40</v>
      </c>
      <c r="I939" s="128">
        <f t="shared" si="373"/>
        <v>51</v>
      </c>
      <c r="J939" s="128">
        <f t="shared" si="373"/>
        <v>70</v>
      </c>
      <c r="K939" s="128">
        <f t="shared" si="373"/>
        <v>47</v>
      </c>
      <c r="L939" s="128">
        <f t="shared" si="373"/>
        <v>71</v>
      </c>
      <c r="M939" s="128">
        <f t="shared" si="373"/>
        <v>59</v>
      </c>
      <c r="N939" s="128">
        <f>SUM(N921+ N928+N934)</f>
        <v>88</v>
      </c>
      <c r="O939" s="128">
        <f>SUM(C939:N939)</f>
        <v>618</v>
      </c>
    </row>
    <row r="940" spans="2:15" s="26" customFormat="1" ht="23.25" customHeight="1" x14ac:dyDescent="0.25">
      <c r="B940" s="129" t="s">
        <v>25</v>
      </c>
      <c r="C940" s="123">
        <f t="shared" ref="C940:O940" si="374">C939/C1615</f>
        <v>1.6451612903225807</v>
      </c>
      <c r="D940" s="123">
        <f t="shared" si="374"/>
        <v>1.6206896551724137</v>
      </c>
      <c r="E940" s="123">
        <f t="shared" si="374"/>
        <v>1.6129032258064515</v>
      </c>
      <c r="F940" s="123">
        <f t="shared" si="374"/>
        <v>1.4666666666666666</v>
      </c>
      <c r="G940" s="123">
        <f t="shared" si="374"/>
        <v>0</v>
      </c>
      <c r="H940" s="123">
        <f t="shared" si="374"/>
        <v>1.3333333333333333</v>
      </c>
      <c r="I940" s="123">
        <f t="shared" si="374"/>
        <v>1.6451612903225807</v>
      </c>
      <c r="J940" s="123">
        <f t="shared" si="374"/>
        <v>2.2580645161290325</v>
      </c>
      <c r="K940" s="123">
        <f t="shared" si="374"/>
        <v>1.5666666666666667</v>
      </c>
      <c r="L940" s="123">
        <f t="shared" si="374"/>
        <v>2.2903225806451615</v>
      </c>
      <c r="M940" s="123">
        <f t="shared" si="374"/>
        <v>1.9666666666666666</v>
      </c>
      <c r="N940" s="123">
        <f t="shared" si="374"/>
        <v>2.838709677419355</v>
      </c>
      <c r="O940" s="123">
        <f t="shared" si="374"/>
        <v>1.6885245901639345</v>
      </c>
    </row>
    <row r="941" spans="2:15" s="26" customFormat="1" ht="23.25" customHeight="1" x14ac:dyDescent="0.25">
      <c r="B941" s="129" t="s">
        <v>98</v>
      </c>
      <c r="C941" s="123">
        <f t="shared" ref="C941:O941" si="375">IF(C939&lt;&gt;0,IF(C1253&lt;&gt;0,C939/C1253*100,0),0)</f>
        <v>0.3480515935303351</v>
      </c>
      <c r="D941" s="123">
        <f t="shared" si="375"/>
        <v>0.32880929061144537</v>
      </c>
      <c r="E941" s="123">
        <f t="shared" si="375"/>
        <v>0.34700534388229576</v>
      </c>
      <c r="F941" s="123">
        <f t="shared" si="375"/>
        <v>0.29382303839732887</v>
      </c>
      <c r="G941" s="123">
        <f t="shared" si="375"/>
        <v>0</v>
      </c>
      <c r="H941" s="123">
        <f t="shared" si="375"/>
        <v>0.28216704288939054</v>
      </c>
      <c r="I941" s="123">
        <f t="shared" si="375"/>
        <v>0.35515320334261835</v>
      </c>
      <c r="J941" s="123">
        <f t="shared" si="375"/>
        <v>0.46372971182510769</v>
      </c>
      <c r="K941" s="123">
        <f t="shared" si="375"/>
        <v>0.30825736210402044</v>
      </c>
      <c r="L941" s="123">
        <f t="shared" si="375"/>
        <v>0.49737302977232922</v>
      </c>
      <c r="M941" s="123">
        <f t="shared" si="375"/>
        <v>0.40242821089966579</v>
      </c>
      <c r="N941" s="123">
        <f t="shared" si="375"/>
        <v>0.61443932411674351</v>
      </c>
      <c r="O941" s="123">
        <f t="shared" si="375"/>
        <v>0.35499287716557143</v>
      </c>
    </row>
    <row r="942" spans="2:15" s="26" customFormat="1" ht="12" customHeight="1" x14ac:dyDescent="0.25">
      <c r="B942" s="39"/>
      <c r="C942" s="40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1"/>
    </row>
    <row r="943" spans="2:15" s="30" customFormat="1" ht="23.25" customHeight="1" x14ac:dyDescent="0.25">
      <c r="B943" s="133" t="s">
        <v>165</v>
      </c>
      <c r="C943" s="109"/>
      <c r="D943" s="110"/>
      <c r="E943" s="110"/>
      <c r="F943" s="110"/>
      <c r="G943" s="110"/>
      <c r="H943" s="110"/>
      <c r="I943" s="110"/>
      <c r="J943" s="110"/>
      <c r="K943" s="110"/>
      <c r="L943" s="110"/>
      <c r="M943" s="110"/>
      <c r="N943" s="110"/>
      <c r="O943" s="111"/>
    </row>
    <row r="944" spans="2:15" s="30" customFormat="1" ht="12" customHeight="1" x14ac:dyDescent="0.25">
      <c r="B944" s="48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9"/>
    </row>
    <row r="945" spans="2:15" s="21" customFormat="1" ht="23.25" customHeight="1" x14ac:dyDescent="0.25">
      <c r="B945" s="97" t="s">
        <v>673</v>
      </c>
      <c r="C945" s="109"/>
      <c r="D945" s="110"/>
      <c r="E945" s="110"/>
      <c r="F945" s="110"/>
      <c r="G945" s="110"/>
      <c r="H945" s="110"/>
      <c r="I945" s="110"/>
      <c r="J945" s="110"/>
      <c r="K945" s="110"/>
      <c r="L945" s="110"/>
      <c r="M945" s="110"/>
      <c r="N945" s="110"/>
      <c r="O945" s="111"/>
    </row>
    <row r="946" spans="2:15" s="21" customFormat="1" ht="23.25" customHeight="1" x14ac:dyDescent="0.25">
      <c r="B946" s="116" t="s">
        <v>674</v>
      </c>
      <c r="C946" s="121">
        <v>0</v>
      </c>
      <c r="D946" s="121">
        <v>0</v>
      </c>
      <c r="E946" s="121">
        <v>0</v>
      </c>
      <c r="F946" s="121">
        <v>0</v>
      </c>
      <c r="G946" s="121">
        <v>0</v>
      </c>
      <c r="H946" s="121">
        <v>0</v>
      </c>
      <c r="I946" s="121">
        <v>1</v>
      </c>
      <c r="J946" s="121">
        <v>0</v>
      </c>
      <c r="K946" s="121">
        <v>0</v>
      </c>
      <c r="L946" s="121">
        <v>0</v>
      </c>
      <c r="M946" s="121">
        <v>0</v>
      </c>
      <c r="N946" s="121">
        <v>0</v>
      </c>
      <c r="O946" s="128">
        <f>SUM(C946:N946)</f>
        <v>1</v>
      </c>
    </row>
    <row r="947" spans="2:15" s="21" customFormat="1" ht="23.25" customHeight="1" x14ac:dyDescent="0.25">
      <c r="B947" s="119" t="s">
        <v>675</v>
      </c>
      <c r="C947" s="122">
        <v>0</v>
      </c>
      <c r="D947" s="122">
        <v>0</v>
      </c>
      <c r="E947" s="122">
        <v>0</v>
      </c>
      <c r="F947" s="122">
        <v>0</v>
      </c>
      <c r="G947" s="122">
        <v>0</v>
      </c>
      <c r="H947" s="122">
        <v>0</v>
      </c>
      <c r="I947" s="122">
        <v>0</v>
      </c>
      <c r="J947" s="122">
        <v>0</v>
      </c>
      <c r="K947" s="122">
        <v>0</v>
      </c>
      <c r="L947" s="122">
        <v>0</v>
      </c>
      <c r="M947" s="122">
        <v>0</v>
      </c>
      <c r="N947" s="122">
        <v>0</v>
      </c>
      <c r="O947" s="128">
        <f t="shared" ref="O947:O955" si="376">SUM(C947:N947)</f>
        <v>0</v>
      </c>
    </row>
    <row r="948" spans="2:15" s="21" customFormat="1" ht="23.25" customHeight="1" x14ac:dyDescent="0.25">
      <c r="B948" s="116" t="s">
        <v>676</v>
      </c>
      <c r="C948" s="121">
        <v>0</v>
      </c>
      <c r="D948" s="121">
        <v>0</v>
      </c>
      <c r="E948" s="121">
        <v>0</v>
      </c>
      <c r="F948" s="121">
        <v>0</v>
      </c>
      <c r="G948" s="121">
        <v>0</v>
      </c>
      <c r="H948" s="121">
        <v>0</v>
      </c>
      <c r="I948" s="121">
        <v>0</v>
      </c>
      <c r="J948" s="121">
        <v>0</v>
      </c>
      <c r="K948" s="121">
        <v>0</v>
      </c>
      <c r="L948" s="121">
        <v>0</v>
      </c>
      <c r="M948" s="121">
        <v>0</v>
      </c>
      <c r="N948" s="121">
        <v>0</v>
      </c>
      <c r="O948" s="128">
        <f t="shared" si="376"/>
        <v>0</v>
      </c>
    </row>
    <row r="949" spans="2:15" s="21" customFormat="1" ht="23.25" customHeight="1" x14ac:dyDescent="0.25">
      <c r="B949" s="119" t="s">
        <v>677</v>
      </c>
      <c r="C949" s="122">
        <v>0</v>
      </c>
      <c r="D949" s="122">
        <v>0</v>
      </c>
      <c r="E949" s="122">
        <v>0</v>
      </c>
      <c r="F949" s="122">
        <v>0</v>
      </c>
      <c r="G949" s="122">
        <v>0</v>
      </c>
      <c r="H949" s="122">
        <v>0</v>
      </c>
      <c r="I949" s="122">
        <v>0</v>
      </c>
      <c r="J949" s="122">
        <v>0</v>
      </c>
      <c r="K949" s="122">
        <v>0</v>
      </c>
      <c r="L949" s="122">
        <v>0</v>
      </c>
      <c r="M949" s="122">
        <v>0</v>
      </c>
      <c r="N949" s="122">
        <v>0</v>
      </c>
      <c r="O949" s="128">
        <f t="shared" si="376"/>
        <v>0</v>
      </c>
    </row>
    <row r="950" spans="2:15" s="21" customFormat="1" ht="23.25" customHeight="1" x14ac:dyDescent="0.25">
      <c r="B950" s="116" t="s">
        <v>678</v>
      </c>
      <c r="C950" s="121">
        <v>0</v>
      </c>
      <c r="D950" s="121">
        <v>0</v>
      </c>
      <c r="E950" s="121">
        <v>0</v>
      </c>
      <c r="F950" s="121">
        <v>0</v>
      </c>
      <c r="G950" s="121">
        <v>0</v>
      </c>
      <c r="H950" s="121">
        <v>0</v>
      </c>
      <c r="I950" s="121">
        <v>0</v>
      </c>
      <c r="J950" s="121">
        <v>0</v>
      </c>
      <c r="K950" s="121">
        <v>0</v>
      </c>
      <c r="L950" s="121">
        <v>0</v>
      </c>
      <c r="M950" s="121">
        <v>0</v>
      </c>
      <c r="N950" s="121">
        <v>0</v>
      </c>
      <c r="O950" s="128">
        <f t="shared" si="376"/>
        <v>0</v>
      </c>
    </row>
    <row r="951" spans="2:15" s="21" customFormat="1" ht="23.25" customHeight="1" x14ac:dyDescent="0.25">
      <c r="B951" s="119" t="s">
        <v>679</v>
      </c>
      <c r="C951" s="122">
        <v>0</v>
      </c>
      <c r="D951" s="122">
        <v>0</v>
      </c>
      <c r="E951" s="122">
        <v>0</v>
      </c>
      <c r="F951" s="122">
        <v>0</v>
      </c>
      <c r="G951" s="122">
        <v>0</v>
      </c>
      <c r="H951" s="122">
        <v>0</v>
      </c>
      <c r="I951" s="122">
        <v>0</v>
      </c>
      <c r="J951" s="122">
        <v>0</v>
      </c>
      <c r="K951" s="122">
        <v>0</v>
      </c>
      <c r="L951" s="122">
        <v>0</v>
      </c>
      <c r="M951" s="122">
        <v>0</v>
      </c>
      <c r="N951" s="122">
        <v>0</v>
      </c>
      <c r="O951" s="128">
        <f t="shared" si="376"/>
        <v>0</v>
      </c>
    </row>
    <row r="952" spans="2:15" s="21" customFormat="1" ht="23.25" customHeight="1" x14ac:dyDescent="0.25">
      <c r="B952" s="116" t="s">
        <v>680</v>
      </c>
      <c r="C952" s="121">
        <v>0</v>
      </c>
      <c r="D952" s="121">
        <v>0</v>
      </c>
      <c r="E952" s="121">
        <v>0</v>
      </c>
      <c r="F952" s="121">
        <v>0</v>
      </c>
      <c r="G952" s="121">
        <v>0</v>
      </c>
      <c r="H952" s="121">
        <v>0</v>
      </c>
      <c r="I952" s="121">
        <v>0</v>
      </c>
      <c r="J952" s="121">
        <v>0</v>
      </c>
      <c r="K952" s="121">
        <v>0</v>
      </c>
      <c r="L952" s="121">
        <v>0</v>
      </c>
      <c r="M952" s="121">
        <v>0</v>
      </c>
      <c r="N952" s="121">
        <v>0</v>
      </c>
      <c r="O952" s="128">
        <f t="shared" si="376"/>
        <v>0</v>
      </c>
    </row>
    <row r="953" spans="2:15" s="21" customFormat="1" ht="23.25" customHeight="1" x14ac:dyDescent="0.25">
      <c r="B953" s="119" t="s">
        <v>681</v>
      </c>
      <c r="C953" s="122">
        <v>0</v>
      </c>
      <c r="D953" s="122">
        <v>0</v>
      </c>
      <c r="E953" s="122">
        <v>0</v>
      </c>
      <c r="F953" s="122">
        <v>0</v>
      </c>
      <c r="G953" s="122">
        <v>0</v>
      </c>
      <c r="H953" s="122">
        <v>0</v>
      </c>
      <c r="I953" s="122">
        <v>1</v>
      </c>
      <c r="J953" s="122">
        <v>0</v>
      </c>
      <c r="K953" s="122">
        <v>0</v>
      </c>
      <c r="L953" s="122">
        <v>0</v>
      </c>
      <c r="M953" s="122">
        <v>0</v>
      </c>
      <c r="N953" s="122">
        <v>0</v>
      </c>
      <c r="O953" s="128">
        <f t="shared" si="376"/>
        <v>1</v>
      </c>
    </row>
    <row r="954" spans="2:15" s="21" customFormat="1" ht="23.25" customHeight="1" x14ac:dyDescent="0.25">
      <c r="B954" s="116" t="s">
        <v>682</v>
      </c>
      <c r="C954" s="121">
        <v>0</v>
      </c>
      <c r="D954" s="121">
        <v>0</v>
      </c>
      <c r="E954" s="121">
        <v>0</v>
      </c>
      <c r="F954" s="121">
        <v>0</v>
      </c>
      <c r="G954" s="121">
        <v>0</v>
      </c>
      <c r="H954" s="121">
        <v>0</v>
      </c>
      <c r="I954" s="121">
        <v>0</v>
      </c>
      <c r="J954" s="121">
        <v>0</v>
      </c>
      <c r="K954" s="121">
        <v>0</v>
      </c>
      <c r="L954" s="121">
        <v>0</v>
      </c>
      <c r="M954" s="121">
        <v>0</v>
      </c>
      <c r="N954" s="121">
        <v>0</v>
      </c>
      <c r="O954" s="128">
        <f t="shared" si="376"/>
        <v>0</v>
      </c>
    </row>
    <row r="955" spans="2:15" s="21" customFormat="1" ht="23.25" customHeight="1" x14ac:dyDescent="0.25">
      <c r="B955" s="119" t="s">
        <v>683</v>
      </c>
      <c r="C955" s="122">
        <v>0</v>
      </c>
      <c r="D955" s="122">
        <v>0</v>
      </c>
      <c r="E955" s="122">
        <v>0</v>
      </c>
      <c r="F955" s="122">
        <v>0</v>
      </c>
      <c r="G955" s="122">
        <v>0</v>
      </c>
      <c r="H955" s="122">
        <v>0</v>
      </c>
      <c r="I955" s="122">
        <v>0</v>
      </c>
      <c r="J955" s="122">
        <v>0</v>
      </c>
      <c r="K955" s="122">
        <v>0</v>
      </c>
      <c r="L955" s="122">
        <v>0</v>
      </c>
      <c r="M955" s="122">
        <v>0</v>
      </c>
      <c r="N955" s="122">
        <v>0</v>
      </c>
      <c r="O955" s="128">
        <f t="shared" si="376"/>
        <v>0</v>
      </c>
    </row>
    <row r="956" spans="2:15" s="26" customFormat="1" ht="23.25" customHeight="1" x14ac:dyDescent="0.25">
      <c r="B956" s="129" t="s">
        <v>5</v>
      </c>
      <c r="C956" s="128">
        <f t="shared" ref="C956:N956" si="377">SUM(C946:C955)</f>
        <v>0</v>
      </c>
      <c r="D956" s="128">
        <f t="shared" si="377"/>
        <v>0</v>
      </c>
      <c r="E956" s="128">
        <f t="shared" si="377"/>
        <v>0</v>
      </c>
      <c r="F956" s="128">
        <f t="shared" si="377"/>
        <v>0</v>
      </c>
      <c r="G956" s="128">
        <f t="shared" si="377"/>
        <v>0</v>
      </c>
      <c r="H956" s="128">
        <f t="shared" si="377"/>
        <v>0</v>
      </c>
      <c r="I956" s="128">
        <f t="shared" si="377"/>
        <v>2</v>
      </c>
      <c r="J956" s="128">
        <f t="shared" si="377"/>
        <v>0</v>
      </c>
      <c r="K956" s="128">
        <f t="shared" si="377"/>
        <v>0</v>
      </c>
      <c r="L956" s="128">
        <f t="shared" si="377"/>
        <v>0</v>
      </c>
      <c r="M956" s="128">
        <f t="shared" si="377"/>
        <v>0</v>
      </c>
      <c r="N956" s="128">
        <f t="shared" si="377"/>
        <v>0</v>
      </c>
      <c r="O956" s="128">
        <f>SUM(O946:O955)</f>
        <v>2</v>
      </c>
    </row>
    <row r="957" spans="2:15" s="21" customFormat="1" ht="12" customHeight="1" x14ac:dyDescent="0.25">
      <c r="B957" s="36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25"/>
    </row>
    <row r="958" spans="2:15" s="21" customFormat="1" ht="23.25" customHeight="1" x14ac:dyDescent="0.25">
      <c r="B958" s="97" t="s">
        <v>684</v>
      </c>
      <c r="C958" s="109"/>
      <c r="D958" s="110"/>
      <c r="E958" s="110"/>
      <c r="F958" s="110"/>
      <c r="G958" s="110"/>
      <c r="H958" s="110"/>
      <c r="I958" s="110"/>
      <c r="J958" s="110"/>
      <c r="K958" s="110"/>
      <c r="L958" s="110"/>
      <c r="M958" s="110"/>
      <c r="N958" s="110"/>
      <c r="O958" s="111"/>
    </row>
    <row r="959" spans="2:15" s="26" customFormat="1" ht="23.25" customHeight="1" x14ac:dyDescent="0.25">
      <c r="B959" s="129" t="s">
        <v>5</v>
      </c>
      <c r="C959" s="128">
        <f t="shared" ref="C959:N959" si="378">C956</f>
        <v>0</v>
      </c>
      <c r="D959" s="128">
        <f t="shared" si="378"/>
        <v>0</v>
      </c>
      <c r="E959" s="128">
        <f t="shared" si="378"/>
        <v>0</v>
      </c>
      <c r="F959" s="128">
        <f t="shared" si="378"/>
        <v>0</v>
      </c>
      <c r="G959" s="128">
        <f t="shared" si="378"/>
        <v>0</v>
      </c>
      <c r="H959" s="128">
        <f t="shared" si="378"/>
        <v>0</v>
      </c>
      <c r="I959" s="128">
        <f t="shared" si="378"/>
        <v>2</v>
      </c>
      <c r="J959" s="128">
        <f t="shared" si="378"/>
        <v>0</v>
      </c>
      <c r="K959" s="128">
        <f t="shared" si="378"/>
        <v>0</v>
      </c>
      <c r="L959" s="128">
        <f t="shared" si="378"/>
        <v>0</v>
      </c>
      <c r="M959" s="128">
        <f t="shared" si="378"/>
        <v>0</v>
      </c>
      <c r="N959" s="128">
        <f t="shared" si="378"/>
        <v>0</v>
      </c>
      <c r="O959" s="128">
        <f>SUM(C959:N959)</f>
        <v>2</v>
      </c>
    </row>
    <row r="960" spans="2:15" s="21" customFormat="1" ht="23.25" customHeight="1" x14ac:dyDescent="0.25">
      <c r="B960" s="129" t="s">
        <v>46</v>
      </c>
      <c r="C960" s="123">
        <f t="shared" ref="C960:O960" si="379">IF(C977=0,0,(C959/C977)*100)</f>
        <v>0</v>
      </c>
      <c r="D960" s="123">
        <f t="shared" si="379"/>
        <v>0</v>
      </c>
      <c r="E960" s="123">
        <f t="shared" si="379"/>
        <v>0</v>
      </c>
      <c r="F960" s="123">
        <f t="shared" si="379"/>
        <v>0</v>
      </c>
      <c r="G960" s="123">
        <f t="shared" si="379"/>
        <v>0</v>
      </c>
      <c r="H960" s="123">
        <f t="shared" si="379"/>
        <v>0</v>
      </c>
      <c r="I960" s="123">
        <f t="shared" si="379"/>
        <v>4.6511627906976747</v>
      </c>
      <c r="J960" s="123">
        <f t="shared" si="379"/>
        <v>0</v>
      </c>
      <c r="K960" s="123">
        <f t="shared" si="379"/>
        <v>0</v>
      </c>
      <c r="L960" s="123">
        <f t="shared" si="379"/>
        <v>0</v>
      </c>
      <c r="M960" s="123">
        <f t="shared" si="379"/>
        <v>0</v>
      </c>
      <c r="N960" s="123">
        <f t="shared" si="379"/>
        <v>0</v>
      </c>
      <c r="O960" s="123">
        <f t="shared" si="379"/>
        <v>0.39138943248532287</v>
      </c>
    </row>
    <row r="961" spans="2:15" s="21" customFormat="1" ht="23.25" customHeight="1" x14ac:dyDescent="0.25">
      <c r="B961" s="129" t="s">
        <v>25</v>
      </c>
      <c r="C961" s="123">
        <f t="shared" ref="C961:O961" si="380">C959/C1615</f>
        <v>0</v>
      </c>
      <c r="D961" s="123">
        <f t="shared" si="380"/>
        <v>0</v>
      </c>
      <c r="E961" s="123">
        <f t="shared" si="380"/>
        <v>0</v>
      </c>
      <c r="F961" s="123">
        <f t="shared" si="380"/>
        <v>0</v>
      </c>
      <c r="G961" s="123">
        <f t="shared" si="380"/>
        <v>0</v>
      </c>
      <c r="H961" s="123">
        <f t="shared" si="380"/>
        <v>0</v>
      </c>
      <c r="I961" s="123">
        <f t="shared" si="380"/>
        <v>6.4516129032258063E-2</v>
      </c>
      <c r="J961" s="123">
        <f t="shared" si="380"/>
        <v>0</v>
      </c>
      <c r="K961" s="123">
        <f t="shared" si="380"/>
        <v>0</v>
      </c>
      <c r="L961" s="123">
        <f t="shared" si="380"/>
        <v>0</v>
      </c>
      <c r="M961" s="123">
        <f t="shared" si="380"/>
        <v>0</v>
      </c>
      <c r="N961" s="123">
        <f t="shared" si="380"/>
        <v>0</v>
      </c>
      <c r="O961" s="123">
        <f t="shared" si="380"/>
        <v>5.4644808743169399E-3</v>
      </c>
    </row>
    <row r="962" spans="2:15" s="21" customFormat="1" ht="12" customHeight="1" x14ac:dyDescent="0.25">
      <c r="B962" s="36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25"/>
    </row>
    <row r="963" spans="2:15" s="21" customFormat="1" ht="23.25" customHeight="1" x14ac:dyDescent="0.25">
      <c r="B963" s="97" t="s">
        <v>685</v>
      </c>
      <c r="C963" s="109"/>
      <c r="D963" s="110"/>
      <c r="E963" s="110"/>
      <c r="F963" s="110"/>
      <c r="G963" s="110"/>
      <c r="H963" s="110"/>
      <c r="I963" s="110"/>
      <c r="J963" s="110"/>
      <c r="K963" s="110"/>
      <c r="L963" s="110"/>
      <c r="M963" s="110"/>
      <c r="N963" s="110"/>
      <c r="O963" s="111"/>
    </row>
    <row r="964" spans="2:15" s="21" customFormat="1" ht="23.25" customHeight="1" x14ac:dyDescent="0.25">
      <c r="B964" s="116" t="s">
        <v>686</v>
      </c>
      <c r="C964" s="121">
        <v>1</v>
      </c>
      <c r="D964" s="121">
        <v>0</v>
      </c>
      <c r="E964" s="121">
        <v>0</v>
      </c>
      <c r="F964" s="121">
        <v>0</v>
      </c>
      <c r="G964" s="121">
        <v>0</v>
      </c>
      <c r="H964" s="121">
        <v>0</v>
      </c>
      <c r="I964" s="121">
        <v>0</v>
      </c>
      <c r="J964" s="121">
        <v>0</v>
      </c>
      <c r="K964" s="121">
        <v>0</v>
      </c>
      <c r="L964" s="121">
        <v>0</v>
      </c>
      <c r="M964" s="121">
        <v>0</v>
      </c>
      <c r="N964" s="121">
        <v>0</v>
      </c>
      <c r="O964" s="128">
        <f>SUM(C964:N964)</f>
        <v>1</v>
      </c>
    </row>
    <row r="965" spans="2:15" s="21" customFormat="1" ht="23.25" customHeight="1" x14ac:dyDescent="0.25">
      <c r="B965" s="119" t="s">
        <v>687</v>
      </c>
      <c r="C965" s="122">
        <v>0</v>
      </c>
      <c r="D965" s="122">
        <v>0</v>
      </c>
      <c r="E965" s="122">
        <v>1</v>
      </c>
      <c r="F965" s="122">
        <v>0</v>
      </c>
      <c r="G965" s="122">
        <v>0</v>
      </c>
      <c r="H965" s="122">
        <v>0</v>
      </c>
      <c r="I965" s="122">
        <v>0</v>
      </c>
      <c r="J965" s="122">
        <v>2</v>
      </c>
      <c r="K965" s="122">
        <v>0</v>
      </c>
      <c r="L965" s="122">
        <v>0</v>
      </c>
      <c r="M965" s="122">
        <v>0</v>
      </c>
      <c r="N965" s="122">
        <v>0</v>
      </c>
      <c r="O965" s="128">
        <f>SUM(C965:N965)</f>
        <v>3</v>
      </c>
    </row>
    <row r="966" spans="2:15" s="26" customFormat="1" ht="23.25" customHeight="1" x14ac:dyDescent="0.25">
      <c r="B966" s="129" t="s">
        <v>5</v>
      </c>
      <c r="C966" s="128">
        <f>SUM(C964:C965)</f>
        <v>1</v>
      </c>
      <c r="D966" s="128">
        <f>SUM(D964:D965)</f>
        <v>0</v>
      </c>
      <c r="E966" s="128">
        <f t="shared" ref="E966:N966" si="381">SUM(E964:E965)</f>
        <v>1</v>
      </c>
      <c r="F966" s="128">
        <f t="shared" si="381"/>
        <v>0</v>
      </c>
      <c r="G966" s="128">
        <f t="shared" si="381"/>
        <v>0</v>
      </c>
      <c r="H966" s="128">
        <f t="shared" si="381"/>
        <v>0</v>
      </c>
      <c r="I966" s="128">
        <f t="shared" si="381"/>
        <v>0</v>
      </c>
      <c r="J966" s="128">
        <f t="shared" si="381"/>
        <v>2</v>
      </c>
      <c r="K966" s="128">
        <f t="shared" si="381"/>
        <v>0</v>
      </c>
      <c r="L966" s="128">
        <f t="shared" si="381"/>
        <v>0</v>
      </c>
      <c r="M966" s="128">
        <f t="shared" si="381"/>
        <v>0</v>
      </c>
      <c r="N966" s="128">
        <f t="shared" si="381"/>
        <v>0</v>
      </c>
      <c r="O966" s="128">
        <f>SUM(C966:N966)</f>
        <v>4</v>
      </c>
    </row>
    <row r="967" spans="2:15" s="21" customFormat="1" ht="23.25" customHeight="1" x14ac:dyDescent="0.25">
      <c r="B967" s="129" t="s">
        <v>39</v>
      </c>
      <c r="C967" s="123">
        <f>IF(C977=0,0,(C966/C977)*100)</f>
        <v>2.8571428571428572</v>
      </c>
      <c r="D967" s="123">
        <f>IF(D977=0,0,(D966/D977)*100)</f>
        <v>0</v>
      </c>
      <c r="E967" s="123">
        <f t="shared" ref="E967:N967" si="382">IF(E977=0,0,(E966/E977)*100)</f>
        <v>3.125</v>
      </c>
      <c r="F967" s="123">
        <f t="shared" si="382"/>
        <v>0</v>
      </c>
      <c r="G967" s="123">
        <f t="shared" si="382"/>
        <v>0</v>
      </c>
      <c r="H967" s="123">
        <f t="shared" si="382"/>
        <v>0</v>
      </c>
      <c r="I967" s="123">
        <f t="shared" si="382"/>
        <v>0</v>
      </c>
      <c r="J967" s="123">
        <f t="shared" si="382"/>
        <v>4.6511627906976747</v>
      </c>
      <c r="K967" s="123">
        <f t="shared" si="382"/>
        <v>0</v>
      </c>
      <c r="L967" s="123">
        <f t="shared" si="382"/>
        <v>0</v>
      </c>
      <c r="M967" s="123">
        <f t="shared" si="382"/>
        <v>0</v>
      </c>
      <c r="N967" s="123">
        <f t="shared" si="382"/>
        <v>0</v>
      </c>
      <c r="O967" s="123">
        <f>SUM(C967:N967)</f>
        <v>10.633305647840533</v>
      </c>
    </row>
    <row r="968" spans="2:15" s="21" customFormat="1" ht="23.25" customHeight="1" x14ac:dyDescent="0.25">
      <c r="B968" s="129" t="s">
        <v>25</v>
      </c>
      <c r="C968" s="123">
        <f t="shared" ref="C968:O968" si="383">C966/C1615</f>
        <v>3.2258064516129031E-2</v>
      </c>
      <c r="D968" s="123">
        <f t="shared" si="383"/>
        <v>0</v>
      </c>
      <c r="E968" s="123">
        <f t="shared" si="383"/>
        <v>3.2258064516129031E-2</v>
      </c>
      <c r="F968" s="123">
        <f t="shared" si="383"/>
        <v>0</v>
      </c>
      <c r="G968" s="123">
        <f t="shared" si="383"/>
        <v>0</v>
      </c>
      <c r="H968" s="123">
        <f t="shared" si="383"/>
        <v>0</v>
      </c>
      <c r="I968" s="123">
        <f t="shared" si="383"/>
        <v>0</v>
      </c>
      <c r="J968" s="123">
        <f t="shared" si="383"/>
        <v>6.4516129032258063E-2</v>
      </c>
      <c r="K968" s="123">
        <f t="shared" si="383"/>
        <v>0</v>
      </c>
      <c r="L968" s="123">
        <f t="shared" si="383"/>
        <v>0</v>
      </c>
      <c r="M968" s="123">
        <f t="shared" si="383"/>
        <v>0</v>
      </c>
      <c r="N968" s="123">
        <f t="shared" si="383"/>
        <v>0</v>
      </c>
      <c r="O968" s="123">
        <f t="shared" si="383"/>
        <v>1.092896174863388E-2</v>
      </c>
    </row>
    <row r="969" spans="2:15" s="21" customFormat="1" ht="12" customHeight="1" x14ac:dyDescent="0.25">
      <c r="B969" s="36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25"/>
    </row>
    <row r="970" spans="2:15" s="21" customFormat="1" ht="23.25" customHeight="1" x14ac:dyDescent="0.25">
      <c r="B970" s="97" t="s">
        <v>689</v>
      </c>
      <c r="C970" s="109"/>
      <c r="D970" s="110"/>
      <c r="E970" s="110"/>
      <c r="F970" s="110"/>
      <c r="G970" s="110"/>
      <c r="H970" s="110"/>
      <c r="I970" s="110"/>
      <c r="J970" s="110"/>
      <c r="K970" s="110"/>
      <c r="L970" s="110"/>
      <c r="M970" s="110"/>
      <c r="N970" s="110"/>
      <c r="O970" s="111"/>
    </row>
    <row r="971" spans="2:15" s="21" customFormat="1" ht="23.25" customHeight="1" x14ac:dyDescent="0.25">
      <c r="B971" s="119" t="s">
        <v>688</v>
      </c>
      <c r="C971" s="122">
        <v>34</v>
      </c>
      <c r="D971" s="122">
        <v>39</v>
      </c>
      <c r="E971" s="122">
        <v>31</v>
      </c>
      <c r="F971" s="122">
        <v>38</v>
      </c>
      <c r="G971" s="122">
        <v>42</v>
      </c>
      <c r="H971" s="122">
        <v>42</v>
      </c>
      <c r="I971" s="122">
        <v>41</v>
      </c>
      <c r="J971" s="122">
        <v>41</v>
      </c>
      <c r="K971" s="122">
        <v>56</v>
      </c>
      <c r="L971" s="122">
        <v>56</v>
      </c>
      <c r="M971" s="122">
        <v>45</v>
      </c>
      <c r="N971" s="122">
        <v>40</v>
      </c>
      <c r="O971" s="128">
        <f>SUM(C971:N971)</f>
        <v>505</v>
      </c>
    </row>
    <row r="972" spans="2:15" s="26" customFormat="1" ht="23.25" customHeight="1" x14ac:dyDescent="0.25">
      <c r="B972" s="129" t="s">
        <v>5</v>
      </c>
      <c r="C972" s="128">
        <f t="shared" ref="C972:N972" si="384">SUM(C971:C971)</f>
        <v>34</v>
      </c>
      <c r="D972" s="128">
        <f>SUM(D971:D971)</f>
        <v>39</v>
      </c>
      <c r="E972" s="128">
        <f t="shared" si="384"/>
        <v>31</v>
      </c>
      <c r="F972" s="128">
        <f t="shared" si="384"/>
        <v>38</v>
      </c>
      <c r="G972" s="128">
        <f t="shared" si="384"/>
        <v>42</v>
      </c>
      <c r="H972" s="128">
        <f t="shared" si="384"/>
        <v>42</v>
      </c>
      <c r="I972" s="128">
        <f t="shared" si="384"/>
        <v>41</v>
      </c>
      <c r="J972" s="128">
        <f t="shared" si="384"/>
        <v>41</v>
      </c>
      <c r="K972" s="128">
        <f t="shared" si="384"/>
        <v>56</v>
      </c>
      <c r="L972" s="128">
        <f t="shared" si="384"/>
        <v>56</v>
      </c>
      <c r="M972" s="128">
        <f t="shared" si="384"/>
        <v>45</v>
      </c>
      <c r="N972" s="128">
        <f t="shared" si="384"/>
        <v>40</v>
      </c>
      <c r="O972" s="128">
        <f>SUM(C972:N972)</f>
        <v>505</v>
      </c>
    </row>
    <row r="973" spans="2:15" s="21" customFormat="1" ht="23.25" customHeight="1" x14ac:dyDescent="0.25">
      <c r="B973" s="129" t="s">
        <v>46</v>
      </c>
      <c r="C973" s="123">
        <f t="shared" ref="C973:O973" si="385">IF(C977=0,0,(C972/C977)*100)</f>
        <v>97.142857142857139</v>
      </c>
      <c r="D973" s="123">
        <f>IF(D977=0,0,(D972/D977)*100)</f>
        <v>100</v>
      </c>
      <c r="E973" s="123">
        <f t="shared" si="385"/>
        <v>96.875</v>
      </c>
      <c r="F973" s="123">
        <f t="shared" si="385"/>
        <v>100</v>
      </c>
      <c r="G973" s="123">
        <f t="shared" si="385"/>
        <v>100</v>
      </c>
      <c r="H973" s="123">
        <f t="shared" si="385"/>
        <v>100</v>
      </c>
      <c r="I973" s="123">
        <f t="shared" si="385"/>
        <v>95.348837209302332</v>
      </c>
      <c r="J973" s="123">
        <f t="shared" si="385"/>
        <v>95.348837209302332</v>
      </c>
      <c r="K973" s="123">
        <f t="shared" si="385"/>
        <v>100</v>
      </c>
      <c r="L973" s="123">
        <f t="shared" si="385"/>
        <v>100</v>
      </c>
      <c r="M973" s="123">
        <f t="shared" si="385"/>
        <v>100</v>
      </c>
      <c r="N973" s="123">
        <f t="shared" si="385"/>
        <v>100</v>
      </c>
      <c r="O973" s="123">
        <f t="shared" si="385"/>
        <v>98.825831702544036</v>
      </c>
    </row>
    <row r="974" spans="2:15" s="21" customFormat="1" ht="23.25" customHeight="1" x14ac:dyDescent="0.25">
      <c r="B974" s="129" t="s">
        <v>25</v>
      </c>
      <c r="C974" s="123">
        <f t="shared" ref="C974:O974" si="386">C972/C1615</f>
        <v>1.096774193548387</v>
      </c>
      <c r="D974" s="123">
        <f t="shared" si="386"/>
        <v>1.3448275862068966</v>
      </c>
      <c r="E974" s="123">
        <f t="shared" si="386"/>
        <v>1</v>
      </c>
      <c r="F974" s="123">
        <f t="shared" si="386"/>
        <v>1.2666666666666666</v>
      </c>
      <c r="G974" s="123">
        <f t="shared" si="386"/>
        <v>1.3548387096774193</v>
      </c>
      <c r="H974" s="123">
        <f t="shared" si="386"/>
        <v>1.4</v>
      </c>
      <c r="I974" s="123">
        <f t="shared" si="386"/>
        <v>1.3225806451612903</v>
      </c>
      <c r="J974" s="123">
        <f t="shared" si="386"/>
        <v>1.3225806451612903</v>
      </c>
      <c r="K974" s="123">
        <f t="shared" si="386"/>
        <v>1.8666666666666667</v>
      </c>
      <c r="L974" s="123">
        <f t="shared" si="386"/>
        <v>1.8064516129032258</v>
      </c>
      <c r="M974" s="123">
        <f t="shared" si="386"/>
        <v>1.5</v>
      </c>
      <c r="N974" s="123">
        <f t="shared" si="386"/>
        <v>1.2903225806451613</v>
      </c>
      <c r="O974" s="123">
        <f t="shared" si="386"/>
        <v>1.3797814207650274</v>
      </c>
    </row>
    <row r="975" spans="2:15" s="21" customFormat="1" ht="12" customHeight="1" x14ac:dyDescent="0.25">
      <c r="B975" s="23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5"/>
    </row>
    <row r="976" spans="2:15" s="21" customFormat="1" ht="23.25" customHeight="1" x14ac:dyDescent="0.25">
      <c r="B976" s="97" t="s">
        <v>690</v>
      </c>
      <c r="C976" s="109"/>
      <c r="D976" s="110"/>
      <c r="E976" s="110"/>
      <c r="F976" s="110"/>
      <c r="G976" s="110"/>
      <c r="H976" s="110"/>
      <c r="I976" s="110"/>
      <c r="J976" s="110"/>
      <c r="K976" s="110"/>
      <c r="L976" s="110"/>
      <c r="M976" s="110"/>
      <c r="N976" s="110"/>
      <c r="O976" s="111"/>
    </row>
    <row r="977" spans="2:15" s="26" customFormat="1" ht="23.25" customHeight="1" x14ac:dyDescent="0.25">
      <c r="B977" s="129" t="s">
        <v>5</v>
      </c>
      <c r="C977" s="128">
        <f>SUM(C959+ C966+C972)</f>
        <v>35</v>
      </c>
      <c r="D977" s="128">
        <f>SUM(D959+ D966+D972)</f>
        <v>39</v>
      </c>
      <c r="E977" s="128">
        <f t="shared" ref="E977:N977" si="387">SUM(E959+ E966+E972)</f>
        <v>32</v>
      </c>
      <c r="F977" s="128">
        <f t="shared" si="387"/>
        <v>38</v>
      </c>
      <c r="G977" s="128">
        <f t="shared" si="387"/>
        <v>42</v>
      </c>
      <c r="H977" s="128">
        <f t="shared" si="387"/>
        <v>42</v>
      </c>
      <c r="I977" s="128">
        <f t="shared" si="387"/>
        <v>43</v>
      </c>
      <c r="J977" s="128">
        <f t="shared" si="387"/>
        <v>43</v>
      </c>
      <c r="K977" s="128">
        <f t="shared" si="387"/>
        <v>56</v>
      </c>
      <c r="L977" s="128">
        <f t="shared" si="387"/>
        <v>56</v>
      </c>
      <c r="M977" s="128">
        <f t="shared" si="387"/>
        <v>45</v>
      </c>
      <c r="N977" s="128">
        <f t="shared" si="387"/>
        <v>40</v>
      </c>
      <c r="O977" s="128">
        <f>O959+O966+O971</f>
        <v>511</v>
      </c>
    </row>
    <row r="978" spans="2:15" s="26" customFormat="1" ht="23.25" customHeight="1" x14ac:dyDescent="0.25">
      <c r="B978" s="129" t="s">
        <v>25</v>
      </c>
      <c r="C978" s="123">
        <f>C977/C1615</f>
        <v>1.1290322580645162</v>
      </c>
      <c r="D978" s="123">
        <f>SUM(D977:D977)</f>
        <v>39</v>
      </c>
      <c r="E978" s="123">
        <f t="shared" ref="E978:N978" si="388">SUM(E977:E977)</f>
        <v>32</v>
      </c>
      <c r="F978" s="123">
        <f t="shared" si="388"/>
        <v>38</v>
      </c>
      <c r="G978" s="123">
        <f t="shared" si="388"/>
        <v>42</v>
      </c>
      <c r="H978" s="123">
        <f t="shared" si="388"/>
        <v>42</v>
      </c>
      <c r="I978" s="123">
        <f t="shared" si="388"/>
        <v>43</v>
      </c>
      <c r="J978" s="123">
        <f t="shared" si="388"/>
        <v>43</v>
      </c>
      <c r="K978" s="123">
        <f t="shared" si="388"/>
        <v>56</v>
      </c>
      <c r="L978" s="123">
        <f t="shared" si="388"/>
        <v>56</v>
      </c>
      <c r="M978" s="123">
        <f t="shared" si="388"/>
        <v>45</v>
      </c>
      <c r="N978" s="123">
        <f t="shared" si="388"/>
        <v>40</v>
      </c>
      <c r="O978" s="123">
        <f>O960+O967+O972</f>
        <v>516.02469508032584</v>
      </c>
    </row>
    <row r="979" spans="2:15" s="26" customFormat="1" ht="23.25" customHeight="1" x14ac:dyDescent="0.25">
      <c r="B979" s="129" t="s">
        <v>98</v>
      </c>
      <c r="C979" s="123">
        <f t="shared" ref="C979:O979" si="389">IF(C977&lt;&gt;0,IF(C1253&lt;&gt;0,C977/C1253*100,0),0)</f>
        <v>0.23885893673650446</v>
      </c>
      <c r="D979" s="123">
        <f t="shared" si="389"/>
        <v>0.2728417517839653</v>
      </c>
      <c r="E979" s="123">
        <f t="shared" si="389"/>
        <v>0.2220834200846693</v>
      </c>
      <c r="F979" s="123">
        <f t="shared" si="389"/>
        <v>0.2537562604340568</v>
      </c>
      <c r="G979" s="123">
        <f t="shared" si="389"/>
        <v>0.30834740474267675</v>
      </c>
      <c r="H979" s="123">
        <f t="shared" si="389"/>
        <v>0.29627539503386008</v>
      </c>
      <c r="I979" s="123">
        <f t="shared" si="389"/>
        <v>0.29944289693593312</v>
      </c>
      <c r="J979" s="123">
        <f t="shared" si="389"/>
        <v>0.28486253726399469</v>
      </c>
      <c r="K979" s="123">
        <f t="shared" si="389"/>
        <v>0.36728536761330094</v>
      </c>
      <c r="L979" s="123">
        <f t="shared" si="389"/>
        <v>0.39229422066549913</v>
      </c>
      <c r="M979" s="123">
        <f t="shared" si="389"/>
        <v>0.30693677102516881</v>
      </c>
      <c r="N979" s="123">
        <f t="shared" si="389"/>
        <v>0.27929060187124705</v>
      </c>
      <c r="O979" s="123">
        <f t="shared" si="389"/>
        <v>0.29352970911263271</v>
      </c>
    </row>
    <row r="980" spans="2:15" s="26" customFormat="1" ht="12" customHeight="1" x14ac:dyDescent="0.25">
      <c r="B980" s="36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25"/>
    </row>
    <row r="981" spans="2:15" s="30" customFormat="1" ht="23.25" customHeight="1" x14ac:dyDescent="0.25">
      <c r="B981" s="133" t="s">
        <v>166</v>
      </c>
      <c r="C981" s="109"/>
      <c r="D981" s="110"/>
      <c r="E981" s="110"/>
      <c r="F981" s="110"/>
      <c r="G981" s="110"/>
      <c r="H981" s="110"/>
      <c r="I981" s="110"/>
      <c r="J981" s="110"/>
      <c r="K981" s="110"/>
      <c r="L981" s="110"/>
      <c r="M981" s="110"/>
      <c r="N981" s="110"/>
      <c r="O981" s="111"/>
    </row>
    <row r="982" spans="2:15" s="30" customFormat="1" ht="12" customHeight="1" x14ac:dyDescent="0.25">
      <c r="B982" s="48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9"/>
    </row>
    <row r="983" spans="2:15" s="21" customFormat="1" ht="23.25" customHeight="1" x14ac:dyDescent="0.25">
      <c r="B983" s="97" t="s">
        <v>692</v>
      </c>
      <c r="C983" s="109"/>
      <c r="D983" s="110"/>
      <c r="E983" s="110"/>
      <c r="F983" s="110"/>
      <c r="G983" s="110"/>
      <c r="H983" s="110"/>
      <c r="I983" s="110"/>
      <c r="J983" s="110"/>
      <c r="K983" s="110"/>
      <c r="L983" s="110"/>
      <c r="M983" s="110"/>
      <c r="N983" s="110"/>
      <c r="O983" s="111"/>
    </row>
    <row r="984" spans="2:15" s="21" customFormat="1" ht="23.25" customHeight="1" x14ac:dyDescent="0.25">
      <c r="B984" s="116" t="s">
        <v>693</v>
      </c>
      <c r="C984" s="121">
        <v>1</v>
      </c>
      <c r="D984" s="121">
        <v>0</v>
      </c>
      <c r="E984" s="121">
        <v>0</v>
      </c>
      <c r="F984" s="121">
        <v>0</v>
      </c>
      <c r="G984" s="121">
        <v>0</v>
      </c>
      <c r="H984" s="121">
        <v>0</v>
      </c>
      <c r="I984" s="121">
        <v>0</v>
      </c>
      <c r="J984" s="121">
        <v>0</v>
      </c>
      <c r="K984" s="121">
        <v>0</v>
      </c>
      <c r="L984" s="121">
        <v>0</v>
      </c>
      <c r="M984" s="121">
        <v>0</v>
      </c>
      <c r="N984" s="121">
        <v>0</v>
      </c>
      <c r="O984" s="128">
        <f>SUM(C984:N984)</f>
        <v>1</v>
      </c>
    </row>
    <row r="985" spans="2:15" s="21" customFormat="1" ht="23.25" customHeight="1" x14ac:dyDescent="0.25">
      <c r="B985" s="119" t="s">
        <v>694</v>
      </c>
      <c r="C985" s="122">
        <v>0</v>
      </c>
      <c r="D985" s="122">
        <v>0</v>
      </c>
      <c r="E985" s="122">
        <v>0</v>
      </c>
      <c r="F985" s="122">
        <v>0</v>
      </c>
      <c r="G985" s="122">
        <v>0</v>
      </c>
      <c r="H985" s="122">
        <v>0</v>
      </c>
      <c r="I985" s="122">
        <v>0</v>
      </c>
      <c r="J985" s="122">
        <v>0</v>
      </c>
      <c r="K985" s="122">
        <v>0</v>
      </c>
      <c r="L985" s="122">
        <v>0</v>
      </c>
      <c r="M985" s="122">
        <v>0</v>
      </c>
      <c r="N985" s="122">
        <v>0</v>
      </c>
      <c r="O985" s="128">
        <f t="shared" ref="O985:O993" si="390">SUM(C985:N985)</f>
        <v>0</v>
      </c>
    </row>
    <row r="986" spans="2:15" s="21" customFormat="1" ht="23.25" customHeight="1" x14ac:dyDescent="0.25">
      <c r="B986" s="116" t="s">
        <v>695</v>
      </c>
      <c r="C986" s="121">
        <v>0</v>
      </c>
      <c r="D986" s="121">
        <v>0</v>
      </c>
      <c r="E986" s="121">
        <v>0</v>
      </c>
      <c r="F986" s="121">
        <v>0</v>
      </c>
      <c r="G986" s="121">
        <v>0</v>
      </c>
      <c r="H986" s="121">
        <v>0</v>
      </c>
      <c r="I986" s="121">
        <v>0</v>
      </c>
      <c r="J986" s="121">
        <v>0</v>
      </c>
      <c r="K986" s="121">
        <v>0</v>
      </c>
      <c r="L986" s="121">
        <v>0</v>
      </c>
      <c r="M986" s="121">
        <v>0</v>
      </c>
      <c r="N986" s="121">
        <v>0</v>
      </c>
      <c r="O986" s="128">
        <f t="shared" si="390"/>
        <v>0</v>
      </c>
    </row>
    <row r="987" spans="2:15" s="21" customFormat="1" ht="23.25" customHeight="1" x14ac:dyDescent="0.25">
      <c r="B987" s="119" t="s">
        <v>696</v>
      </c>
      <c r="C987" s="122">
        <v>0</v>
      </c>
      <c r="D987" s="122">
        <v>0</v>
      </c>
      <c r="E987" s="122">
        <v>0</v>
      </c>
      <c r="F987" s="122">
        <v>0</v>
      </c>
      <c r="G987" s="122">
        <v>0</v>
      </c>
      <c r="H987" s="122">
        <v>0</v>
      </c>
      <c r="I987" s="122">
        <v>0</v>
      </c>
      <c r="J987" s="122">
        <v>0</v>
      </c>
      <c r="K987" s="122">
        <v>0</v>
      </c>
      <c r="L987" s="122">
        <v>0</v>
      </c>
      <c r="M987" s="122">
        <v>0</v>
      </c>
      <c r="N987" s="122">
        <v>0</v>
      </c>
      <c r="O987" s="128">
        <f t="shared" si="390"/>
        <v>0</v>
      </c>
    </row>
    <row r="988" spans="2:15" s="21" customFormat="1" ht="23.25" customHeight="1" x14ac:dyDescent="0.25">
      <c r="B988" s="116" t="s">
        <v>697</v>
      </c>
      <c r="C988" s="121">
        <v>0</v>
      </c>
      <c r="D988" s="121">
        <v>0</v>
      </c>
      <c r="E988" s="121">
        <v>0</v>
      </c>
      <c r="F988" s="121">
        <v>0</v>
      </c>
      <c r="G988" s="121">
        <v>0</v>
      </c>
      <c r="H988" s="121">
        <v>0</v>
      </c>
      <c r="I988" s="121">
        <v>0</v>
      </c>
      <c r="J988" s="121">
        <v>0</v>
      </c>
      <c r="K988" s="121">
        <v>0</v>
      </c>
      <c r="L988" s="121">
        <v>0</v>
      </c>
      <c r="M988" s="121">
        <v>0</v>
      </c>
      <c r="N988" s="121">
        <v>0</v>
      </c>
      <c r="O988" s="128">
        <f t="shared" si="390"/>
        <v>0</v>
      </c>
    </row>
    <row r="989" spans="2:15" s="21" customFormat="1" ht="23.25" customHeight="1" x14ac:dyDescent="0.25">
      <c r="B989" s="119" t="s">
        <v>698</v>
      </c>
      <c r="C989" s="122">
        <v>0</v>
      </c>
      <c r="D989" s="122">
        <v>0</v>
      </c>
      <c r="E989" s="122">
        <v>0</v>
      </c>
      <c r="F989" s="122">
        <v>0</v>
      </c>
      <c r="G989" s="122">
        <v>0</v>
      </c>
      <c r="H989" s="122">
        <v>0</v>
      </c>
      <c r="I989" s="122">
        <v>0</v>
      </c>
      <c r="J989" s="122">
        <v>0</v>
      </c>
      <c r="K989" s="122">
        <v>0</v>
      </c>
      <c r="L989" s="122">
        <v>0</v>
      </c>
      <c r="M989" s="122">
        <v>0</v>
      </c>
      <c r="N989" s="122">
        <v>0</v>
      </c>
      <c r="O989" s="128">
        <f t="shared" si="390"/>
        <v>0</v>
      </c>
    </row>
    <row r="990" spans="2:15" s="21" customFormat="1" ht="23.25" customHeight="1" x14ac:dyDescent="0.25">
      <c r="B990" s="116" t="s">
        <v>699</v>
      </c>
      <c r="C990" s="121">
        <v>0</v>
      </c>
      <c r="D990" s="121">
        <v>0</v>
      </c>
      <c r="E990" s="121">
        <v>0</v>
      </c>
      <c r="F990" s="121">
        <v>0</v>
      </c>
      <c r="G990" s="121">
        <v>0</v>
      </c>
      <c r="H990" s="121">
        <v>0</v>
      </c>
      <c r="I990" s="121">
        <v>0</v>
      </c>
      <c r="J990" s="121">
        <v>0</v>
      </c>
      <c r="K990" s="121">
        <v>0</v>
      </c>
      <c r="L990" s="121">
        <v>0</v>
      </c>
      <c r="M990" s="121">
        <v>0</v>
      </c>
      <c r="N990" s="121">
        <v>0</v>
      </c>
      <c r="O990" s="128">
        <f t="shared" si="390"/>
        <v>0</v>
      </c>
    </row>
    <row r="991" spans="2:15" s="21" customFormat="1" ht="23.25" customHeight="1" x14ac:dyDescent="0.25">
      <c r="B991" s="119" t="s">
        <v>700</v>
      </c>
      <c r="C991" s="122">
        <v>0</v>
      </c>
      <c r="D991" s="122">
        <v>0</v>
      </c>
      <c r="E991" s="122">
        <v>0</v>
      </c>
      <c r="F991" s="122">
        <v>0</v>
      </c>
      <c r="G991" s="122">
        <v>0</v>
      </c>
      <c r="H991" s="122">
        <v>0</v>
      </c>
      <c r="I991" s="122">
        <v>0</v>
      </c>
      <c r="J991" s="122">
        <v>0</v>
      </c>
      <c r="K991" s="122">
        <v>0</v>
      </c>
      <c r="L991" s="122">
        <v>0</v>
      </c>
      <c r="M991" s="122">
        <v>0</v>
      </c>
      <c r="N991" s="122">
        <v>0</v>
      </c>
      <c r="O991" s="128">
        <f t="shared" si="390"/>
        <v>0</v>
      </c>
    </row>
    <row r="992" spans="2:15" s="21" customFormat="1" ht="23.25" customHeight="1" x14ac:dyDescent="0.25">
      <c r="B992" s="116" t="s">
        <v>701</v>
      </c>
      <c r="C992" s="121">
        <v>0</v>
      </c>
      <c r="D992" s="121">
        <v>0</v>
      </c>
      <c r="E992" s="121">
        <v>0</v>
      </c>
      <c r="F992" s="121">
        <v>0</v>
      </c>
      <c r="G992" s="121">
        <v>0</v>
      </c>
      <c r="H992" s="121">
        <v>0</v>
      </c>
      <c r="I992" s="121">
        <v>0</v>
      </c>
      <c r="J992" s="121">
        <v>0</v>
      </c>
      <c r="K992" s="121">
        <v>0</v>
      </c>
      <c r="L992" s="121">
        <v>0</v>
      </c>
      <c r="M992" s="121">
        <v>0</v>
      </c>
      <c r="N992" s="121">
        <v>0</v>
      </c>
      <c r="O992" s="128">
        <f t="shared" si="390"/>
        <v>0</v>
      </c>
    </row>
    <row r="993" spans="2:15" s="21" customFormat="1" ht="23.25" customHeight="1" x14ac:dyDescent="0.25">
      <c r="B993" s="119" t="s">
        <v>702</v>
      </c>
      <c r="C993" s="122">
        <v>0</v>
      </c>
      <c r="D993" s="122">
        <v>0</v>
      </c>
      <c r="E993" s="122">
        <v>0</v>
      </c>
      <c r="F993" s="122">
        <v>0</v>
      </c>
      <c r="G993" s="122">
        <v>0</v>
      </c>
      <c r="H993" s="122">
        <v>0</v>
      </c>
      <c r="I993" s="122">
        <v>0</v>
      </c>
      <c r="J993" s="122">
        <v>0</v>
      </c>
      <c r="K993" s="122">
        <v>0</v>
      </c>
      <c r="L993" s="122">
        <v>0</v>
      </c>
      <c r="M993" s="122">
        <v>0</v>
      </c>
      <c r="N993" s="122">
        <v>0</v>
      </c>
      <c r="O993" s="128">
        <f t="shared" si="390"/>
        <v>0</v>
      </c>
    </row>
    <row r="994" spans="2:15" s="26" customFormat="1" ht="23.25" customHeight="1" x14ac:dyDescent="0.25">
      <c r="B994" s="129" t="s">
        <v>5</v>
      </c>
      <c r="C994" s="128">
        <f t="shared" ref="C994:O994" si="391">SUM(C984:C993)</f>
        <v>1</v>
      </c>
      <c r="D994" s="128">
        <f t="shared" si="391"/>
        <v>0</v>
      </c>
      <c r="E994" s="128">
        <f t="shared" si="391"/>
        <v>0</v>
      </c>
      <c r="F994" s="128">
        <f t="shared" si="391"/>
        <v>0</v>
      </c>
      <c r="G994" s="128">
        <f t="shared" si="391"/>
        <v>0</v>
      </c>
      <c r="H994" s="128">
        <f t="shared" si="391"/>
        <v>0</v>
      </c>
      <c r="I994" s="128">
        <f t="shared" si="391"/>
        <v>0</v>
      </c>
      <c r="J994" s="128">
        <f t="shared" si="391"/>
        <v>0</v>
      </c>
      <c r="K994" s="128">
        <f t="shared" si="391"/>
        <v>0</v>
      </c>
      <c r="L994" s="128">
        <f t="shared" si="391"/>
        <v>0</v>
      </c>
      <c r="M994" s="128">
        <f t="shared" si="391"/>
        <v>0</v>
      </c>
      <c r="N994" s="128">
        <f t="shared" si="391"/>
        <v>0</v>
      </c>
      <c r="O994" s="128">
        <f t="shared" si="391"/>
        <v>1</v>
      </c>
    </row>
    <row r="995" spans="2:15" s="21" customFormat="1" ht="12" customHeight="1" x14ac:dyDescent="0.25">
      <c r="B995" s="36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25"/>
    </row>
    <row r="996" spans="2:15" s="21" customFormat="1" ht="23.25" customHeight="1" x14ac:dyDescent="0.25">
      <c r="B996" s="97" t="s">
        <v>691</v>
      </c>
      <c r="C996" s="109"/>
      <c r="D996" s="110"/>
      <c r="E996" s="110"/>
      <c r="F996" s="110"/>
      <c r="G996" s="110"/>
      <c r="H996" s="110"/>
      <c r="I996" s="110"/>
      <c r="J996" s="110"/>
      <c r="K996" s="110"/>
      <c r="L996" s="110"/>
      <c r="M996" s="110"/>
      <c r="N996" s="110"/>
      <c r="O996" s="111"/>
    </row>
    <row r="997" spans="2:15" s="26" customFormat="1" ht="23.25" customHeight="1" x14ac:dyDescent="0.25">
      <c r="B997" s="129" t="s">
        <v>5</v>
      </c>
      <c r="C997" s="128">
        <f t="shared" ref="C997:N997" si="392">C994</f>
        <v>1</v>
      </c>
      <c r="D997" s="128">
        <f t="shared" si="392"/>
        <v>0</v>
      </c>
      <c r="E997" s="128">
        <f t="shared" si="392"/>
        <v>0</v>
      </c>
      <c r="F997" s="128">
        <f t="shared" si="392"/>
        <v>0</v>
      </c>
      <c r="G997" s="128">
        <f t="shared" si="392"/>
        <v>0</v>
      </c>
      <c r="H997" s="128">
        <f t="shared" si="392"/>
        <v>0</v>
      </c>
      <c r="I997" s="128">
        <f t="shared" si="392"/>
        <v>0</v>
      </c>
      <c r="J997" s="128">
        <f t="shared" si="392"/>
        <v>0</v>
      </c>
      <c r="K997" s="128">
        <f t="shared" si="392"/>
        <v>0</v>
      </c>
      <c r="L997" s="128">
        <f t="shared" si="392"/>
        <v>0</v>
      </c>
      <c r="M997" s="128">
        <f t="shared" si="392"/>
        <v>0</v>
      </c>
      <c r="N997" s="128">
        <f t="shared" si="392"/>
        <v>0</v>
      </c>
      <c r="O997" s="128">
        <f>SUM(C997:N997)</f>
        <v>1</v>
      </c>
    </row>
    <row r="998" spans="2:15" s="21" customFormat="1" ht="23.25" customHeight="1" x14ac:dyDescent="0.25">
      <c r="B998" s="129" t="s">
        <v>46</v>
      </c>
      <c r="C998" s="123">
        <f t="shared" ref="C998:O998" si="393">IF(C1015=0,0,(C997/C1015)*100)</f>
        <v>11.111111111111111</v>
      </c>
      <c r="D998" s="123">
        <f t="shared" si="393"/>
        <v>0</v>
      </c>
      <c r="E998" s="123">
        <f t="shared" si="393"/>
        <v>0</v>
      </c>
      <c r="F998" s="123">
        <f t="shared" si="393"/>
        <v>0</v>
      </c>
      <c r="G998" s="123">
        <f t="shared" si="393"/>
        <v>0</v>
      </c>
      <c r="H998" s="123">
        <f t="shared" si="393"/>
        <v>0</v>
      </c>
      <c r="I998" s="123">
        <f t="shared" si="393"/>
        <v>0</v>
      </c>
      <c r="J998" s="123">
        <f t="shared" si="393"/>
        <v>0</v>
      </c>
      <c r="K998" s="123">
        <f t="shared" si="393"/>
        <v>0</v>
      </c>
      <c r="L998" s="123">
        <f t="shared" si="393"/>
        <v>0</v>
      </c>
      <c r="M998" s="123">
        <f t="shared" si="393"/>
        <v>0</v>
      </c>
      <c r="N998" s="123">
        <f t="shared" si="393"/>
        <v>0</v>
      </c>
      <c r="O998" s="123">
        <f t="shared" si="393"/>
        <v>0.68965517241379315</v>
      </c>
    </row>
    <row r="999" spans="2:15" s="21" customFormat="1" ht="23.25" customHeight="1" x14ac:dyDescent="0.25">
      <c r="B999" s="129" t="s">
        <v>25</v>
      </c>
      <c r="C999" s="123">
        <f t="shared" ref="C999:O999" si="394">C998/C1615</f>
        <v>0.35842293906810035</v>
      </c>
      <c r="D999" s="123">
        <f t="shared" si="394"/>
        <v>0</v>
      </c>
      <c r="E999" s="123">
        <f t="shared" si="394"/>
        <v>0</v>
      </c>
      <c r="F999" s="123">
        <f t="shared" si="394"/>
        <v>0</v>
      </c>
      <c r="G999" s="123">
        <f t="shared" si="394"/>
        <v>0</v>
      </c>
      <c r="H999" s="123">
        <f t="shared" si="394"/>
        <v>0</v>
      </c>
      <c r="I999" s="123">
        <f t="shared" si="394"/>
        <v>0</v>
      </c>
      <c r="J999" s="123">
        <f t="shared" si="394"/>
        <v>0</v>
      </c>
      <c r="K999" s="123">
        <f t="shared" si="394"/>
        <v>0</v>
      </c>
      <c r="L999" s="123">
        <f t="shared" si="394"/>
        <v>0</v>
      </c>
      <c r="M999" s="123">
        <f t="shared" si="394"/>
        <v>0</v>
      </c>
      <c r="N999" s="123">
        <f t="shared" si="394"/>
        <v>0</v>
      </c>
      <c r="O999" s="123">
        <f t="shared" si="394"/>
        <v>1.8843037497644623E-3</v>
      </c>
    </row>
    <row r="1000" spans="2:15" s="21" customFormat="1" ht="12" customHeight="1" x14ac:dyDescent="0.25">
      <c r="B1000" s="36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25"/>
    </row>
    <row r="1001" spans="2:15" s="21" customFormat="1" ht="23.25" customHeight="1" x14ac:dyDescent="0.25">
      <c r="B1001" s="97" t="s">
        <v>703</v>
      </c>
      <c r="C1001" s="109"/>
      <c r="D1001" s="110"/>
      <c r="E1001" s="110"/>
      <c r="F1001" s="110"/>
      <c r="G1001" s="110"/>
      <c r="H1001" s="110"/>
      <c r="I1001" s="110"/>
      <c r="J1001" s="110"/>
      <c r="K1001" s="110"/>
      <c r="L1001" s="110"/>
      <c r="M1001" s="110"/>
      <c r="N1001" s="110"/>
      <c r="O1001" s="111"/>
    </row>
    <row r="1002" spans="2:15" s="21" customFormat="1" ht="23.25" customHeight="1" x14ac:dyDescent="0.25">
      <c r="B1002" s="116" t="s">
        <v>704</v>
      </c>
      <c r="C1002" s="121">
        <v>0</v>
      </c>
      <c r="D1002" s="121">
        <v>0</v>
      </c>
      <c r="E1002" s="121">
        <v>0</v>
      </c>
      <c r="F1002" s="121">
        <v>0</v>
      </c>
      <c r="G1002" s="121">
        <v>0</v>
      </c>
      <c r="H1002" s="121">
        <v>0</v>
      </c>
      <c r="I1002" s="121">
        <v>0</v>
      </c>
      <c r="J1002" s="121">
        <v>0</v>
      </c>
      <c r="K1002" s="121">
        <v>0</v>
      </c>
      <c r="L1002" s="121">
        <v>0</v>
      </c>
      <c r="M1002" s="121">
        <v>0</v>
      </c>
      <c r="N1002" s="121">
        <v>0</v>
      </c>
      <c r="O1002" s="128">
        <f>SUM(C1002:N1002)</f>
        <v>0</v>
      </c>
    </row>
    <row r="1003" spans="2:15" s="21" customFormat="1" ht="23.25" customHeight="1" x14ac:dyDescent="0.25">
      <c r="B1003" s="119" t="s">
        <v>705</v>
      </c>
      <c r="C1003" s="122">
        <v>0</v>
      </c>
      <c r="D1003" s="122">
        <v>0</v>
      </c>
      <c r="E1003" s="122">
        <v>0</v>
      </c>
      <c r="F1003" s="122">
        <v>0</v>
      </c>
      <c r="G1003" s="122">
        <v>0</v>
      </c>
      <c r="H1003" s="122">
        <v>0</v>
      </c>
      <c r="I1003" s="122">
        <v>0</v>
      </c>
      <c r="J1003" s="122">
        <v>0</v>
      </c>
      <c r="K1003" s="122">
        <v>0</v>
      </c>
      <c r="L1003" s="122">
        <v>0</v>
      </c>
      <c r="M1003" s="122">
        <v>0</v>
      </c>
      <c r="N1003" s="122">
        <v>0</v>
      </c>
      <c r="O1003" s="128">
        <f>SUM(C1003:N1003)</f>
        <v>0</v>
      </c>
    </row>
    <row r="1004" spans="2:15" s="26" customFormat="1" ht="23.25" customHeight="1" x14ac:dyDescent="0.25">
      <c r="B1004" s="129" t="s">
        <v>5</v>
      </c>
      <c r="C1004" s="128">
        <f>SUM(C1002:C1003)</f>
        <v>0</v>
      </c>
      <c r="D1004" s="128">
        <f t="shared" ref="D1004:I1004" si="395">SUM(D1002:D1003)</f>
        <v>0</v>
      </c>
      <c r="E1004" s="128">
        <f>SUM(E1002:E1003)</f>
        <v>0</v>
      </c>
      <c r="F1004" s="128">
        <f>SUM(F1002:F1003)</f>
        <v>0</v>
      </c>
      <c r="G1004" s="128">
        <f t="shared" si="395"/>
        <v>0</v>
      </c>
      <c r="H1004" s="128">
        <f t="shared" si="395"/>
        <v>0</v>
      </c>
      <c r="I1004" s="128">
        <f t="shared" si="395"/>
        <v>0</v>
      </c>
      <c r="J1004" s="128">
        <f>SUM(J1002:J1003)</f>
        <v>0</v>
      </c>
      <c r="K1004" s="128">
        <f>SUM(K1002:K1003)</f>
        <v>0</v>
      </c>
      <c r="L1004" s="128">
        <f>SUM(L1002:L1003)</f>
        <v>0</v>
      </c>
      <c r="M1004" s="128">
        <f>SUM(M1002:M1003)</f>
        <v>0</v>
      </c>
      <c r="N1004" s="128">
        <f>SUM(N1002:N1003)</f>
        <v>0</v>
      </c>
      <c r="O1004" s="128">
        <f>SUM(C1004:N1004)</f>
        <v>0</v>
      </c>
    </row>
    <row r="1005" spans="2:15" s="21" customFormat="1" ht="23.25" customHeight="1" x14ac:dyDescent="0.25">
      <c r="B1005" s="129" t="s">
        <v>39</v>
      </c>
      <c r="C1005" s="123">
        <f t="shared" ref="C1005:O1005" si="396">IF(C1015=0,0,(C1004/C1015)*100)</f>
        <v>0</v>
      </c>
      <c r="D1005" s="123">
        <f t="shared" si="396"/>
        <v>0</v>
      </c>
      <c r="E1005" s="123">
        <f t="shared" si="396"/>
        <v>0</v>
      </c>
      <c r="F1005" s="123">
        <f t="shared" si="396"/>
        <v>0</v>
      </c>
      <c r="G1005" s="123">
        <f>IF(G1015=0,0,(G1004/G1015)*100)</f>
        <v>0</v>
      </c>
      <c r="H1005" s="123">
        <f t="shared" si="396"/>
        <v>0</v>
      </c>
      <c r="I1005" s="123">
        <f t="shared" si="396"/>
        <v>0</v>
      </c>
      <c r="J1005" s="123">
        <f t="shared" si="396"/>
        <v>0</v>
      </c>
      <c r="K1005" s="123">
        <f t="shared" si="396"/>
        <v>0</v>
      </c>
      <c r="L1005" s="123">
        <f t="shared" si="396"/>
        <v>0</v>
      </c>
      <c r="M1005" s="123">
        <f t="shared" si="396"/>
        <v>0</v>
      </c>
      <c r="N1005" s="123">
        <f t="shared" si="396"/>
        <v>0</v>
      </c>
      <c r="O1005" s="123">
        <f t="shared" si="396"/>
        <v>0</v>
      </c>
    </row>
    <row r="1006" spans="2:15" s="21" customFormat="1" ht="23.25" customHeight="1" x14ac:dyDescent="0.25">
      <c r="B1006" s="129" t="s">
        <v>25</v>
      </c>
      <c r="C1006" s="123">
        <f t="shared" ref="C1006:O1006" si="397">C1004/C1615</f>
        <v>0</v>
      </c>
      <c r="D1006" s="123">
        <f t="shared" si="397"/>
        <v>0</v>
      </c>
      <c r="E1006" s="123">
        <f t="shared" si="397"/>
        <v>0</v>
      </c>
      <c r="F1006" s="123">
        <f t="shared" si="397"/>
        <v>0</v>
      </c>
      <c r="G1006" s="123">
        <f t="shared" si="397"/>
        <v>0</v>
      </c>
      <c r="H1006" s="123">
        <f t="shared" si="397"/>
        <v>0</v>
      </c>
      <c r="I1006" s="123">
        <f t="shared" si="397"/>
        <v>0</v>
      </c>
      <c r="J1006" s="123">
        <f t="shared" si="397"/>
        <v>0</v>
      </c>
      <c r="K1006" s="123">
        <f t="shared" si="397"/>
        <v>0</v>
      </c>
      <c r="L1006" s="123">
        <f t="shared" si="397"/>
        <v>0</v>
      </c>
      <c r="M1006" s="123">
        <f t="shared" si="397"/>
        <v>0</v>
      </c>
      <c r="N1006" s="123">
        <f t="shared" si="397"/>
        <v>0</v>
      </c>
      <c r="O1006" s="123">
        <f t="shared" si="397"/>
        <v>0</v>
      </c>
    </row>
    <row r="1007" spans="2:15" s="21" customFormat="1" ht="12" customHeight="1" x14ac:dyDescent="0.25">
      <c r="B1007" s="36"/>
      <c r="C1007" s="37"/>
      <c r="D1007" s="37"/>
      <c r="E1007" s="37"/>
      <c r="F1007" s="37"/>
      <c r="G1007" s="37"/>
      <c r="H1007" s="37"/>
      <c r="I1007" s="37"/>
      <c r="J1007" s="37"/>
      <c r="K1007" s="37"/>
      <c r="L1007" s="37"/>
      <c r="M1007" s="37"/>
      <c r="N1007" s="37"/>
      <c r="O1007" s="25"/>
    </row>
    <row r="1008" spans="2:15" s="21" customFormat="1" ht="23.25" customHeight="1" x14ac:dyDescent="0.25">
      <c r="B1008" s="97" t="s">
        <v>706</v>
      </c>
      <c r="C1008" s="109"/>
      <c r="D1008" s="110"/>
      <c r="E1008" s="110"/>
      <c r="F1008" s="110"/>
      <c r="G1008" s="110"/>
      <c r="H1008" s="110"/>
      <c r="I1008" s="110"/>
      <c r="J1008" s="110"/>
      <c r="K1008" s="110"/>
      <c r="L1008" s="110"/>
      <c r="M1008" s="110"/>
      <c r="N1008" s="110"/>
      <c r="O1008" s="111"/>
    </row>
    <row r="1009" spans="2:15" s="21" customFormat="1" ht="23.25" customHeight="1" x14ac:dyDescent="0.25">
      <c r="B1009" s="119" t="s">
        <v>707</v>
      </c>
      <c r="C1009" s="122">
        <v>8</v>
      </c>
      <c r="D1009" s="122">
        <v>6</v>
      </c>
      <c r="E1009" s="122">
        <v>19</v>
      </c>
      <c r="F1009" s="122">
        <v>6</v>
      </c>
      <c r="G1009" s="122">
        <v>8</v>
      </c>
      <c r="H1009" s="122">
        <v>11</v>
      </c>
      <c r="I1009" s="122">
        <v>21</v>
      </c>
      <c r="J1009" s="122">
        <v>12</v>
      </c>
      <c r="K1009" s="122">
        <v>14</v>
      </c>
      <c r="L1009" s="122">
        <v>15</v>
      </c>
      <c r="M1009" s="122">
        <v>13</v>
      </c>
      <c r="N1009" s="122">
        <v>11</v>
      </c>
      <c r="O1009" s="128">
        <f>SUM(C1009:N1009)</f>
        <v>144</v>
      </c>
    </row>
    <row r="1010" spans="2:15" s="26" customFormat="1" ht="23.25" customHeight="1" x14ac:dyDescent="0.25">
      <c r="B1010" s="129" t="s">
        <v>5</v>
      </c>
      <c r="C1010" s="128">
        <f>C1009</f>
        <v>8</v>
      </c>
      <c r="D1010" s="128">
        <f t="shared" ref="D1010:N1010" si="398">D1009</f>
        <v>6</v>
      </c>
      <c r="E1010" s="128">
        <f t="shared" si="398"/>
        <v>19</v>
      </c>
      <c r="F1010" s="128">
        <f t="shared" si="398"/>
        <v>6</v>
      </c>
      <c r="G1010" s="128">
        <f t="shared" si="398"/>
        <v>8</v>
      </c>
      <c r="H1010" s="128">
        <f t="shared" si="398"/>
        <v>11</v>
      </c>
      <c r="I1010" s="128">
        <f t="shared" si="398"/>
        <v>21</v>
      </c>
      <c r="J1010" s="128">
        <f t="shared" si="398"/>
        <v>12</v>
      </c>
      <c r="K1010" s="128">
        <f t="shared" si="398"/>
        <v>14</v>
      </c>
      <c r="L1010" s="128">
        <f t="shared" si="398"/>
        <v>15</v>
      </c>
      <c r="M1010" s="128">
        <f t="shared" si="398"/>
        <v>13</v>
      </c>
      <c r="N1010" s="128">
        <f t="shared" si="398"/>
        <v>11</v>
      </c>
      <c r="O1010" s="128">
        <f>SUM(C1010:N1010)</f>
        <v>144</v>
      </c>
    </row>
    <row r="1011" spans="2:15" s="21" customFormat="1" ht="23.25" customHeight="1" x14ac:dyDescent="0.25">
      <c r="B1011" s="129" t="s">
        <v>46</v>
      </c>
      <c r="C1011" s="123">
        <f>IF(C1015=0,0,(C1010/C1015)*100)</f>
        <v>88.888888888888886</v>
      </c>
      <c r="D1011" s="123">
        <f t="shared" ref="D1011:N1011" si="399">IF(D1015=0,0,(D1010/D1015)*100)</f>
        <v>100</v>
      </c>
      <c r="E1011" s="123">
        <f t="shared" si="399"/>
        <v>100</v>
      </c>
      <c r="F1011" s="123">
        <f t="shared" si="399"/>
        <v>100</v>
      </c>
      <c r="G1011" s="123">
        <f t="shared" si="399"/>
        <v>100</v>
      </c>
      <c r="H1011" s="123">
        <f t="shared" si="399"/>
        <v>100</v>
      </c>
      <c r="I1011" s="123">
        <f t="shared" si="399"/>
        <v>100</v>
      </c>
      <c r="J1011" s="123">
        <f t="shared" si="399"/>
        <v>100</v>
      </c>
      <c r="K1011" s="123">
        <f t="shared" si="399"/>
        <v>100</v>
      </c>
      <c r="L1011" s="123">
        <f t="shared" si="399"/>
        <v>100</v>
      </c>
      <c r="M1011" s="123">
        <f t="shared" si="399"/>
        <v>100</v>
      </c>
      <c r="N1011" s="123">
        <f t="shared" si="399"/>
        <v>100</v>
      </c>
      <c r="O1011" s="123">
        <f>IF(O1015=0,0,(O1010/O1015)*100)</f>
        <v>99.310344827586206</v>
      </c>
    </row>
    <row r="1012" spans="2:15" s="21" customFormat="1" ht="23.25" customHeight="1" x14ac:dyDescent="0.25">
      <c r="B1012" s="129" t="s">
        <v>25</v>
      </c>
      <c r="C1012" s="123">
        <f t="shared" ref="C1012:O1012" si="400">C1010/C1615</f>
        <v>0.25806451612903225</v>
      </c>
      <c r="D1012" s="123">
        <f t="shared" si="400"/>
        <v>0.20689655172413793</v>
      </c>
      <c r="E1012" s="123">
        <f t="shared" si="400"/>
        <v>0.61290322580645162</v>
      </c>
      <c r="F1012" s="123">
        <f t="shared" si="400"/>
        <v>0.2</v>
      </c>
      <c r="G1012" s="123">
        <f t="shared" si="400"/>
        <v>0.25806451612903225</v>
      </c>
      <c r="H1012" s="123">
        <f t="shared" si="400"/>
        <v>0.36666666666666664</v>
      </c>
      <c r="I1012" s="123">
        <f t="shared" si="400"/>
        <v>0.67741935483870963</v>
      </c>
      <c r="J1012" s="123">
        <f t="shared" si="400"/>
        <v>0.38709677419354838</v>
      </c>
      <c r="K1012" s="123">
        <f t="shared" si="400"/>
        <v>0.46666666666666667</v>
      </c>
      <c r="L1012" s="123">
        <f t="shared" si="400"/>
        <v>0.4838709677419355</v>
      </c>
      <c r="M1012" s="123">
        <f t="shared" si="400"/>
        <v>0.43333333333333335</v>
      </c>
      <c r="N1012" s="123">
        <f t="shared" si="400"/>
        <v>0.35483870967741937</v>
      </c>
      <c r="O1012" s="123">
        <f t="shared" si="400"/>
        <v>0.39344262295081966</v>
      </c>
    </row>
    <row r="1013" spans="2:15" s="21" customFormat="1" ht="12" customHeight="1" x14ac:dyDescent="0.25">
      <c r="B1013" s="23"/>
      <c r="C1013" s="24"/>
      <c r="D1013" s="24"/>
      <c r="E1013" s="24"/>
      <c r="F1013" s="24"/>
      <c r="G1013" s="24"/>
      <c r="H1013" s="24"/>
      <c r="I1013" s="24"/>
      <c r="J1013" s="24"/>
      <c r="K1013" s="24"/>
      <c r="L1013" s="24"/>
      <c r="M1013" s="24"/>
      <c r="N1013" s="24"/>
      <c r="O1013" s="25"/>
    </row>
    <row r="1014" spans="2:15" s="21" customFormat="1" ht="23.25" customHeight="1" x14ac:dyDescent="0.25">
      <c r="B1014" s="97" t="s">
        <v>708</v>
      </c>
      <c r="C1014" s="109"/>
      <c r="D1014" s="110"/>
      <c r="E1014" s="110"/>
      <c r="F1014" s="110"/>
      <c r="G1014" s="110"/>
      <c r="H1014" s="110"/>
      <c r="I1014" s="110"/>
      <c r="J1014" s="110"/>
      <c r="K1014" s="110"/>
      <c r="L1014" s="110"/>
      <c r="M1014" s="110"/>
      <c r="N1014" s="110"/>
      <c r="O1014" s="111"/>
    </row>
    <row r="1015" spans="2:15" s="26" customFormat="1" ht="23.25" customHeight="1" x14ac:dyDescent="0.25">
      <c r="B1015" s="129" t="s">
        <v>5</v>
      </c>
      <c r="C1015" s="128">
        <f t="shared" ref="C1015:N1015" si="401">C997+C1004+C1010</f>
        <v>9</v>
      </c>
      <c r="D1015" s="128">
        <f t="shared" si="401"/>
        <v>6</v>
      </c>
      <c r="E1015" s="128">
        <f t="shared" si="401"/>
        <v>19</v>
      </c>
      <c r="F1015" s="128">
        <f t="shared" si="401"/>
        <v>6</v>
      </c>
      <c r="G1015" s="128">
        <f t="shared" si="401"/>
        <v>8</v>
      </c>
      <c r="H1015" s="128">
        <f t="shared" si="401"/>
        <v>11</v>
      </c>
      <c r="I1015" s="128">
        <f t="shared" si="401"/>
        <v>21</v>
      </c>
      <c r="J1015" s="128">
        <f t="shared" si="401"/>
        <v>12</v>
      </c>
      <c r="K1015" s="128">
        <f t="shared" si="401"/>
        <v>14</v>
      </c>
      <c r="L1015" s="128">
        <f t="shared" si="401"/>
        <v>15</v>
      </c>
      <c r="M1015" s="128">
        <f t="shared" si="401"/>
        <v>13</v>
      </c>
      <c r="N1015" s="128">
        <f t="shared" si="401"/>
        <v>11</v>
      </c>
      <c r="O1015" s="128">
        <f>SUM(C1015:N1015)</f>
        <v>145</v>
      </c>
    </row>
    <row r="1016" spans="2:15" s="26" customFormat="1" ht="23.25" customHeight="1" x14ac:dyDescent="0.25">
      <c r="B1016" s="129" t="s">
        <v>25</v>
      </c>
      <c r="C1016" s="123">
        <f t="shared" ref="C1016:O1016" si="402">C1015/C1615</f>
        <v>0.29032258064516131</v>
      </c>
      <c r="D1016" s="123">
        <f t="shared" si="402"/>
        <v>0.20689655172413793</v>
      </c>
      <c r="E1016" s="123">
        <f t="shared" si="402"/>
        <v>0.61290322580645162</v>
      </c>
      <c r="F1016" s="123">
        <f t="shared" si="402"/>
        <v>0.2</v>
      </c>
      <c r="G1016" s="123">
        <f t="shared" si="402"/>
        <v>0.25806451612903225</v>
      </c>
      <c r="H1016" s="123">
        <f t="shared" si="402"/>
        <v>0.36666666666666664</v>
      </c>
      <c r="I1016" s="123">
        <f t="shared" si="402"/>
        <v>0.67741935483870963</v>
      </c>
      <c r="J1016" s="123">
        <f t="shared" si="402"/>
        <v>0.38709677419354838</v>
      </c>
      <c r="K1016" s="123">
        <f t="shared" si="402"/>
        <v>0.46666666666666667</v>
      </c>
      <c r="L1016" s="123">
        <f t="shared" si="402"/>
        <v>0.4838709677419355</v>
      </c>
      <c r="M1016" s="123">
        <f t="shared" si="402"/>
        <v>0.43333333333333335</v>
      </c>
      <c r="N1016" s="123">
        <f t="shared" si="402"/>
        <v>0.35483870967741937</v>
      </c>
      <c r="O1016" s="123">
        <f t="shared" si="402"/>
        <v>0.39617486338797814</v>
      </c>
    </row>
    <row r="1017" spans="2:15" s="26" customFormat="1" ht="23.25" customHeight="1" x14ac:dyDescent="0.25">
      <c r="B1017" s="129" t="s">
        <v>98</v>
      </c>
      <c r="C1017" s="123">
        <f t="shared" ref="C1017:O1017" si="403">IF(C1015&lt;&gt;0,IF(C1253&lt;&gt;0,C1015/C1253*100,0),0)</f>
        <v>6.1420869446529719E-2</v>
      </c>
      <c r="D1017" s="123">
        <f t="shared" si="403"/>
        <v>4.1975654120610044E-2</v>
      </c>
      <c r="E1017" s="123">
        <f t="shared" si="403"/>
        <v>0.13186203067527241</v>
      </c>
      <c r="F1017" s="123">
        <f t="shared" si="403"/>
        <v>4.006677796327212E-2</v>
      </c>
      <c r="G1017" s="123">
        <f t="shared" si="403"/>
        <v>5.8732838998605097E-2</v>
      </c>
      <c r="H1017" s="123">
        <f t="shared" si="403"/>
        <v>7.759593679458239E-2</v>
      </c>
      <c r="I1017" s="123">
        <f t="shared" si="403"/>
        <v>0.14623955431754876</v>
      </c>
      <c r="J1017" s="123">
        <f t="shared" si="403"/>
        <v>7.9496522027161315E-2</v>
      </c>
      <c r="K1017" s="123">
        <f t="shared" si="403"/>
        <v>9.1821341903325235E-2</v>
      </c>
      <c r="L1017" s="123">
        <f t="shared" si="403"/>
        <v>0.10507880910683014</v>
      </c>
      <c r="M1017" s="123">
        <f t="shared" si="403"/>
        <v>8.8670622740604318E-2</v>
      </c>
      <c r="N1017" s="123">
        <f t="shared" si="403"/>
        <v>7.6804915514592939E-2</v>
      </c>
      <c r="O1017" s="123">
        <f t="shared" si="403"/>
        <v>8.3291209043702033E-2</v>
      </c>
    </row>
    <row r="1018" spans="2:15" s="21" customFormat="1" ht="12" customHeight="1" x14ac:dyDescent="0.25">
      <c r="B1018" s="23"/>
      <c r="C1018" s="24"/>
      <c r="D1018" s="24"/>
      <c r="E1018" s="24"/>
      <c r="F1018" s="24"/>
      <c r="G1018" s="24"/>
      <c r="H1018" s="24"/>
      <c r="I1018" s="24"/>
      <c r="J1018" s="24"/>
      <c r="K1018" s="24"/>
      <c r="L1018" s="24"/>
      <c r="M1018" s="24"/>
      <c r="N1018" s="24"/>
      <c r="O1018" s="25"/>
    </row>
    <row r="1019" spans="2:15" s="30" customFormat="1" ht="23.25" customHeight="1" x14ac:dyDescent="0.25">
      <c r="B1019" s="133" t="s">
        <v>167</v>
      </c>
      <c r="C1019" s="109"/>
      <c r="D1019" s="110"/>
      <c r="E1019" s="110"/>
      <c r="F1019" s="110"/>
      <c r="G1019" s="110"/>
      <c r="H1019" s="110"/>
      <c r="I1019" s="110"/>
      <c r="J1019" s="110"/>
      <c r="K1019" s="110"/>
      <c r="L1019" s="110"/>
      <c r="M1019" s="110"/>
      <c r="N1019" s="110"/>
      <c r="O1019" s="111"/>
    </row>
    <row r="1020" spans="2:15" s="30" customFormat="1" ht="12" customHeight="1" x14ac:dyDescent="0.25">
      <c r="B1020" s="48"/>
      <c r="C1020" s="47"/>
      <c r="D1020" s="47"/>
      <c r="E1020" s="47"/>
      <c r="F1020" s="47"/>
      <c r="G1020" s="47"/>
      <c r="H1020" s="47"/>
      <c r="I1020" s="47"/>
      <c r="J1020" s="47"/>
      <c r="K1020" s="47"/>
      <c r="L1020" s="47"/>
      <c r="M1020" s="47"/>
      <c r="N1020" s="47"/>
      <c r="O1020" s="49"/>
    </row>
    <row r="1021" spans="2:15" s="21" customFormat="1" ht="23.25" customHeight="1" x14ac:dyDescent="0.25">
      <c r="B1021" s="97" t="s">
        <v>709</v>
      </c>
      <c r="C1021" s="109"/>
      <c r="D1021" s="110"/>
      <c r="E1021" s="110"/>
      <c r="F1021" s="110"/>
      <c r="G1021" s="110"/>
      <c r="H1021" s="110"/>
      <c r="I1021" s="110"/>
      <c r="J1021" s="110"/>
      <c r="K1021" s="110"/>
      <c r="L1021" s="110"/>
      <c r="M1021" s="110"/>
      <c r="N1021" s="110"/>
      <c r="O1021" s="111"/>
    </row>
    <row r="1022" spans="2:15" s="21" customFormat="1" ht="23.25" customHeight="1" x14ac:dyDescent="0.25">
      <c r="B1022" s="116" t="s">
        <v>710</v>
      </c>
      <c r="C1022" s="121">
        <v>0</v>
      </c>
      <c r="D1022" s="121">
        <v>0</v>
      </c>
      <c r="E1022" s="121">
        <v>0</v>
      </c>
      <c r="F1022" s="121">
        <v>0</v>
      </c>
      <c r="G1022" s="121">
        <v>0</v>
      </c>
      <c r="H1022" s="121">
        <v>0</v>
      </c>
      <c r="I1022" s="121">
        <v>0</v>
      </c>
      <c r="J1022" s="121">
        <v>0</v>
      </c>
      <c r="K1022" s="121">
        <v>0</v>
      </c>
      <c r="L1022" s="121">
        <v>0</v>
      </c>
      <c r="M1022" s="121">
        <v>0</v>
      </c>
      <c r="N1022" s="121">
        <v>0</v>
      </c>
      <c r="O1022" s="128">
        <f>SUM(C1022:N1022)</f>
        <v>0</v>
      </c>
    </row>
    <row r="1023" spans="2:15" s="21" customFormat="1" ht="23.25" customHeight="1" x14ac:dyDescent="0.25">
      <c r="B1023" s="119" t="s">
        <v>711</v>
      </c>
      <c r="C1023" s="122">
        <v>0</v>
      </c>
      <c r="D1023" s="122">
        <v>0</v>
      </c>
      <c r="E1023" s="122">
        <v>0</v>
      </c>
      <c r="F1023" s="122">
        <v>0</v>
      </c>
      <c r="G1023" s="122">
        <v>0</v>
      </c>
      <c r="H1023" s="122">
        <v>0</v>
      </c>
      <c r="I1023" s="122">
        <v>0</v>
      </c>
      <c r="J1023" s="122">
        <v>0</v>
      </c>
      <c r="K1023" s="122">
        <v>0</v>
      </c>
      <c r="L1023" s="122">
        <v>0</v>
      </c>
      <c r="M1023" s="122">
        <v>0</v>
      </c>
      <c r="N1023" s="122">
        <v>0</v>
      </c>
      <c r="O1023" s="128">
        <f t="shared" ref="O1023:O1032" si="404">SUM(C1023:N1023)</f>
        <v>0</v>
      </c>
    </row>
    <row r="1024" spans="2:15" s="21" customFormat="1" ht="23.25" customHeight="1" x14ac:dyDescent="0.25">
      <c r="B1024" s="116" t="s">
        <v>712</v>
      </c>
      <c r="C1024" s="121">
        <v>0</v>
      </c>
      <c r="D1024" s="121">
        <v>0</v>
      </c>
      <c r="E1024" s="121">
        <v>0</v>
      </c>
      <c r="F1024" s="121">
        <v>0</v>
      </c>
      <c r="G1024" s="121">
        <v>0</v>
      </c>
      <c r="H1024" s="121">
        <v>0</v>
      </c>
      <c r="I1024" s="121">
        <v>0</v>
      </c>
      <c r="J1024" s="121">
        <v>0</v>
      </c>
      <c r="K1024" s="121">
        <v>0</v>
      </c>
      <c r="L1024" s="121">
        <v>0</v>
      </c>
      <c r="M1024" s="121">
        <v>0</v>
      </c>
      <c r="N1024" s="121">
        <v>0</v>
      </c>
      <c r="O1024" s="128">
        <f t="shared" si="404"/>
        <v>0</v>
      </c>
    </row>
    <row r="1025" spans="2:15" s="21" customFormat="1" ht="23.25" customHeight="1" x14ac:dyDescent="0.25">
      <c r="B1025" s="119" t="s">
        <v>713</v>
      </c>
      <c r="C1025" s="122">
        <v>0</v>
      </c>
      <c r="D1025" s="122">
        <v>0</v>
      </c>
      <c r="E1025" s="122">
        <v>0</v>
      </c>
      <c r="F1025" s="122">
        <v>0</v>
      </c>
      <c r="G1025" s="122">
        <v>0</v>
      </c>
      <c r="H1025" s="122">
        <v>0</v>
      </c>
      <c r="I1025" s="122">
        <v>0</v>
      </c>
      <c r="J1025" s="122">
        <v>0</v>
      </c>
      <c r="K1025" s="122">
        <v>0</v>
      </c>
      <c r="L1025" s="122">
        <v>0</v>
      </c>
      <c r="M1025" s="122">
        <v>0</v>
      </c>
      <c r="N1025" s="122">
        <v>0</v>
      </c>
      <c r="O1025" s="128">
        <f t="shared" si="404"/>
        <v>0</v>
      </c>
    </row>
    <row r="1026" spans="2:15" s="21" customFormat="1" ht="23.25" customHeight="1" x14ac:dyDescent="0.25">
      <c r="B1026" s="116" t="s">
        <v>714</v>
      </c>
      <c r="C1026" s="121">
        <v>0</v>
      </c>
      <c r="D1026" s="121">
        <v>0</v>
      </c>
      <c r="E1026" s="121">
        <v>0</v>
      </c>
      <c r="F1026" s="121">
        <v>0</v>
      </c>
      <c r="G1026" s="121">
        <v>0</v>
      </c>
      <c r="H1026" s="121">
        <v>0</v>
      </c>
      <c r="I1026" s="121">
        <v>0</v>
      </c>
      <c r="J1026" s="121">
        <v>0</v>
      </c>
      <c r="K1026" s="121">
        <v>0</v>
      </c>
      <c r="L1026" s="121">
        <v>0</v>
      </c>
      <c r="M1026" s="121">
        <v>0</v>
      </c>
      <c r="N1026" s="121">
        <v>0</v>
      </c>
      <c r="O1026" s="128">
        <f t="shared" si="404"/>
        <v>0</v>
      </c>
    </row>
    <row r="1027" spans="2:15" s="21" customFormat="1" ht="23.25" customHeight="1" x14ac:dyDescent="0.25">
      <c r="B1027" s="119" t="s">
        <v>715</v>
      </c>
      <c r="C1027" s="122">
        <v>0</v>
      </c>
      <c r="D1027" s="122">
        <v>0</v>
      </c>
      <c r="E1027" s="122">
        <v>0</v>
      </c>
      <c r="F1027" s="122">
        <v>0</v>
      </c>
      <c r="G1027" s="122">
        <v>0</v>
      </c>
      <c r="H1027" s="122">
        <v>0</v>
      </c>
      <c r="I1027" s="122">
        <v>0</v>
      </c>
      <c r="J1027" s="122">
        <v>0</v>
      </c>
      <c r="K1027" s="122">
        <v>0</v>
      </c>
      <c r="L1027" s="122">
        <v>0</v>
      </c>
      <c r="M1027" s="122">
        <v>0</v>
      </c>
      <c r="N1027" s="122">
        <v>0</v>
      </c>
      <c r="O1027" s="128">
        <f t="shared" si="404"/>
        <v>0</v>
      </c>
    </row>
    <row r="1028" spans="2:15" s="21" customFormat="1" ht="23.25" customHeight="1" x14ac:dyDescent="0.25">
      <c r="B1028" s="116" t="s">
        <v>716</v>
      </c>
      <c r="C1028" s="121">
        <v>0</v>
      </c>
      <c r="D1028" s="121">
        <v>0</v>
      </c>
      <c r="E1028" s="121">
        <v>0</v>
      </c>
      <c r="F1028" s="121">
        <v>0</v>
      </c>
      <c r="G1028" s="121">
        <v>0</v>
      </c>
      <c r="H1028" s="121">
        <v>0</v>
      </c>
      <c r="I1028" s="121">
        <v>0</v>
      </c>
      <c r="J1028" s="121">
        <v>0</v>
      </c>
      <c r="K1028" s="121">
        <v>0</v>
      </c>
      <c r="L1028" s="121">
        <v>0</v>
      </c>
      <c r="M1028" s="121">
        <v>0</v>
      </c>
      <c r="N1028" s="121">
        <v>0</v>
      </c>
      <c r="O1028" s="128">
        <f t="shared" si="404"/>
        <v>0</v>
      </c>
    </row>
    <row r="1029" spans="2:15" s="21" customFormat="1" ht="23.25" customHeight="1" x14ac:dyDescent="0.25">
      <c r="B1029" s="119" t="s">
        <v>717</v>
      </c>
      <c r="C1029" s="122">
        <v>0</v>
      </c>
      <c r="D1029" s="122">
        <v>0</v>
      </c>
      <c r="E1029" s="122">
        <v>0</v>
      </c>
      <c r="F1029" s="122">
        <v>0</v>
      </c>
      <c r="G1029" s="122">
        <v>0</v>
      </c>
      <c r="H1029" s="122">
        <v>0</v>
      </c>
      <c r="I1029" s="122">
        <v>0</v>
      </c>
      <c r="J1029" s="122">
        <v>0</v>
      </c>
      <c r="K1029" s="122">
        <v>0</v>
      </c>
      <c r="L1029" s="122">
        <v>0</v>
      </c>
      <c r="M1029" s="122">
        <v>0</v>
      </c>
      <c r="N1029" s="122">
        <v>0</v>
      </c>
      <c r="O1029" s="128">
        <f t="shared" si="404"/>
        <v>0</v>
      </c>
    </row>
    <row r="1030" spans="2:15" s="21" customFormat="1" ht="23.25" customHeight="1" x14ac:dyDescent="0.25">
      <c r="B1030" s="116" t="s">
        <v>718</v>
      </c>
      <c r="C1030" s="121">
        <v>0</v>
      </c>
      <c r="D1030" s="121">
        <v>0</v>
      </c>
      <c r="E1030" s="121">
        <v>0</v>
      </c>
      <c r="F1030" s="121">
        <v>0</v>
      </c>
      <c r="G1030" s="121">
        <v>0</v>
      </c>
      <c r="H1030" s="121">
        <v>0</v>
      </c>
      <c r="I1030" s="121">
        <v>0</v>
      </c>
      <c r="J1030" s="121">
        <v>0</v>
      </c>
      <c r="K1030" s="121">
        <v>0</v>
      </c>
      <c r="L1030" s="121">
        <v>0</v>
      </c>
      <c r="M1030" s="121">
        <v>0</v>
      </c>
      <c r="N1030" s="121">
        <v>0</v>
      </c>
      <c r="O1030" s="128">
        <f t="shared" si="404"/>
        <v>0</v>
      </c>
    </row>
    <row r="1031" spans="2:15" s="21" customFormat="1" ht="23.25" customHeight="1" x14ac:dyDescent="0.25">
      <c r="B1031" s="119" t="s">
        <v>719</v>
      </c>
      <c r="C1031" s="122">
        <v>0</v>
      </c>
      <c r="D1031" s="122">
        <v>0</v>
      </c>
      <c r="E1031" s="122">
        <v>0</v>
      </c>
      <c r="F1031" s="122">
        <v>0</v>
      </c>
      <c r="G1031" s="122">
        <v>0</v>
      </c>
      <c r="H1031" s="122">
        <v>0</v>
      </c>
      <c r="I1031" s="122">
        <v>0</v>
      </c>
      <c r="J1031" s="122">
        <v>0</v>
      </c>
      <c r="K1031" s="122">
        <v>0</v>
      </c>
      <c r="L1031" s="122">
        <v>0</v>
      </c>
      <c r="M1031" s="122">
        <v>0</v>
      </c>
      <c r="N1031" s="122">
        <v>0</v>
      </c>
      <c r="O1031" s="128">
        <f t="shared" si="404"/>
        <v>0</v>
      </c>
    </row>
    <row r="1032" spans="2:15" s="26" customFormat="1" ht="23.25" customHeight="1" x14ac:dyDescent="0.25">
      <c r="B1032" s="129" t="s">
        <v>5</v>
      </c>
      <c r="C1032" s="128">
        <f t="shared" ref="C1032:N1032" si="405">SUM(C1022:C1031)</f>
        <v>0</v>
      </c>
      <c r="D1032" s="128">
        <f>SUM(D1022:D1031)</f>
        <v>0</v>
      </c>
      <c r="E1032" s="128">
        <f>SUM(E1022:E1031)</f>
        <v>0</v>
      </c>
      <c r="F1032" s="128">
        <f t="shared" si="405"/>
        <v>0</v>
      </c>
      <c r="G1032" s="128">
        <f t="shared" si="405"/>
        <v>0</v>
      </c>
      <c r="H1032" s="128">
        <f t="shared" si="405"/>
        <v>0</v>
      </c>
      <c r="I1032" s="128">
        <f t="shared" si="405"/>
        <v>0</v>
      </c>
      <c r="J1032" s="128">
        <f t="shared" si="405"/>
        <v>0</v>
      </c>
      <c r="K1032" s="128">
        <f t="shared" si="405"/>
        <v>0</v>
      </c>
      <c r="L1032" s="128">
        <f t="shared" si="405"/>
        <v>0</v>
      </c>
      <c r="M1032" s="128">
        <f t="shared" si="405"/>
        <v>0</v>
      </c>
      <c r="N1032" s="128">
        <f t="shared" si="405"/>
        <v>0</v>
      </c>
      <c r="O1032" s="128">
        <f t="shared" si="404"/>
        <v>0</v>
      </c>
    </row>
    <row r="1033" spans="2:15" s="21" customFormat="1" ht="12" customHeight="1" x14ac:dyDescent="0.25">
      <c r="B1033" s="36"/>
      <c r="C1033" s="37"/>
      <c r="D1033" s="37"/>
      <c r="E1033" s="37"/>
      <c r="F1033" s="37"/>
      <c r="G1033" s="37"/>
      <c r="H1033" s="37"/>
      <c r="I1033" s="37"/>
      <c r="J1033" s="37"/>
      <c r="K1033" s="37"/>
      <c r="L1033" s="37"/>
      <c r="M1033" s="37"/>
      <c r="N1033" s="37"/>
      <c r="O1033" s="25"/>
    </row>
    <row r="1034" spans="2:15" s="21" customFormat="1" ht="23.25" customHeight="1" x14ac:dyDescent="0.25">
      <c r="B1034" s="97" t="s">
        <v>720</v>
      </c>
      <c r="C1034" s="109"/>
      <c r="D1034" s="110"/>
      <c r="E1034" s="110"/>
      <c r="F1034" s="110"/>
      <c r="G1034" s="110"/>
      <c r="H1034" s="110"/>
      <c r="I1034" s="110"/>
      <c r="J1034" s="110"/>
      <c r="K1034" s="110"/>
      <c r="L1034" s="110"/>
      <c r="M1034" s="110"/>
      <c r="N1034" s="110"/>
      <c r="O1034" s="111"/>
    </row>
    <row r="1035" spans="2:15" s="26" customFormat="1" ht="23.25" customHeight="1" x14ac:dyDescent="0.25">
      <c r="B1035" s="129" t="s">
        <v>5</v>
      </c>
      <c r="C1035" s="128">
        <f t="shared" ref="C1035:N1035" si="406">C1032</f>
        <v>0</v>
      </c>
      <c r="D1035" s="128">
        <f t="shared" si="406"/>
        <v>0</v>
      </c>
      <c r="E1035" s="128">
        <f t="shared" si="406"/>
        <v>0</v>
      </c>
      <c r="F1035" s="128">
        <f t="shared" si="406"/>
        <v>0</v>
      </c>
      <c r="G1035" s="128">
        <f t="shared" si="406"/>
        <v>0</v>
      </c>
      <c r="H1035" s="128">
        <f t="shared" si="406"/>
        <v>0</v>
      </c>
      <c r="I1035" s="128">
        <f t="shared" si="406"/>
        <v>0</v>
      </c>
      <c r="J1035" s="128">
        <f t="shared" si="406"/>
        <v>0</v>
      </c>
      <c r="K1035" s="128">
        <f t="shared" si="406"/>
        <v>0</v>
      </c>
      <c r="L1035" s="128">
        <f t="shared" si="406"/>
        <v>0</v>
      </c>
      <c r="M1035" s="128">
        <f t="shared" si="406"/>
        <v>0</v>
      </c>
      <c r="N1035" s="128">
        <f t="shared" si="406"/>
        <v>0</v>
      </c>
      <c r="O1035" s="128">
        <f>SUM(C1035:N1035)</f>
        <v>0</v>
      </c>
    </row>
    <row r="1036" spans="2:15" s="21" customFormat="1" ht="23.25" customHeight="1" x14ac:dyDescent="0.25">
      <c r="B1036" s="129" t="s">
        <v>46</v>
      </c>
      <c r="C1036" s="123">
        <f t="shared" ref="C1036:O1036" si="407">IF(C1053=0,0,(C1035/C1053)*100)</f>
        <v>0</v>
      </c>
      <c r="D1036" s="123">
        <f t="shared" si="407"/>
        <v>0</v>
      </c>
      <c r="E1036" s="123">
        <f t="shared" si="407"/>
        <v>0</v>
      </c>
      <c r="F1036" s="123">
        <f t="shared" si="407"/>
        <v>0</v>
      </c>
      <c r="G1036" s="123">
        <f t="shared" si="407"/>
        <v>0</v>
      </c>
      <c r="H1036" s="123">
        <f t="shared" si="407"/>
        <v>0</v>
      </c>
      <c r="I1036" s="123">
        <f t="shared" si="407"/>
        <v>0</v>
      </c>
      <c r="J1036" s="123">
        <f t="shared" si="407"/>
        <v>0</v>
      </c>
      <c r="K1036" s="123">
        <f t="shared" si="407"/>
        <v>0</v>
      </c>
      <c r="L1036" s="123">
        <f t="shared" si="407"/>
        <v>0</v>
      </c>
      <c r="M1036" s="123">
        <f t="shared" si="407"/>
        <v>0</v>
      </c>
      <c r="N1036" s="123">
        <f t="shared" si="407"/>
        <v>0</v>
      </c>
      <c r="O1036" s="123">
        <f t="shared" si="407"/>
        <v>0</v>
      </c>
    </row>
    <row r="1037" spans="2:15" s="21" customFormat="1" ht="23.25" customHeight="1" x14ac:dyDescent="0.25">
      <c r="B1037" s="129" t="s">
        <v>25</v>
      </c>
      <c r="C1037" s="123">
        <f t="shared" ref="C1037:O1037" si="408">C1036/C1615</f>
        <v>0</v>
      </c>
      <c r="D1037" s="123">
        <f t="shared" si="408"/>
        <v>0</v>
      </c>
      <c r="E1037" s="123">
        <f t="shared" si="408"/>
        <v>0</v>
      </c>
      <c r="F1037" s="123">
        <f t="shared" si="408"/>
        <v>0</v>
      </c>
      <c r="G1037" s="123">
        <f t="shared" si="408"/>
        <v>0</v>
      </c>
      <c r="H1037" s="123">
        <f t="shared" si="408"/>
        <v>0</v>
      </c>
      <c r="I1037" s="123">
        <f t="shared" si="408"/>
        <v>0</v>
      </c>
      <c r="J1037" s="123">
        <f t="shared" si="408"/>
        <v>0</v>
      </c>
      <c r="K1037" s="123">
        <f t="shared" si="408"/>
        <v>0</v>
      </c>
      <c r="L1037" s="123">
        <f t="shared" si="408"/>
        <v>0</v>
      </c>
      <c r="M1037" s="123">
        <f t="shared" si="408"/>
        <v>0</v>
      </c>
      <c r="N1037" s="123">
        <f t="shared" si="408"/>
        <v>0</v>
      </c>
      <c r="O1037" s="123">
        <f t="shared" si="408"/>
        <v>0</v>
      </c>
    </row>
    <row r="1038" spans="2:15" s="21" customFormat="1" ht="12" customHeight="1" x14ac:dyDescent="0.25">
      <c r="B1038" s="36"/>
      <c r="C1038" s="37"/>
      <c r="D1038" s="37"/>
      <c r="E1038" s="37"/>
      <c r="F1038" s="37"/>
      <c r="G1038" s="37"/>
      <c r="H1038" s="37"/>
      <c r="I1038" s="37"/>
      <c r="J1038" s="37"/>
      <c r="K1038" s="37"/>
      <c r="L1038" s="37"/>
      <c r="M1038" s="37"/>
      <c r="N1038" s="37"/>
      <c r="O1038" s="25"/>
    </row>
    <row r="1039" spans="2:15" s="21" customFormat="1" ht="23.25" customHeight="1" x14ac:dyDescent="0.25">
      <c r="B1039" s="97" t="s">
        <v>721</v>
      </c>
      <c r="C1039" s="109"/>
      <c r="D1039" s="110"/>
      <c r="E1039" s="110"/>
      <c r="F1039" s="110"/>
      <c r="G1039" s="110"/>
      <c r="H1039" s="110"/>
      <c r="I1039" s="110"/>
      <c r="J1039" s="110"/>
      <c r="K1039" s="110"/>
      <c r="L1039" s="110"/>
      <c r="M1039" s="110"/>
      <c r="N1039" s="110"/>
      <c r="O1039" s="111"/>
    </row>
    <row r="1040" spans="2:15" s="21" customFormat="1" ht="23.25" customHeight="1" x14ac:dyDescent="0.25">
      <c r="B1040" s="116" t="s">
        <v>722</v>
      </c>
      <c r="C1040" s="121">
        <v>0</v>
      </c>
      <c r="D1040" s="121">
        <v>0</v>
      </c>
      <c r="E1040" s="121">
        <v>0</v>
      </c>
      <c r="F1040" s="121">
        <v>0</v>
      </c>
      <c r="G1040" s="121">
        <v>0</v>
      </c>
      <c r="H1040" s="121">
        <v>0</v>
      </c>
      <c r="I1040" s="121">
        <v>1</v>
      </c>
      <c r="J1040" s="121">
        <v>0</v>
      </c>
      <c r="K1040" s="121">
        <v>0</v>
      </c>
      <c r="L1040" s="121">
        <v>0</v>
      </c>
      <c r="M1040" s="121">
        <v>0</v>
      </c>
      <c r="N1040" s="121">
        <v>1</v>
      </c>
      <c r="O1040" s="128">
        <f>SUM(C1040:N1040)</f>
        <v>2</v>
      </c>
    </row>
    <row r="1041" spans="2:15" s="21" customFormat="1" ht="23.25" customHeight="1" x14ac:dyDescent="0.25">
      <c r="B1041" s="119" t="s">
        <v>723</v>
      </c>
      <c r="C1041" s="122">
        <v>0</v>
      </c>
      <c r="D1041" s="122">
        <v>0</v>
      </c>
      <c r="E1041" s="122">
        <v>0</v>
      </c>
      <c r="F1041" s="122">
        <v>1</v>
      </c>
      <c r="G1041" s="122">
        <v>0</v>
      </c>
      <c r="H1041" s="122">
        <v>0</v>
      </c>
      <c r="I1041" s="122">
        <v>0</v>
      </c>
      <c r="J1041" s="122">
        <v>0</v>
      </c>
      <c r="K1041" s="122">
        <v>0</v>
      </c>
      <c r="L1041" s="122">
        <v>0</v>
      </c>
      <c r="M1041" s="122">
        <v>0</v>
      </c>
      <c r="N1041" s="122">
        <v>0</v>
      </c>
      <c r="O1041" s="128">
        <f>SUM(C1041:N1041)</f>
        <v>1</v>
      </c>
    </row>
    <row r="1042" spans="2:15" s="26" customFormat="1" ht="23.25" customHeight="1" x14ac:dyDescent="0.25">
      <c r="B1042" s="129" t="s">
        <v>5</v>
      </c>
      <c r="C1042" s="128">
        <f>SUM(C1040:C1041)</f>
        <v>0</v>
      </c>
      <c r="D1042" s="128">
        <f t="shared" ref="D1042:N1042" si="409">SUM(D1040:D1041)</f>
        <v>0</v>
      </c>
      <c r="E1042" s="128">
        <f>SUM(E1040:E1041)</f>
        <v>0</v>
      </c>
      <c r="F1042" s="128">
        <f>SUM(F1040:F1041)</f>
        <v>1</v>
      </c>
      <c r="G1042" s="128">
        <f t="shared" si="409"/>
        <v>0</v>
      </c>
      <c r="H1042" s="128">
        <f t="shared" si="409"/>
        <v>0</v>
      </c>
      <c r="I1042" s="128">
        <f t="shared" si="409"/>
        <v>1</v>
      </c>
      <c r="J1042" s="128">
        <f t="shared" si="409"/>
        <v>0</v>
      </c>
      <c r="K1042" s="128">
        <f t="shared" si="409"/>
        <v>0</v>
      </c>
      <c r="L1042" s="128">
        <f t="shared" si="409"/>
        <v>0</v>
      </c>
      <c r="M1042" s="128">
        <f t="shared" si="409"/>
        <v>0</v>
      </c>
      <c r="N1042" s="128">
        <f t="shared" si="409"/>
        <v>1</v>
      </c>
      <c r="O1042" s="128">
        <f>SUM(C1042:N1042)</f>
        <v>3</v>
      </c>
    </row>
    <row r="1043" spans="2:15" s="21" customFormat="1" ht="23.25" customHeight="1" x14ac:dyDescent="0.25">
      <c r="B1043" s="129" t="s">
        <v>39</v>
      </c>
      <c r="C1043" s="123">
        <f t="shared" ref="C1043:O1043" si="410">IF(C1053=0,0,(C1042/C1053)*100)</f>
        <v>0</v>
      </c>
      <c r="D1043" s="123">
        <f t="shared" si="410"/>
        <v>0</v>
      </c>
      <c r="E1043" s="123">
        <f t="shared" si="410"/>
        <v>0</v>
      </c>
      <c r="F1043" s="123">
        <f t="shared" si="410"/>
        <v>8.3333333333333321</v>
      </c>
      <c r="G1043" s="123">
        <f t="shared" si="410"/>
        <v>0</v>
      </c>
      <c r="H1043" s="123">
        <f t="shared" si="410"/>
        <v>0</v>
      </c>
      <c r="I1043" s="123">
        <f t="shared" si="410"/>
        <v>6.666666666666667</v>
      </c>
      <c r="J1043" s="123">
        <f t="shared" si="410"/>
        <v>0</v>
      </c>
      <c r="K1043" s="123">
        <f t="shared" si="410"/>
        <v>0</v>
      </c>
      <c r="L1043" s="123">
        <f t="shared" si="410"/>
        <v>0</v>
      </c>
      <c r="M1043" s="123">
        <f t="shared" si="410"/>
        <v>0</v>
      </c>
      <c r="N1043" s="123">
        <f t="shared" si="410"/>
        <v>5.2631578947368416</v>
      </c>
      <c r="O1043" s="123">
        <f t="shared" si="410"/>
        <v>1.3761467889908259</v>
      </c>
    </row>
    <row r="1044" spans="2:15" s="21" customFormat="1" ht="23.25" customHeight="1" x14ac:dyDescent="0.25">
      <c r="B1044" s="129" t="s">
        <v>25</v>
      </c>
      <c r="C1044" s="123">
        <f t="shared" ref="C1044:O1044" si="411">C1042/C1615</f>
        <v>0</v>
      </c>
      <c r="D1044" s="123">
        <f t="shared" si="411"/>
        <v>0</v>
      </c>
      <c r="E1044" s="123">
        <f t="shared" si="411"/>
        <v>0</v>
      </c>
      <c r="F1044" s="123">
        <f t="shared" si="411"/>
        <v>3.3333333333333333E-2</v>
      </c>
      <c r="G1044" s="123">
        <f t="shared" si="411"/>
        <v>0</v>
      </c>
      <c r="H1044" s="123">
        <f t="shared" si="411"/>
        <v>0</v>
      </c>
      <c r="I1044" s="123">
        <f t="shared" si="411"/>
        <v>3.2258064516129031E-2</v>
      </c>
      <c r="J1044" s="123">
        <f t="shared" si="411"/>
        <v>0</v>
      </c>
      <c r="K1044" s="123">
        <f t="shared" si="411"/>
        <v>0</v>
      </c>
      <c r="L1044" s="123">
        <f t="shared" si="411"/>
        <v>0</v>
      </c>
      <c r="M1044" s="123">
        <f t="shared" si="411"/>
        <v>0</v>
      </c>
      <c r="N1044" s="123">
        <f t="shared" si="411"/>
        <v>3.2258064516129031E-2</v>
      </c>
      <c r="O1044" s="123">
        <f t="shared" si="411"/>
        <v>8.1967213114754103E-3</v>
      </c>
    </row>
    <row r="1045" spans="2:15" s="21" customFormat="1" ht="12" customHeight="1" x14ac:dyDescent="0.25">
      <c r="B1045" s="36"/>
      <c r="C1045" s="37"/>
      <c r="D1045" s="37"/>
      <c r="E1045" s="37"/>
      <c r="F1045" s="37"/>
      <c r="G1045" s="37"/>
      <c r="H1045" s="37"/>
      <c r="I1045" s="37"/>
      <c r="J1045" s="37"/>
      <c r="K1045" s="37"/>
      <c r="L1045" s="37"/>
      <c r="M1045" s="37"/>
      <c r="N1045" s="37"/>
      <c r="O1045" s="25"/>
    </row>
    <row r="1046" spans="2:15" s="21" customFormat="1" ht="23.25" customHeight="1" x14ac:dyDescent="0.25">
      <c r="B1046" s="97" t="s">
        <v>725</v>
      </c>
      <c r="C1046" s="109"/>
      <c r="D1046" s="110"/>
      <c r="E1046" s="110"/>
      <c r="F1046" s="110"/>
      <c r="G1046" s="110"/>
      <c r="H1046" s="110"/>
      <c r="I1046" s="110"/>
      <c r="J1046" s="110"/>
      <c r="K1046" s="110"/>
      <c r="L1046" s="110"/>
      <c r="M1046" s="110"/>
      <c r="N1046" s="110"/>
      <c r="O1046" s="111"/>
    </row>
    <row r="1047" spans="2:15" s="21" customFormat="1" ht="23.25" customHeight="1" x14ac:dyDescent="0.25">
      <c r="B1047" s="119" t="s">
        <v>724</v>
      </c>
      <c r="C1047" s="122">
        <v>14</v>
      </c>
      <c r="D1047" s="122">
        <v>12</v>
      </c>
      <c r="E1047" s="122">
        <v>19</v>
      </c>
      <c r="F1047" s="122">
        <v>11</v>
      </c>
      <c r="G1047" s="122">
        <v>22</v>
      </c>
      <c r="H1047" s="122">
        <v>20</v>
      </c>
      <c r="I1047" s="122">
        <v>14</v>
      </c>
      <c r="J1047" s="122">
        <v>19</v>
      </c>
      <c r="K1047" s="122">
        <v>28</v>
      </c>
      <c r="L1047" s="122">
        <v>22</v>
      </c>
      <c r="M1047" s="122">
        <v>16</v>
      </c>
      <c r="N1047" s="122">
        <v>18</v>
      </c>
      <c r="O1047" s="128">
        <f>SUM(C1047:N1047)</f>
        <v>215</v>
      </c>
    </row>
    <row r="1048" spans="2:15" s="26" customFormat="1" ht="23.25" customHeight="1" x14ac:dyDescent="0.25">
      <c r="B1048" s="129" t="s">
        <v>5</v>
      </c>
      <c r="C1048" s="128">
        <f t="shared" ref="C1048:N1048" si="412">C1047</f>
        <v>14</v>
      </c>
      <c r="D1048" s="128">
        <f t="shared" si="412"/>
        <v>12</v>
      </c>
      <c r="E1048" s="128">
        <f t="shared" si="412"/>
        <v>19</v>
      </c>
      <c r="F1048" s="128">
        <f t="shared" si="412"/>
        <v>11</v>
      </c>
      <c r="G1048" s="128">
        <f t="shared" si="412"/>
        <v>22</v>
      </c>
      <c r="H1048" s="128">
        <f t="shared" si="412"/>
        <v>20</v>
      </c>
      <c r="I1048" s="128">
        <f t="shared" si="412"/>
        <v>14</v>
      </c>
      <c r="J1048" s="128">
        <f t="shared" si="412"/>
        <v>19</v>
      </c>
      <c r="K1048" s="128">
        <f t="shared" si="412"/>
        <v>28</v>
      </c>
      <c r="L1048" s="128">
        <f t="shared" si="412"/>
        <v>22</v>
      </c>
      <c r="M1048" s="128">
        <f t="shared" si="412"/>
        <v>16</v>
      </c>
      <c r="N1048" s="128">
        <f t="shared" si="412"/>
        <v>18</v>
      </c>
      <c r="O1048" s="128">
        <f>SUM(C1048:N1048)</f>
        <v>215</v>
      </c>
    </row>
    <row r="1049" spans="2:15" s="21" customFormat="1" ht="23.25" customHeight="1" x14ac:dyDescent="0.25">
      <c r="B1049" s="129" t="s">
        <v>46</v>
      </c>
      <c r="C1049" s="123">
        <f t="shared" ref="C1049:O1049" si="413">IF(C1053=0,0,(C1048/C1053)*100)</f>
        <v>100</v>
      </c>
      <c r="D1049" s="123">
        <f>IF(D1053=0,0,(D1048/D1053)*100)</f>
        <v>100</v>
      </c>
      <c r="E1049" s="123">
        <f t="shared" si="413"/>
        <v>100</v>
      </c>
      <c r="F1049" s="123">
        <f t="shared" si="413"/>
        <v>91.666666666666657</v>
      </c>
      <c r="G1049" s="123">
        <f t="shared" si="413"/>
        <v>100</v>
      </c>
      <c r="H1049" s="123">
        <f t="shared" si="413"/>
        <v>100</v>
      </c>
      <c r="I1049" s="123">
        <f t="shared" si="413"/>
        <v>93.333333333333329</v>
      </c>
      <c r="J1049" s="123">
        <f t="shared" si="413"/>
        <v>100</v>
      </c>
      <c r="K1049" s="123">
        <f t="shared" si="413"/>
        <v>100</v>
      </c>
      <c r="L1049" s="123">
        <f t="shared" si="413"/>
        <v>100</v>
      </c>
      <c r="M1049" s="123">
        <f t="shared" si="413"/>
        <v>100</v>
      </c>
      <c r="N1049" s="123">
        <f t="shared" si="413"/>
        <v>94.73684210526315</v>
      </c>
      <c r="O1049" s="123">
        <f t="shared" si="413"/>
        <v>98.623853211009177</v>
      </c>
    </row>
    <row r="1050" spans="2:15" s="21" customFormat="1" ht="23.25" customHeight="1" x14ac:dyDescent="0.25">
      <c r="B1050" s="129" t="s">
        <v>25</v>
      </c>
      <c r="C1050" s="123">
        <f t="shared" ref="C1050:O1050" si="414">C1048/C1615</f>
        <v>0.45161290322580644</v>
      </c>
      <c r="D1050" s="123">
        <f t="shared" si="414"/>
        <v>0.41379310344827586</v>
      </c>
      <c r="E1050" s="123">
        <f t="shared" si="414"/>
        <v>0.61290322580645162</v>
      </c>
      <c r="F1050" s="123">
        <f t="shared" si="414"/>
        <v>0.36666666666666664</v>
      </c>
      <c r="G1050" s="123">
        <f t="shared" si="414"/>
        <v>0.70967741935483875</v>
      </c>
      <c r="H1050" s="123">
        <f t="shared" si="414"/>
        <v>0.66666666666666663</v>
      </c>
      <c r="I1050" s="123">
        <f t="shared" si="414"/>
        <v>0.45161290322580644</v>
      </c>
      <c r="J1050" s="123">
        <f t="shared" si="414"/>
        <v>0.61290322580645162</v>
      </c>
      <c r="K1050" s="123">
        <f t="shared" si="414"/>
        <v>0.93333333333333335</v>
      </c>
      <c r="L1050" s="123">
        <f t="shared" si="414"/>
        <v>0.70967741935483875</v>
      </c>
      <c r="M1050" s="123">
        <f t="shared" si="414"/>
        <v>0.53333333333333333</v>
      </c>
      <c r="N1050" s="123">
        <f t="shared" si="414"/>
        <v>0.58064516129032262</v>
      </c>
      <c r="O1050" s="123">
        <f t="shared" si="414"/>
        <v>0.58743169398907102</v>
      </c>
    </row>
    <row r="1051" spans="2:15" s="21" customFormat="1" ht="12" customHeight="1" x14ac:dyDescent="0.25">
      <c r="B1051" s="23"/>
      <c r="C1051" s="24"/>
      <c r="D1051" s="24"/>
      <c r="E1051" s="24"/>
      <c r="F1051" s="24"/>
      <c r="G1051" s="24"/>
      <c r="H1051" s="24"/>
      <c r="I1051" s="24"/>
      <c r="J1051" s="24"/>
      <c r="K1051" s="24"/>
      <c r="L1051" s="24"/>
      <c r="M1051" s="24"/>
      <c r="N1051" s="24"/>
      <c r="O1051" s="25"/>
    </row>
    <row r="1052" spans="2:15" s="21" customFormat="1" ht="23.25" customHeight="1" x14ac:dyDescent="0.25">
      <c r="B1052" s="97" t="s">
        <v>168</v>
      </c>
      <c r="C1052" s="109"/>
      <c r="D1052" s="110"/>
      <c r="E1052" s="110"/>
      <c r="F1052" s="110"/>
      <c r="G1052" s="110"/>
      <c r="H1052" s="110"/>
      <c r="I1052" s="110"/>
      <c r="J1052" s="110"/>
      <c r="K1052" s="110"/>
      <c r="L1052" s="110"/>
      <c r="M1052" s="110"/>
      <c r="N1052" s="110"/>
      <c r="O1052" s="111"/>
    </row>
    <row r="1053" spans="2:15" s="26" customFormat="1" ht="23.25" customHeight="1" x14ac:dyDescent="0.25">
      <c r="B1053" s="129" t="s">
        <v>5</v>
      </c>
      <c r="C1053" s="128">
        <f>C1048+C1042+C1035</f>
        <v>14</v>
      </c>
      <c r="D1053" s="128">
        <f t="shared" ref="D1053:N1053" si="415">D1048+D1042+D1035</f>
        <v>12</v>
      </c>
      <c r="E1053" s="128">
        <f>E1048+E1042+E1035</f>
        <v>19</v>
      </c>
      <c r="F1053" s="128">
        <f t="shared" si="415"/>
        <v>12</v>
      </c>
      <c r="G1053" s="128">
        <f t="shared" si="415"/>
        <v>22</v>
      </c>
      <c r="H1053" s="128">
        <f t="shared" si="415"/>
        <v>20</v>
      </c>
      <c r="I1053" s="128">
        <f t="shared" si="415"/>
        <v>15</v>
      </c>
      <c r="J1053" s="128">
        <f t="shared" si="415"/>
        <v>19</v>
      </c>
      <c r="K1053" s="128">
        <f t="shared" si="415"/>
        <v>28</v>
      </c>
      <c r="L1053" s="128">
        <f t="shared" si="415"/>
        <v>22</v>
      </c>
      <c r="M1053" s="128">
        <f t="shared" si="415"/>
        <v>16</v>
      </c>
      <c r="N1053" s="128">
        <f t="shared" si="415"/>
        <v>19</v>
      </c>
      <c r="O1053" s="128">
        <f>SUM(C1053:N1053)</f>
        <v>218</v>
      </c>
    </row>
    <row r="1054" spans="2:15" s="26" customFormat="1" ht="23.25" customHeight="1" x14ac:dyDescent="0.25">
      <c r="B1054" s="129" t="s">
        <v>25</v>
      </c>
      <c r="C1054" s="123">
        <f t="shared" ref="C1054:O1054" si="416">C1053/C1615</f>
        <v>0.45161290322580644</v>
      </c>
      <c r="D1054" s="123">
        <f t="shared" si="416"/>
        <v>0.41379310344827586</v>
      </c>
      <c r="E1054" s="123">
        <f t="shared" si="416"/>
        <v>0.61290322580645162</v>
      </c>
      <c r="F1054" s="123">
        <f t="shared" si="416"/>
        <v>0.4</v>
      </c>
      <c r="G1054" s="123">
        <f t="shared" si="416"/>
        <v>0.70967741935483875</v>
      </c>
      <c r="H1054" s="123">
        <f t="shared" si="416"/>
        <v>0.66666666666666663</v>
      </c>
      <c r="I1054" s="123">
        <f t="shared" si="416"/>
        <v>0.4838709677419355</v>
      </c>
      <c r="J1054" s="123">
        <f t="shared" si="416"/>
        <v>0.61290322580645162</v>
      </c>
      <c r="K1054" s="123">
        <f t="shared" si="416"/>
        <v>0.93333333333333335</v>
      </c>
      <c r="L1054" s="123">
        <f t="shared" si="416"/>
        <v>0.70967741935483875</v>
      </c>
      <c r="M1054" s="123">
        <f t="shared" si="416"/>
        <v>0.53333333333333333</v>
      </c>
      <c r="N1054" s="123">
        <f t="shared" si="416"/>
        <v>0.61290322580645162</v>
      </c>
      <c r="O1054" s="123">
        <f t="shared" si="416"/>
        <v>0.59562841530054644</v>
      </c>
    </row>
    <row r="1055" spans="2:15" s="26" customFormat="1" ht="23.25" customHeight="1" x14ac:dyDescent="0.25">
      <c r="B1055" s="129" t="s">
        <v>98</v>
      </c>
      <c r="C1055" s="123">
        <f t="shared" ref="C1055:O1055" si="417">IF(C1053&lt;&gt;0,IF(C1253&lt;&gt;0,C1053/C1253*100,0),0)</f>
        <v>9.5543574694601785E-2</v>
      </c>
      <c r="D1055" s="123">
        <f t="shared" si="417"/>
        <v>8.3951308241220088E-2</v>
      </c>
      <c r="E1055" s="123">
        <f t="shared" si="417"/>
        <v>0.13186203067527241</v>
      </c>
      <c r="F1055" s="123">
        <f t="shared" si="417"/>
        <v>8.0133555926544239E-2</v>
      </c>
      <c r="G1055" s="123">
        <f t="shared" si="417"/>
        <v>0.161515307246164</v>
      </c>
      <c r="H1055" s="123">
        <f t="shared" si="417"/>
        <v>0.14108352144469527</v>
      </c>
      <c r="I1055" s="123">
        <f t="shared" si="417"/>
        <v>0.10445682451253482</v>
      </c>
      <c r="J1055" s="123">
        <f t="shared" si="417"/>
        <v>0.12586949320967208</v>
      </c>
      <c r="K1055" s="123">
        <f t="shared" si="417"/>
        <v>0.18364268380665047</v>
      </c>
      <c r="L1055" s="123">
        <f t="shared" si="417"/>
        <v>0.15411558669001751</v>
      </c>
      <c r="M1055" s="123">
        <f t="shared" si="417"/>
        <v>0.10913307414228224</v>
      </c>
      <c r="N1055" s="123">
        <f t="shared" si="417"/>
        <v>0.13266303588884235</v>
      </c>
      <c r="O1055" s="123">
        <f t="shared" si="417"/>
        <v>0.12522402463122098</v>
      </c>
    </row>
    <row r="1056" spans="2:15" s="26" customFormat="1" ht="12" customHeight="1" x14ac:dyDescent="0.25">
      <c r="B1056" s="75"/>
      <c r="C1056" s="37"/>
      <c r="D1056" s="37"/>
      <c r="E1056" s="37"/>
      <c r="F1056" s="37"/>
      <c r="G1056" s="37"/>
      <c r="H1056" s="37"/>
      <c r="I1056" s="37"/>
      <c r="J1056" s="37"/>
      <c r="K1056" s="37"/>
      <c r="L1056" s="37"/>
      <c r="M1056" s="37"/>
      <c r="N1056" s="37"/>
      <c r="O1056" s="25"/>
    </row>
    <row r="1057" spans="2:15" s="30" customFormat="1" ht="23.25" customHeight="1" x14ac:dyDescent="0.25">
      <c r="B1057" s="133" t="s">
        <v>169</v>
      </c>
      <c r="C1057" s="109"/>
      <c r="D1057" s="110"/>
      <c r="E1057" s="110"/>
      <c r="F1057" s="110"/>
      <c r="G1057" s="110"/>
      <c r="H1057" s="110"/>
      <c r="I1057" s="110"/>
      <c r="J1057" s="110"/>
      <c r="K1057" s="110"/>
      <c r="L1057" s="110"/>
      <c r="M1057" s="110"/>
      <c r="N1057" s="110"/>
      <c r="O1057" s="111"/>
    </row>
    <row r="1058" spans="2:15" s="27" customFormat="1" ht="12" customHeight="1" x14ac:dyDescent="0.25">
      <c r="B1058" s="36"/>
      <c r="C1058" s="37"/>
      <c r="D1058" s="37"/>
      <c r="E1058" s="37"/>
      <c r="F1058" s="37"/>
      <c r="G1058" s="37"/>
      <c r="H1058" s="37"/>
      <c r="I1058" s="37"/>
      <c r="J1058" s="37"/>
      <c r="K1058" s="37"/>
      <c r="L1058" s="37"/>
      <c r="M1058" s="37"/>
      <c r="N1058" s="37"/>
      <c r="O1058" s="25"/>
    </row>
    <row r="1059" spans="2:15" s="21" customFormat="1" ht="23.25" customHeight="1" x14ac:dyDescent="0.25">
      <c r="B1059" s="97" t="s">
        <v>170</v>
      </c>
      <c r="C1059" s="109"/>
      <c r="D1059" s="110"/>
      <c r="E1059" s="110"/>
      <c r="F1059" s="110"/>
      <c r="G1059" s="110"/>
      <c r="H1059" s="110"/>
      <c r="I1059" s="110"/>
      <c r="J1059" s="110"/>
      <c r="K1059" s="110"/>
      <c r="L1059" s="110"/>
      <c r="M1059" s="110"/>
      <c r="N1059" s="110"/>
      <c r="O1059" s="111"/>
    </row>
    <row r="1060" spans="2:15" s="21" customFormat="1" ht="23.25" customHeight="1" x14ac:dyDescent="0.25">
      <c r="B1060" s="116" t="s">
        <v>726</v>
      </c>
      <c r="C1060" s="121">
        <v>8</v>
      </c>
      <c r="D1060" s="121">
        <v>3</v>
      </c>
      <c r="E1060" s="121">
        <v>10</v>
      </c>
      <c r="F1060" s="121">
        <v>0</v>
      </c>
      <c r="G1060" s="121">
        <v>3</v>
      </c>
      <c r="H1060" s="121">
        <v>0</v>
      </c>
      <c r="I1060" s="121">
        <v>6</v>
      </c>
      <c r="J1060" s="121">
        <v>1</v>
      </c>
      <c r="K1060" s="121">
        <v>3</v>
      </c>
      <c r="L1060" s="121">
        <v>3</v>
      </c>
      <c r="M1060" s="121">
        <v>1</v>
      </c>
      <c r="N1060" s="121">
        <v>7</v>
      </c>
      <c r="O1060" s="128">
        <f>SUM(C1060:N1060)</f>
        <v>45</v>
      </c>
    </row>
    <row r="1061" spans="2:15" s="26" customFormat="1" ht="23.25" customHeight="1" x14ac:dyDescent="0.25">
      <c r="B1061" s="119" t="s">
        <v>727</v>
      </c>
      <c r="C1061" s="122">
        <v>8</v>
      </c>
      <c r="D1061" s="122">
        <v>3</v>
      </c>
      <c r="E1061" s="122">
        <v>9</v>
      </c>
      <c r="F1061" s="122">
        <v>2</v>
      </c>
      <c r="G1061" s="122">
        <v>4</v>
      </c>
      <c r="H1061" s="122">
        <v>6</v>
      </c>
      <c r="I1061" s="122">
        <v>5</v>
      </c>
      <c r="J1061" s="122">
        <v>9</v>
      </c>
      <c r="K1061" s="122">
        <v>1</v>
      </c>
      <c r="L1061" s="122">
        <v>3</v>
      </c>
      <c r="M1061" s="122">
        <v>1</v>
      </c>
      <c r="N1061" s="122">
        <v>14</v>
      </c>
      <c r="O1061" s="128">
        <f t="shared" ref="O1061:O1069" si="418">SUM(C1061:N1061)</f>
        <v>65</v>
      </c>
    </row>
    <row r="1062" spans="2:15" s="21" customFormat="1" ht="23.25" customHeight="1" x14ac:dyDescent="0.25">
      <c r="B1062" s="116" t="s">
        <v>728</v>
      </c>
      <c r="C1062" s="121">
        <v>0</v>
      </c>
      <c r="D1062" s="121">
        <v>0</v>
      </c>
      <c r="E1062" s="121">
        <v>0</v>
      </c>
      <c r="F1062" s="121">
        <v>0</v>
      </c>
      <c r="G1062" s="121">
        <v>0</v>
      </c>
      <c r="H1062" s="121">
        <v>0</v>
      </c>
      <c r="I1062" s="121">
        <v>0</v>
      </c>
      <c r="J1062" s="121">
        <v>0</v>
      </c>
      <c r="K1062" s="121">
        <v>0</v>
      </c>
      <c r="L1062" s="121">
        <v>0</v>
      </c>
      <c r="M1062" s="121">
        <v>0</v>
      </c>
      <c r="N1062" s="121">
        <v>0</v>
      </c>
      <c r="O1062" s="128">
        <f t="shared" si="418"/>
        <v>0</v>
      </c>
    </row>
    <row r="1063" spans="2:15" s="21" customFormat="1" ht="23.25" customHeight="1" x14ac:dyDescent="0.25">
      <c r="B1063" s="119" t="s">
        <v>729</v>
      </c>
      <c r="C1063" s="122">
        <v>0</v>
      </c>
      <c r="D1063" s="122">
        <v>0</v>
      </c>
      <c r="E1063" s="122">
        <v>1</v>
      </c>
      <c r="F1063" s="122">
        <v>0</v>
      </c>
      <c r="G1063" s="122">
        <v>1</v>
      </c>
      <c r="H1063" s="122">
        <v>0</v>
      </c>
      <c r="I1063" s="122">
        <v>0</v>
      </c>
      <c r="J1063" s="122">
        <v>0</v>
      </c>
      <c r="K1063" s="122">
        <v>0</v>
      </c>
      <c r="L1063" s="122">
        <v>1</v>
      </c>
      <c r="M1063" s="122">
        <v>0</v>
      </c>
      <c r="N1063" s="122">
        <v>0</v>
      </c>
      <c r="O1063" s="128">
        <f t="shared" si="418"/>
        <v>3</v>
      </c>
    </row>
    <row r="1064" spans="2:15" s="21" customFormat="1" ht="23.25" customHeight="1" x14ac:dyDescent="0.25">
      <c r="B1064" s="116" t="s">
        <v>730</v>
      </c>
      <c r="C1064" s="121">
        <v>0</v>
      </c>
      <c r="D1064" s="121">
        <v>0</v>
      </c>
      <c r="E1064" s="121">
        <v>0</v>
      </c>
      <c r="F1064" s="121">
        <v>0</v>
      </c>
      <c r="G1064" s="121">
        <v>0</v>
      </c>
      <c r="H1064" s="121">
        <v>0</v>
      </c>
      <c r="I1064" s="121">
        <v>0</v>
      </c>
      <c r="J1064" s="121">
        <v>0</v>
      </c>
      <c r="K1064" s="121">
        <v>0</v>
      </c>
      <c r="L1064" s="121">
        <v>0</v>
      </c>
      <c r="M1064" s="121">
        <v>0</v>
      </c>
      <c r="N1064" s="121">
        <v>0</v>
      </c>
      <c r="O1064" s="128">
        <f t="shared" si="418"/>
        <v>0</v>
      </c>
    </row>
    <row r="1065" spans="2:15" s="21" customFormat="1" ht="23.25" customHeight="1" x14ac:dyDescent="0.25">
      <c r="B1065" s="119" t="s">
        <v>731</v>
      </c>
      <c r="C1065" s="122">
        <v>0</v>
      </c>
      <c r="D1065" s="122">
        <v>0</v>
      </c>
      <c r="E1065" s="122">
        <v>0</v>
      </c>
      <c r="F1065" s="122">
        <v>0</v>
      </c>
      <c r="G1065" s="122">
        <v>0</v>
      </c>
      <c r="H1065" s="122">
        <v>0</v>
      </c>
      <c r="I1065" s="122">
        <v>0</v>
      </c>
      <c r="J1065" s="122">
        <v>0</v>
      </c>
      <c r="K1065" s="122">
        <v>0</v>
      </c>
      <c r="L1065" s="122">
        <v>0</v>
      </c>
      <c r="M1065" s="122">
        <v>0</v>
      </c>
      <c r="N1065" s="122">
        <v>0</v>
      </c>
      <c r="O1065" s="128">
        <f t="shared" si="418"/>
        <v>0</v>
      </c>
    </row>
    <row r="1066" spans="2:15" s="21" customFormat="1" ht="23.25" customHeight="1" x14ac:dyDescent="0.25">
      <c r="B1066" s="116" t="s">
        <v>732</v>
      </c>
      <c r="C1066" s="121">
        <v>0</v>
      </c>
      <c r="D1066" s="121">
        <v>0</v>
      </c>
      <c r="E1066" s="121">
        <v>0</v>
      </c>
      <c r="F1066" s="121">
        <v>0</v>
      </c>
      <c r="G1066" s="121">
        <v>0</v>
      </c>
      <c r="H1066" s="121">
        <v>0</v>
      </c>
      <c r="I1066" s="121">
        <v>0</v>
      </c>
      <c r="J1066" s="121">
        <v>0</v>
      </c>
      <c r="K1066" s="121">
        <v>0</v>
      </c>
      <c r="L1066" s="121">
        <v>0</v>
      </c>
      <c r="M1066" s="121">
        <v>0</v>
      </c>
      <c r="N1066" s="121">
        <v>0</v>
      </c>
      <c r="O1066" s="128">
        <f t="shared" si="418"/>
        <v>0</v>
      </c>
    </row>
    <row r="1067" spans="2:15" s="21" customFormat="1" ht="23.25" customHeight="1" x14ac:dyDescent="0.25">
      <c r="B1067" s="119" t="s">
        <v>733</v>
      </c>
      <c r="C1067" s="122">
        <v>2</v>
      </c>
      <c r="D1067" s="122">
        <v>0</v>
      </c>
      <c r="E1067" s="122">
        <v>1</v>
      </c>
      <c r="F1067" s="122">
        <v>0</v>
      </c>
      <c r="G1067" s="122">
        <v>0</v>
      </c>
      <c r="H1067" s="122">
        <v>0</v>
      </c>
      <c r="I1067" s="122">
        <v>0</v>
      </c>
      <c r="J1067" s="122">
        <v>1</v>
      </c>
      <c r="K1067" s="122">
        <v>1</v>
      </c>
      <c r="L1067" s="122">
        <v>0</v>
      </c>
      <c r="M1067" s="122">
        <v>1</v>
      </c>
      <c r="N1067" s="122">
        <v>0</v>
      </c>
      <c r="O1067" s="128">
        <f t="shared" si="418"/>
        <v>6</v>
      </c>
    </row>
    <row r="1068" spans="2:15" s="21" customFormat="1" ht="23.25" customHeight="1" x14ac:dyDescent="0.25">
      <c r="B1068" s="116" t="s">
        <v>734</v>
      </c>
      <c r="C1068" s="121">
        <v>0</v>
      </c>
      <c r="D1068" s="121">
        <v>0</v>
      </c>
      <c r="E1068" s="121">
        <v>0</v>
      </c>
      <c r="F1068" s="121">
        <v>0</v>
      </c>
      <c r="G1068" s="121">
        <v>0</v>
      </c>
      <c r="H1068" s="121">
        <v>0</v>
      </c>
      <c r="I1068" s="121">
        <v>0</v>
      </c>
      <c r="J1068" s="121">
        <v>0</v>
      </c>
      <c r="K1068" s="121">
        <v>1</v>
      </c>
      <c r="L1068" s="121">
        <v>0</v>
      </c>
      <c r="M1068" s="121">
        <v>0</v>
      </c>
      <c r="N1068" s="121">
        <v>0</v>
      </c>
      <c r="O1068" s="128">
        <f t="shared" si="418"/>
        <v>1</v>
      </c>
    </row>
    <row r="1069" spans="2:15" s="21" customFormat="1" ht="23.25" customHeight="1" x14ac:dyDescent="0.25">
      <c r="B1069" s="119" t="s">
        <v>735</v>
      </c>
      <c r="C1069" s="122">
        <v>0</v>
      </c>
      <c r="D1069" s="122">
        <v>0</v>
      </c>
      <c r="E1069" s="122">
        <v>0</v>
      </c>
      <c r="F1069" s="122">
        <v>0</v>
      </c>
      <c r="G1069" s="122">
        <v>0</v>
      </c>
      <c r="H1069" s="122">
        <v>0</v>
      </c>
      <c r="I1069" s="122">
        <v>0</v>
      </c>
      <c r="J1069" s="122">
        <v>0</v>
      </c>
      <c r="K1069" s="122">
        <v>0</v>
      </c>
      <c r="L1069" s="122">
        <v>0</v>
      </c>
      <c r="M1069" s="122">
        <v>0</v>
      </c>
      <c r="N1069" s="122">
        <v>0</v>
      </c>
      <c r="O1069" s="128">
        <f t="shared" si="418"/>
        <v>0</v>
      </c>
    </row>
    <row r="1070" spans="2:15" s="26" customFormat="1" ht="23.25" customHeight="1" x14ac:dyDescent="0.25">
      <c r="B1070" s="129" t="s">
        <v>5</v>
      </c>
      <c r="C1070" s="128">
        <f t="shared" ref="C1070:N1070" si="419">SUM(C1060:C1069)</f>
        <v>18</v>
      </c>
      <c r="D1070" s="128">
        <f t="shared" si="419"/>
        <v>6</v>
      </c>
      <c r="E1070" s="128">
        <f t="shared" si="419"/>
        <v>21</v>
      </c>
      <c r="F1070" s="128">
        <f t="shared" si="419"/>
        <v>2</v>
      </c>
      <c r="G1070" s="128">
        <f t="shared" si="419"/>
        <v>8</v>
      </c>
      <c r="H1070" s="128">
        <f t="shared" si="419"/>
        <v>6</v>
      </c>
      <c r="I1070" s="128">
        <f t="shared" si="419"/>
        <v>11</v>
      </c>
      <c r="J1070" s="128">
        <f t="shared" si="419"/>
        <v>11</v>
      </c>
      <c r="K1070" s="128">
        <f t="shared" si="419"/>
        <v>6</v>
      </c>
      <c r="L1070" s="128">
        <f t="shared" si="419"/>
        <v>7</v>
      </c>
      <c r="M1070" s="128">
        <f t="shared" si="419"/>
        <v>3</v>
      </c>
      <c r="N1070" s="128">
        <f t="shared" si="419"/>
        <v>21</v>
      </c>
      <c r="O1070" s="128">
        <f>SUM(C1070:N1070)</f>
        <v>120</v>
      </c>
    </row>
    <row r="1071" spans="2:15" s="21" customFormat="1" ht="12" customHeight="1" x14ac:dyDescent="0.25">
      <c r="B1071" s="23"/>
      <c r="C1071" s="24"/>
      <c r="D1071" s="24"/>
      <c r="E1071" s="24"/>
      <c r="F1071" s="24"/>
      <c r="G1071" s="24"/>
      <c r="H1071" s="24"/>
      <c r="I1071" s="24"/>
      <c r="J1071" s="24"/>
      <c r="K1071" s="24"/>
      <c r="L1071" s="24"/>
      <c r="M1071" s="24"/>
      <c r="N1071" s="24"/>
      <c r="O1071" s="25"/>
    </row>
    <row r="1072" spans="2:15" s="21" customFormat="1" ht="23.25" customHeight="1" x14ac:dyDescent="0.25">
      <c r="B1072" s="97" t="s">
        <v>736</v>
      </c>
      <c r="C1072" s="109"/>
      <c r="D1072" s="110"/>
      <c r="E1072" s="110"/>
      <c r="F1072" s="110"/>
      <c r="G1072" s="110"/>
      <c r="H1072" s="110"/>
      <c r="I1072" s="110"/>
      <c r="J1072" s="110"/>
      <c r="K1072" s="110"/>
      <c r="L1072" s="110"/>
      <c r="M1072" s="110"/>
      <c r="N1072" s="110"/>
      <c r="O1072" s="111"/>
    </row>
    <row r="1073" spans="2:15" s="26" customFormat="1" ht="23.25" customHeight="1" x14ac:dyDescent="0.25">
      <c r="B1073" s="129" t="s">
        <v>5</v>
      </c>
      <c r="C1073" s="128">
        <f t="shared" ref="C1073:N1073" si="420">C1070</f>
        <v>18</v>
      </c>
      <c r="D1073" s="128">
        <f t="shared" si="420"/>
        <v>6</v>
      </c>
      <c r="E1073" s="128">
        <f t="shared" si="420"/>
        <v>21</v>
      </c>
      <c r="F1073" s="128">
        <f t="shared" si="420"/>
        <v>2</v>
      </c>
      <c r="G1073" s="128">
        <f t="shared" si="420"/>
        <v>8</v>
      </c>
      <c r="H1073" s="128">
        <f t="shared" si="420"/>
        <v>6</v>
      </c>
      <c r="I1073" s="128">
        <f t="shared" si="420"/>
        <v>11</v>
      </c>
      <c r="J1073" s="128">
        <f t="shared" si="420"/>
        <v>11</v>
      </c>
      <c r="K1073" s="128">
        <f t="shared" si="420"/>
        <v>6</v>
      </c>
      <c r="L1073" s="128">
        <f t="shared" si="420"/>
        <v>7</v>
      </c>
      <c r="M1073" s="128">
        <f t="shared" si="420"/>
        <v>3</v>
      </c>
      <c r="N1073" s="128">
        <f t="shared" si="420"/>
        <v>21</v>
      </c>
      <c r="O1073" s="128">
        <f>SUM(C1073:N1073)</f>
        <v>120</v>
      </c>
    </row>
    <row r="1074" spans="2:15" s="21" customFormat="1" ht="23.25" customHeight="1" x14ac:dyDescent="0.25">
      <c r="B1074" s="129" t="s">
        <v>39</v>
      </c>
      <c r="C1074" s="123">
        <f t="shared" ref="C1074:O1074" si="421">IF(C1091=0,0,(C1073/C1091)*100)</f>
        <v>20.454545454545457</v>
      </c>
      <c r="D1074" s="123">
        <f t="shared" si="421"/>
        <v>8.8235294117647065</v>
      </c>
      <c r="E1074" s="123">
        <f t="shared" si="421"/>
        <v>24.705882352941178</v>
      </c>
      <c r="F1074" s="123">
        <f t="shared" si="421"/>
        <v>2.9411764705882351</v>
      </c>
      <c r="G1074" s="123">
        <f t="shared" si="421"/>
        <v>9.7560975609756095</v>
      </c>
      <c r="H1074" s="123">
        <f t="shared" si="421"/>
        <v>7.5</v>
      </c>
      <c r="I1074" s="123">
        <f t="shared" si="421"/>
        <v>12.5</v>
      </c>
      <c r="J1074" s="123">
        <f t="shared" si="421"/>
        <v>11.702127659574469</v>
      </c>
      <c r="K1074" s="123">
        <f t="shared" si="421"/>
        <v>6.8181818181818175</v>
      </c>
      <c r="L1074" s="123">
        <f t="shared" si="421"/>
        <v>8.6419753086419746</v>
      </c>
      <c r="M1074" s="123">
        <f t="shared" si="421"/>
        <v>4.1666666666666661</v>
      </c>
      <c r="N1074" s="123">
        <f t="shared" si="421"/>
        <v>24.137931034482758</v>
      </c>
      <c r="O1074" s="123">
        <f t="shared" si="421"/>
        <v>12.232415902140673</v>
      </c>
    </row>
    <row r="1075" spans="2:15" s="26" customFormat="1" ht="23.25" customHeight="1" x14ac:dyDescent="0.25">
      <c r="B1075" s="129" t="s">
        <v>25</v>
      </c>
      <c r="C1075" s="123">
        <f t="shared" ref="C1075:O1075" si="422">C1073/C1615</f>
        <v>0.58064516129032262</v>
      </c>
      <c r="D1075" s="123">
        <f t="shared" si="422"/>
        <v>0.20689655172413793</v>
      </c>
      <c r="E1075" s="123">
        <f t="shared" si="422"/>
        <v>0.67741935483870963</v>
      </c>
      <c r="F1075" s="123">
        <f t="shared" si="422"/>
        <v>6.6666666666666666E-2</v>
      </c>
      <c r="G1075" s="123">
        <f t="shared" si="422"/>
        <v>0.25806451612903225</v>
      </c>
      <c r="H1075" s="123">
        <f t="shared" si="422"/>
        <v>0.2</v>
      </c>
      <c r="I1075" s="123">
        <f t="shared" si="422"/>
        <v>0.35483870967741937</v>
      </c>
      <c r="J1075" s="123">
        <f t="shared" si="422"/>
        <v>0.35483870967741937</v>
      </c>
      <c r="K1075" s="123">
        <f t="shared" si="422"/>
        <v>0.2</v>
      </c>
      <c r="L1075" s="123">
        <f t="shared" si="422"/>
        <v>0.22580645161290322</v>
      </c>
      <c r="M1075" s="123">
        <f t="shared" si="422"/>
        <v>0.1</v>
      </c>
      <c r="N1075" s="123">
        <f t="shared" si="422"/>
        <v>0.67741935483870963</v>
      </c>
      <c r="O1075" s="123">
        <f t="shared" si="422"/>
        <v>0.32786885245901637</v>
      </c>
    </row>
    <row r="1076" spans="2:15" s="26" customFormat="1" ht="12" customHeight="1" x14ac:dyDescent="0.25">
      <c r="B1076" s="75"/>
      <c r="C1076" s="76"/>
      <c r="D1076" s="76"/>
      <c r="E1076" s="76"/>
      <c r="F1076" s="76"/>
      <c r="G1076" s="76"/>
      <c r="H1076" s="76"/>
      <c r="I1076" s="76"/>
      <c r="J1076" s="76"/>
      <c r="K1076" s="76"/>
      <c r="L1076" s="76"/>
      <c r="M1076" s="76"/>
      <c r="N1076" s="76"/>
      <c r="O1076" s="71"/>
    </row>
    <row r="1077" spans="2:15" s="26" customFormat="1" ht="23.25" customHeight="1" x14ac:dyDescent="0.25">
      <c r="B1077" s="97" t="s">
        <v>737</v>
      </c>
      <c r="C1077" s="109"/>
      <c r="D1077" s="110"/>
      <c r="E1077" s="110"/>
      <c r="F1077" s="110"/>
      <c r="G1077" s="110"/>
      <c r="H1077" s="110"/>
      <c r="I1077" s="110"/>
      <c r="J1077" s="110"/>
      <c r="K1077" s="110"/>
      <c r="L1077" s="110"/>
      <c r="M1077" s="110"/>
      <c r="N1077" s="110"/>
      <c r="O1077" s="111"/>
    </row>
    <row r="1078" spans="2:15" s="26" customFormat="1" ht="23.25" customHeight="1" x14ac:dyDescent="0.25">
      <c r="B1078" s="116" t="s">
        <v>1327</v>
      </c>
      <c r="C1078" s="121">
        <v>0</v>
      </c>
      <c r="D1078" s="121">
        <v>0</v>
      </c>
      <c r="E1078" s="121">
        <v>0</v>
      </c>
      <c r="F1078" s="121">
        <v>0</v>
      </c>
      <c r="G1078" s="121">
        <v>0</v>
      </c>
      <c r="H1078" s="121">
        <v>0</v>
      </c>
      <c r="I1078" s="121">
        <v>0</v>
      </c>
      <c r="J1078" s="121">
        <v>0</v>
      </c>
      <c r="K1078" s="121">
        <v>0</v>
      </c>
      <c r="L1078" s="121">
        <v>0</v>
      </c>
      <c r="M1078" s="121">
        <v>0</v>
      </c>
      <c r="N1078" s="121">
        <v>0</v>
      </c>
      <c r="O1078" s="128">
        <f>SUM(C1078:N1078)</f>
        <v>0</v>
      </c>
    </row>
    <row r="1079" spans="2:15" s="26" customFormat="1" ht="23.25" customHeight="1" x14ac:dyDescent="0.25">
      <c r="B1079" s="119" t="s">
        <v>1328</v>
      </c>
      <c r="C1079" s="122">
        <v>8</v>
      </c>
      <c r="D1079" s="122">
        <v>8</v>
      </c>
      <c r="E1079" s="122">
        <v>10</v>
      </c>
      <c r="F1079" s="122">
        <v>4</v>
      </c>
      <c r="G1079" s="122">
        <v>3</v>
      </c>
      <c r="H1079" s="122">
        <v>2</v>
      </c>
      <c r="I1079" s="122">
        <v>4</v>
      </c>
      <c r="J1079" s="122">
        <v>12</v>
      </c>
      <c r="K1079" s="122">
        <v>7</v>
      </c>
      <c r="L1079" s="122">
        <v>6</v>
      </c>
      <c r="M1079" s="122">
        <v>8</v>
      </c>
      <c r="N1079" s="122">
        <v>6</v>
      </c>
      <c r="O1079" s="128">
        <f>SUM(C1079:N1079)</f>
        <v>78</v>
      </c>
    </row>
    <row r="1080" spans="2:15" s="26" customFormat="1" ht="23.25" customHeight="1" x14ac:dyDescent="0.25">
      <c r="B1080" s="129" t="s">
        <v>5</v>
      </c>
      <c r="C1080" s="128">
        <f t="shared" ref="C1080:N1080" si="423">SUM(C1078:C1079)</f>
        <v>8</v>
      </c>
      <c r="D1080" s="128">
        <f t="shared" si="423"/>
        <v>8</v>
      </c>
      <c r="E1080" s="128">
        <f t="shared" si="423"/>
        <v>10</v>
      </c>
      <c r="F1080" s="128">
        <f t="shared" si="423"/>
        <v>4</v>
      </c>
      <c r="G1080" s="128">
        <f t="shared" si="423"/>
        <v>3</v>
      </c>
      <c r="H1080" s="128">
        <f t="shared" si="423"/>
        <v>2</v>
      </c>
      <c r="I1080" s="128">
        <f t="shared" si="423"/>
        <v>4</v>
      </c>
      <c r="J1080" s="128">
        <f t="shared" si="423"/>
        <v>12</v>
      </c>
      <c r="K1080" s="128">
        <f t="shared" si="423"/>
        <v>7</v>
      </c>
      <c r="L1080" s="128">
        <f t="shared" si="423"/>
        <v>6</v>
      </c>
      <c r="M1080" s="128">
        <f t="shared" si="423"/>
        <v>8</v>
      </c>
      <c r="N1080" s="128">
        <f t="shared" si="423"/>
        <v>6</v>
      </c>
      <c r="O1080" s="128">
        <f>SUM(C1080:N1080)</f>
        <v>78</v>
      </c>
    </row>
    <row r="1081" spans="2:15" s="26" customFormat="1" ht="23.25" customHeight="1" x14ac:dyDescent="0.25">
      <c r="B1081" s="129" t="s">
        <v>39</v>
      </c>
      <c r="C1081" s="123">
        <f t="shared" ref="C1081:O1081" si="424">IF(C1091=0,0,(C1080/C1091)*100)</f>
        <v>9.0909090909090917</v>
      </c>
      <c r="D1081" s="123">
        <f t="shared" si="424"/>
        <v>11.76470588235294</v>
      </c>
      <c r="E1081" s="123">
        <f t="shared" si="424"/>
        <v>11.76470588235294</v>
      </c>
      <c r="F1081" s="123">
        <f t="shared" si="424"/>
        <v>5.8823529411764701</v>
      </c>
      <c r="G1081" s="123">
        <f t="shared" si="424"/>
        <v>3.6585365853658534</v>
      </c>
      <c r="H1081" s="123">
        <f t="shared" si="424"/>
        <v>2.5</v>
      </c>
      <c r="I1081" s="123">
        <f t="shared" si="424"/>
        <v>4.5454545454545459</v>
      </c>
      <c r="J1081" s="123">
        <f t="shared" si="424"/>
        <v>12.76595744680851</v>
      </c>
      <c r="K1081" s="123">
        <f t="shared" si="424"/>
        <v>7.9545454545454541</v>
      </c>
      <c r="L1081" s="123">
        <f t="shared" si="424"/>
        <v>7.4074074074074066</v>
      </c>
      <c r="M1081" s="123">
        <f t="shared" si="424"/>
        <v>11.111111111111111</v>
      </c>
      <c r="N1081" s="123">
        <f t="shared" si="424"/>
        <v>6.8965517241379306</v>
      </c>
      <c r="O1081" s="123">
        <f t="shared" si="424"/>
        <v>7.951070336391437</v>
      </c>
    </row>
    <row r="1082" spans="2:15" s="26" customFormat="1" ht="23.25" customHeight="1" x14ac:dyDescent="0.25">
      <c r="B1082" s="129" t="s">
        <v>25</v>
      </c>
      <c r="C1082" s="123">
        <f t="shared" ref="C1082:O1082" si="425">C1080/C1615</f>
        <v>0.25806451612903225</v>
      </c>
      <c r="D1082" s="123">
        <f t="shared" si="425"/>
        <v>0.27586206896551724</v>
      </c>
      <c r="E1082" s="123">
        <f t="shared" si="425"/>
        <v>0.32258064516129031</v>
      </c>
      <c r="F1082" s="123">
        <f t="shared" si="425"/>
        <v>0.13333333333333333</v>
      </c>
      <c r="G1082" s="123">
        <f t="shared" si="425"/>
        <v>9.6774193548387094E-2</v>
      </c>
      <c r="H1082" s="123">
        <f t="shared" si="425"/>
        <v>6.6666666666666666E-2</v>
      </c>
      <c r="I1082" s="123">
        <f t="shared" si="425"/>
        <v>0.12903225806451613</v>
      </c>
      <c r="J1082" s="123">
        <f t="shared" si="425"/>
        <v>0.38709677419354838</v>
      </c>
      <c r="K1082" s="123">
        <f t="shared" si="425"/>
        <v>0.23333333333333334</v>
      </c>
      <c r="L1082" s="123">
        <f t="shared" si="425"/>
        <v>0.19354838709677419</v>
      </c>
      <c r="M1082" s="123">
        <f t="shared" si="425"/>
        <v>0.26666666666666666</v>
      </c>
      <c r="N1082" s="123">
        <f t="shared" si="425"/>
        <v>0.19354838709677419</v>
      </c>
      <c r="O1082" s="123">
        <f t="shared" si="425"/>
        <v>0.21311475409836064</v>
      </c>
    </row>
    <row r="1083" spans="2:15" s="26" customFormat="1" ht="12" customHeight="1" x14ac:dyDescent="0.25">
      <c r="B1083" s="75"/>
      <c r="C1083" s="76"/>
      <c r="D1083" s="76"/>
      <c r="E1083" s="76"/>
      <c r="F1083" s="76"/>
      <c r="G1083" s="76"/>
      <c r="H1083" s="76"/>
      <c r="I1083" s="76"/>
      <c r="J1083" s="76"/>
      <c r="K1083" s="76"/>
      <c r="L1083" s="76"/>
      <c r="M1083" s="76"/>
      <c r="N1083" s="76"/>
      <c r="O1083" s="71"/>
    </row>
    <row r="1084" spans="2:15" s="21" customFormat="1" ht="23.25" customHeight="1" x14ac:dyDescent="0.25">
      <c r="B1084" s="97" t="s">
        <v>738</v>
      </c>
      <c r="C1084" s="109"/>
      <c r="D1084" s="110"/>
      <c r="E1084" s="110"/>
      <c r="F1084" s="110"/>
      <c r="G1084" s="110"/>
      <c r="H1084" s="110"/>
      <c r="I1084" s="110"/>
      <c r="J1084" s="110"/>
      <c r="K1084" s="110"/>
      <c r="L1084" s="110"/>
      <c r="M1084" s="110"/>
      <c r="N1084" s="110"/>
      <c r="O1084" s="111"/>
    </row>
    <row r="1085" spans="2:15" s="21" customFormat="1" ht="23.25" customHeight="1" x14ac:dyDescent="0.25">
      <c r="B1085" s="119" t="s">
        <v>1326</v>
      </c>
      <c r="C1085" s="122">
        <v>62</v>
      </c>
      <c r="D1085" s="122">
        <v>54</v>
      </c>
      <c r="E1085" s="122">
        <v>54</v>
      </c>
      <c r="F1085" s="122">
        <v>62</v>
      </c>
      <c r="G1085" s="122">
        <v>71</v>
      </c>
      <c r="H1085" s="122">
        <v>72</v>
      </c>
      <c r="I1085" s="122">
        <v>73</v>
      </c>
      <c r="J1085" s="122">
        <v>71</v>
      </c>
      <c r="K1085" s="122">
        <v>75</v>
      </c>
      <c r="L1085" s="122">
        <v>68</v>
      </c>
      <c r="M1085" s="122">
        <v>61</v>
      </c>
      <c r="N1085" s="122">
        <v>60</v>
      </c>
      <c r="O1085" s="128">
        <f>SUM(C1085:N1085)</f>
        <v>783</v>
      </c>
    </row>
    <row r="1086" spans="2:15" s="26" customFormat="1" ht="23.25" customHeight="1" x14ac:dyDescent="0.25">
      <c r="B1086" s="129" t="s">
        <v>5</v>
      </c>
      <c r="C1086" s="128">
        <f t="shared" ref="C1086:N1086" si="426">SUM(C1085:C1085)</f>
        <v>62</v>
      </c>
      <c r="D1086" s="128">
        <f t="shared" si="426"/>
        <v>54</v>
      </c>
      <c r="E1086" s="128">
        <f t="shared" si="426"/>
        <v>54</v>
      </c>
      <c r="F1086" s="128">
        <f t="shared" si="426"/>
        <v>62</v>
      </c>
      <c r="G1086" s="128">
        <f t="shared" si="426"/>
        <v>71</v>
      </c>
      <c r="H1086" s="128">
        <f t="shared" si="426"/>
        <v>72</v>
      </c>
      <c r="I1086" s="128">
        <f t="shared" si="426"/>
        <v>73</v>
      </c>
      <c r="J1086" s="128">
        <f t="shared" si="426"/>
        <v>71</v>
      </c>
      <c r="K1086" s="128">
        <f t="shared" si="426"/>
        <v>75</v>
      </c>
      <c r="L1086" s="128">
        <f t="shared" si="426"/>
        <v>68</v>
      </c>
      <c r="M1086" s="128">
        <f t="shared" si="426"/>
        <v>61</v>
      </c>
      <c r="N1086" s="128">
        <f t="shared" si="426"/>
        <v>60</v>
      </c>
      <c r="O1086" s="128">
        <f>SUM(C1086:N1086)</f>
        <v>783</v>
      </c>
    </row>
    <row r="1087" spans="2:15" s="21" customFormat="1" ht="23.25" customHeight="1" x14ac:dyDescent="0.25">
      <c r="B1087" s="129" t="s">
        <v>47</v>
      </c>
      <c r="C1087" s="123">
        <f t="shared" ref="C1087:O1087" si="427">IF(C1091=0,0,(C1086/C1091)*100)</f>
        <v>70.454545454545453</v>
      </c>
      <c r="D1087" s="123">
        <f t="shared" si="427"/>
        <v>79.411764705882348</v>
      </c>
      <c r="E1087" s="123">
        <f t="shared" si="427"/>
        <v>63.529411764705877</v>
      </c>
      <c r="F1087" s="123">
        <f t="shared" si="427"/>
        <v>91.17647058823529</v>
      </c>
      <c r="G1087" s="123">
        <f t="shared" si="427"/>
        <v>86.58536585365853</v>
      </c>
      <c r="H1087" s="123">
        <f t="shared" si="427"/>
        <v>90</v>
      </c>
      <c r="I1087" s="123">
        <f t="shared" si="427"/>
        <v>82.954545454545453</v>
      </c>
      <c r="J1087" s="123">
        <f t="shared" si="427"/>
        <v>75.531914893617028</v>
      </c>
      <c r="K1087" s="123">
        <f t="shared" si="427"/>
        <v>85.227272727272734</v>
      </c>
      <c r="L1087" s="123">
        <f t="shared" si="427"/>
        <v>83.950617283950606</v>
      </c>
      <c r="M1087" s="123">
        <f t="shared" si="427"/>
        <v>84.722222222222214</v>
      </c>
      <c r="N1087" s="123">
        <f t="shared" si="427"/>
        <v>68.965517241379317</v>
      </c>
      <c r="O1087" s="123">
        <f t="shared" si="427"/>
        <v>79.816513761467888</v>
      </c>
    </row>
    <row r="1088" spans="2:15" s="26" customFormat="1" ht="23.25" customHeight="1" x14ac:dyDescent="0.25">
      <c r="B1088" s="129" t="s">
        <v>25</v>
      </c>
      <c r="C1088" s="123">
        <f t="shared" ref="C1088:O1088" si="428">C1086/C1615</f>
        <v>2</v>
      </c>
      <c r="D1088" s="123">
        <f t="shared" si="428"/>
        <v>1.8620689655172413</v>
      </c>
      <c r="E1088" s="123">
        <f t="shared" si="428"/>
        <v>1.7419354838709677</v>
      </c>
      <c r="F1088" s="123">
        <f t="shared" si="428"/>
        <v>2.0666666666666669</v>
      </c>
      <c r="G1088" s="123">
        <f t="shared" si="428"/>
        <v>2.2903225806451615</v>
      </c>
      <c r="H1088" s="123">
        <f t="shared" si="428"/>
        <v>2.4</v>
      </c>
      <c r="I1088" s="123">
        <f t="shared" si="428"/>
        <v>2.3548387096774195</v>
      </c>
      <c r="J1088" s="123">
        <f t="shared" si="428"/>
        <v>2.2903225806451615</v>
      </c>
      <c r="K1088" s="123">
        <f t="shared" si="428"/>
        <v>2.5</v>
      </c>
      <c r="L1088" s="123">
        <f t="shared" si="428"/>
        <v>2.193548387096774</v>
      </c>
      <c r="M1088" s="123">
        <f t="shared" si="428"/>
        <v>2.0333333333333332</v>
      </c>
      <c r="N1088" s="123">
        <f t="shared" si="428"/>
        <v>1.935483870967742</v>
      </c>
      <c r="O1088" s="123">
        <f t="shared" si="428"/>
        <v>2.139344262295082</v>
      </c>
    </row>
    <row r="1089" spans="2:15" s="26" customFormat="1" ht="12" customHeight="1" x14ac:dyDescent="0.25">
      <c r="B1089" s="36"/>
      <c r="C1089" s="37"/>
      <c r="D1089" s="37"/>
      <c r="E1089" s="37"/>
      <c r="F1089" s="37"/>
      <c r="G1089" s="37"/>
      <c r="H1089" s="37"/>
      <c r="I1089" s="37"/>
      <c r="J1089" s="37"/>
      <c r="K1089" s="37"/>
      <c r="L1089" s="37"/>
      <c r="M1089" s="37"/>
      <c r="N1089" s="37"/>
      <c r="O1089" s="25"/>
    </row>
    <row r="1090" spans="2:15" s="26" customFormat="1" ht="23.25" customHeight="1" x14ac:dyDescent="0.25">
      <c r="B1090" s="97" t="s">
        <v>143</v>
      </c>
      <c r="C1090" s="109"/>
      <c r="D1090" s="110"/>
      <c r="E1090" s="110"/>
      <c r="F1090" s="110"/>
      <c r="G1090" s="110"/>
      <c r="H1090" s="110"/>
      <c r="I1090" s="110"/>
      <c r="J1090" s="110"/>
      <c r="K1090" s="110"/>
      <c r="L1090" s="110"/>
      <c r="M1090" s="110"/>
      <c r="N1090" s="110"/>
      <c r="O1090" s="111"/>
    </row>
    <row r="1091" spans="2:15" s="26" customFormat="1" ht="23.25" customHeight="1" x14ac:dyDescent="0.25">
      <c r="B1091" s="129" t="s">
        <v>5</v>
      </c>
      <c r="C1091" s="128">
        <f>C1073+C1080+C1085</f>
        <v>88</v>
      </c>
      <c r="D1091" s="128">
        <f>D1073+D1080+D1085</f>
        <v>68</v>
      </c>
      <c r="E1091" s="128">
        <f>E1073+E1080+E1085</f>
        <v>85</v>
      </c>
      <c r="F1091" s="128">
        <f t="shared" ref="F1091:N1091" si="429">F1073+F1080+F1086</f>
        <v>68</v>
      </c>
      <c r="G1091" s="128">
        <f t="shared" si="429"/>
        <v>82</v>
      </c>
      <c r="H1091" s="128">
        <f t="shared" si="429"/>
        <v>80</v>
      </c>
      <c r="I1091" s="128">
        <f t="shared" si="429"/>
        <v>88</v>
      </c>
      <c r="J1091" s="128">
        <f t="shared" si="429"/>
        <v>94</v>
      </c>
      <c r="K1091" s="128">
        <f t="shared" si="429"/>
        <v>88</v>
      </c>
      <c r="L1091" s="128">
        <f t="shared" si="429"/>
        <v>81</v>
      </c>
      <c r="M1091" s="128">
        <f t="shared" si="429"/>
        <v>72</v>
      </c>
      <c r="N1091" s="128">
        <f t="shared" si="429"/>
        <v>87</v>
      </c>
      <c r="O1091" s="128">
        <f>SUM(C1091:N1091)</f>
        <v>981</v>
      </c>
    </row>
    <row r="1092" spans="2:15" s="26" customFormat="1" ht="23.25" customHeight="1" x14ac:dyDescent="0.25">
      <c r="B1092" s="129" t="s">
        <v>25</v>
      </c>
      <c r="C1092" s="123">
        <f t="shared" ref="C1092:O1092" si="430">C1091/C1615</f>
        <v>2.838709677419355</v>
      </c>
      <c r="D1092" s="123">
        <f t="shared" si="430"/>
        <v>2.3448275862068964</v>
      </c>
      <c r="E1092" s="123">
        <f t="shared" si="430"/>
        <v>2.7419354838709675</v>
      </c>
      <c r="F1092" s="123">
        <f t="shared" si="430"/>
        <v>2.2666666666666666</v>
      </c>
      <c r="G1092" s="123">
        <f t="shared" si="430"/>
        <v>2.6451612903225805</v>
      </c>
      <c r="H1092" s="123">
        <f t="shared" si="430"/>
        <v>2.6666666666666665</v>
      </c>
      <c r="I1092" s="123">
        <f t="shared" si="430"/>
        <v>2.838709677419355</v>
      </c>
      <c r="J1092" s="123">
        <f t="shared" si="430"/>
        <v>3.032258064516129</v>
      </c>
      <c r="K1092" s="123">
        <f t="shared" si="430"/>
        <v>2.9333333333333331</v>
      </c>
      <c r="L1092" s="123">
        <f t="shared" si="430"/>
        <v>2.6129032258064515</v>
      </c>
      <c r="M1092" s="123">
        <f t="shared" si="430"/>
        <v>2.4</v>
      </c>
      <c r="N1092" s="123">
        <f t="shared" si="430"/>
        <v>2.806451612903226</v>
      </c>
      <c r="O1092" s="123">
        <f t="shared" si="430"/>
        <v>2.680327868852459</v>
      </c>
    </row>
    <row r="1093" spans="2:15" s="26" customFormat="1" ht="23.25" customHeight="1" x14ac:dyDescent="0.25">
      <c r="B1093" s="129" t="s">
        <v>595</v>
      </c>
      <c r="C1093" s="123">
        <f t="shared" ref="C1093:O1093" si="431">IF(C1091&lt;&gt;0,IF(C1253&lt;&gt;0,C1091/C1253*100,0),0)</f>
        <v>0.60055961236606836</v>
      </c>
      <c r="D1093" s="123">
        <f t="shared" si="431"/>
        <v>0.47572408003358047</v>
      </c>
      <c r="E1093" s="123">
        <f t="shared" si="431"/>
        <v>0.58990908459990288</v>
      </c>
      <c r="F1093" s="123">
        <f t="shared" si="431"/>
        <v>0.45409015025041738</v>
      </c>
      <c r="G1093" s="123">
        <f t="shared" si="431"/>
        <v>0.60201159973570217</v>
      </c>
      <c r="H1093" s="123">
        <f t="shared" si="431"/>
        <v>0.56433408577878108</v>
      </c>
      <c r="I1093" s="123">
        <f t="shared" si="431"/>
        <v>0.61281337047353757</v>
      </c>
      <c r="J1093" s="123">
        <f t="shared" si="431"/>
        <v>0.62272275587943027</v>
      </c>
      <c r="K1093" s="123">
        <f t="shared" si="431"/>
        <v>0.57716272053518725</v>
      </c>
      <c r="L1093" s="123">
        <f t="shared" si="431"/>
        <v>0.56742556917688269</v>
      </c>
      <c r="M1093" s="123">
        <f t="shared" si="431"/>
        <v>0.49109883364027007</v>
      </c>
      <c r="N1093" s="123">
        <f t="shared" si="431"/>
        <v>0.60745705906996239</v>
      </c>
      <c r="O1093" s="123">
        <f t="shared" si="431"/>
        <v>0.56350811084049446</v>
      </c>
    </row>
    <row r="1094" spans="2:15" s="26" customFormat="1" ht="12" customHeight="1" x14ac:dyDescent="0.25">
      <c r="B1094" s="75"/>
      <c r="C1094" s="76"/>
      <c r="D1094" s="76"/>
      <c r="E1094" s="76"/>
      <c r="F1094" s="76"/>
      <c r="G1094" s="76"/>
      <c r="H1094" s="76"/>
      <c r="I1094" s="76"/>
      <c r="J1094" s="76"/>
      <c r="K1094" s="76"/>
      <c r="L1094" s="76"/>
      <c r="M1094" s="76"/>
      <c r="N1094" s="76"/>
      <c r="O1094" s="71"/>
    </row>
    <row r="1095" spans="2:15" s="30" customFormat="1" ht="23.25" customHeight="1" x14ac:dyDescent="0.25">
      <c r="B1095" s="133" t="s">
        <v>171</v>
      </c>
      <c r="C1095" s="109"/>
      <c r="D1095" s="110"/>
      <c r="E1095" s="110"/>
      <c r="F1095" s="110"/>
      <c r="G1095" s="110"/>
      <c r="H1095" s="110"/>
      <c r="I1095" s="110"/>
      <c r="J1095" s="110"/>
      <c r="K1095" s="110"/>
      <c r="L1095" s="110"/>
      <c r="M1095" s="110"/>
      <c r="N1095" s="110"/>
      <c r="O1095" s="111"/>
    </row>
    <row r="1096" spans="2:15" s="27" customFormat="1" ht="12" customHeight="1" x14ac:dyDescent="0.25">
      <c r="B1096" s="36"/>
      <c r="C1096" s="37"/>
      <c r="D1096" s="37"/>
      <c r="E1096" s="37"/>
      <c r="F1096" s="37"/>
      <c r="G1096" s="37"/>
      <c r="H1096" s="37"/>
      <c r="I1096" s="37"/>
      <c r="J1096" s="37"/>
      <c r="K1096" s="37"/>
      <c r="L1096" s="37"/>
      <c r="M1096" s="37"/>
      <c r="N1096" s="37"/>
      <c r="O1096" s="25"/>
    </row>
    <row r="1097" spans="2:15" s="21" customFormat="1" ht="23.25" customHeight="1" x14ac:dyDescent="0.25">
      <c r="B1097" s="97" t="s">
        <v>739</v>
      </c>
      <c r="C1097" s="109"/>
      <c r="D1097" s="110"/>
      <c r="E1097" s="110"/>
      <c r="F1097" s="110"/>
      <c r="G1097" s="110"/>
      <c r="H1097" s="110"/>
      <c r="I1097" s="110"/>
      <c r="J1097" s="110"/>
      <c r="K1097" s="110"/>
      <c r="L1097" s="110"/>
      <c r="M1097" s="110"/>
      <c r="N1097" s="110"/>
      <c r="O1097" s="111"/>
    </row>
    <row r="1098" spans="2:15" s="21" customFormat="1" ht="23.25" customHeight="1" x14ac:dyDescent="0.25">
      <c r="B1098" s="116" t="s">
        <v>740</v>
      </c>
      <c r="C1098" s="121">
        <v>16</v>
      </c>
      <c r="D1098" s="121">
        <v>8</v>
      </c>
      <c r="E1098" s="121">
        <v>6</v>
      </c>
      <c r="F1098" s="121">
        <v>7</v>
      </c>
      <c r="G1098" s="121">
        <v>4</v>
      </c>
      <c r="H1098" s="121">
        <v>7</v>
      </c>
      <c r="I1098" s="121">
        <v>9</v>
      </c>
      <c r="J1098" s="121">
        <v>4</v>
      </c>
      <c r="K1098" s="121">
        <v>7</v>
      </c>
      <c r="L1098" s="121">
        <v>4</v>
      </c>
      <c r="M1098" s="121">
        <v>6</v>
      </c>
      <c r="N1098" s="121">
        <v>5</v>
      </c>
      <c r="O1098" s="128">
        <f>SUM(C1098:N1098)</f>
        <v>83</v>
      </c>
    </row>
    <row r="1099" spans="2:15" s="26" customFormat="1" ht="23.25" customHeight="1" x14ac:dyDescent="0.25">
      <c r="B1099" s="119" t="s">
        <v>741</v>
      </c>
      <c r="C1099" s="122">
        <v>17</v>
      </c>
      <c r="D1099" s="122">
        <v>13</v>
      </c>
      <c r="E1099" s="122">
        <v>11</v>
      </c>
      <c r="F1099" s="122">
        <v>11</v>
      </c>
      <c r="G1099" s="122">
        <v>19</v>
      </c>
      <c r="H1099" s="122">
        <v>6</v>
      </c>
      <c r="I1099" s="122">
        <v>7</v>
      </c>
      <c r="J1099" s="122">
        <v>3</v>
      </c>
      <c r="K1099" s="122">
        <v>4</v>
      </c>
      <c r="L1099" s="122">
        <v>3</v>
      </c>
      <c r="M1099" s="122">
        <v>11</v>
      </c>
      <c r="N1099" s="122">
        <v>8</v>
      </c>
      <c r="O1099" s="128">
        <f t="shared" ref="O1099:O1107" si="432">SUM(C1099:N1099)</f>
        <v>113</v>
      </c>
    </row>
    <row r="1100" spans="2:15" s="21" customFormat="1" ht="23.25" customHeight="1" x14ac:dyDescent="0.25">
      <c r="B1100" s="116" t="s">
        <v>742</v>
      </c>
      <c r="C1100" s="121">
        <v>10</v>
      </c>
      <c r="D1100" s="121">
        <v>3</v>
      </c>
      <c r="E1100" s="121">
        <v>11</v>
      </c>
      <c r="F1100" s="121">
        <v>10</v>
      </c>
      <c r="G1100" s="121">
        <v>1</v>
      </c>
      <c r="H1100" s="121">
        <v>8</v>
      </c>
      <c r="I1100" s="121">
        <v>8</v>
      </c>
      <c r="J1100" s="121">
        <v>9</v>
      </c>
      <c r="K1100" s="121">
        <v>6</v>
      </c>
      <c r="L1100" s="121">
        <v>11</v>
      </c>
      <c r="M1100" s="121">
        <v>12</v>
      </c>
      <c r="N1100" s="121">
        <v>4</v>
      </c>
      <c r="O1100" s="128">
        <f t="shared" si="432"/>
        <v>93</v>
      </c>
    </row>
    <row r="1101" spans="2:15" s="21" customFormat="1" ht="23.25" customHeight="1" x14ac:dyDescent="0.25">
      <c r="B1101" s="119" t="s">
        <v>743</v>
      </c>
      <c r="C1101" s="122">
        <v>4</v>
      </c>
      <c r="D1101" s="122">
        <v>5</v>
      </c>
      <c r="E1101" s="122">
        <v>4</v>
      </c>
      <c r="F1101" s="122">
        <v>9</v>
      </c>
      <c r="G1101" s="122">
        <v>8</v>
      </c>
      <c r="H1101" s="122">
        <v>0</v>
      </c>
      <c r="I1101" s="122">
        <v>1</v>
      </c>
      <c r="J1101" s="122">
        <v>5</v>
      </c>
      <c r="K1101" s="122">
        <v>5</v>
      </c>
      <c r="L1101" s="122">
        <v>3</v>
      </c>
      <c r="M1101" s="122">
        <v>6</v>
      </c>
      <c r="N1101" s="122">
        <v>2</v>
      </c>
      <c r="O1101" s="128">
        <f t="shared" si="432"/>
        <v>52</v>
      </c>
    </row>
    <row r="1102" spans="2:15" s="21" customFormat="1" ht="23.25" customHeight="1" x14ac:dyDescent="0.25">
      <c r="B1102" s="116" t="s">
        <v>744</v>
      </c>
      <c r="C1102" s="121">
        <v>0</v>
      </c>
      <c r="D1102" s="121">
        <v>5</v>
      </c>
      <c r="E1102" s="121">
        <v>8</v>
      </c>
      <c r="F1102" s="121">
        <v>4</v>
      </c>
      <c r="G1102" s="121">
        <v>4</v>
      </c>
      <c r="H1102" s="121">
        <v>14</v>
      </c>
      <c r="I1102" s="121">
        <v>4</v>
      </c>
      <c r="J1102" s="121">
        <v>4</v>
      </c>
      <c r="K1102" s="121">
        <v>6</v>
      </c>
      <c r="L1102" s="121">
        <v>6</v>
      </c>
      <c r="M1102" s="121">
        <v>3</v>
      </c>
      <c r="N1102" s="121">
        <v>2</v>
      </c>
      <c r="O1102" s="128">
        <f t="shared" si="432"/>
        <v>60</v>
      </c>
    </row>
    <row r="1103" spans="2:15" s="21" customFormat="1" ht="23.25" customHeight="1" x14ac:dyDescent="0.25">
      <c r="B1103" s="119" t="s">
        <v>745</v>
      </c>
      <c r="C1103" s="122">
        <v>0</v>
      </c>
      <c r="D1103" s="122">
        <v>0</v>
      </c>
      <c r="E1103" s="122">
        <v>0</v>
      </c>
      <c r="F1103" s="122">
        <v>0</v>
      </c>
      <c r="G1103" s="122">
        <v>0</v>
      </c>
      <c r="H1103" s="122">
        <v>0</v>
      </c>
      <c r="I1103" s="122">
        <v>0</v>
      </c>
      <c r="J1103" s="122">
        <v>0</v>
      </c>
      <c r="K1103" s="122">
        <v>0</v>
      </c>
      <c r="L1103" s="122">
        <v>0</v>
      </c>
      <c r="M1103" s="122">
        <v>0</v>
      </c>
      <c r="N1103" s="122">
        <v>0</v>
      </c>
      <c r="O1103" s="128">
        <f t="shared" si="432"/>
        <v>0</v>
      </c>
    </row>
    <row r="1104" spans="2:15" s="21" customFormat="1" ht="23.25" customHeight="1" x14ac:dyDescent="0.25">
      <c r="B1104" s="116" t="s">
        <v>746</v>
      </c>
      <c r="C1104" s="121">
        <v>0</v>
      </c>
      <c r="D1104" s="121">
        <v>0</v>
      </c>
      <c r="E1104" s="121">
        <v>0</v>
      </c>
      <c r="F1104" s="121">
        <v>0</v>
      </c>
      <c r="G1104" s="121">
        <v>0</v>
      </c>
      <c r="H1104" s="121">
        <v>0</v>
      </c>
      <c r="I1104" s="121">
        <v>0</v>
      </c>
      <c r="J1104" s="121">
        <v>0</v>
      </c>
      <c r="K1104" s="121">
        <v>0</v>
      </c>
      <c r="L1104" s="121">
        <v>0</v>
      </c>
      <c r="M1104" s="121">
        <v>0</v>
      </c>
      <c r="N1104" s="121">
        <v>0</v>
      </c>
      <c r="O1104" s="128">
        <f t="shared" si="432"/>
        <v>0</v>
      </c>
    </row>
    <row r="1105" spans="2:15" s="21" customFormat="1" ht="23.25" customHeight="1" x14ac:dyDescent="0.25">
      <c r="B1105" s="119" t="s">
        <v>747</v>
      </c>
      <c r="C1105" s="122">
        <v>4</v>
      </c>
      <c r="D1105" s="122">
        <v>4</v>
      </c>
      <c r="E1105" s="122">
        <v>3</v>
      </c>
      <c r="F1105" s="122">
        <v>2</v>
      </c>
      <c r="G1105" s="122">
        <v>4</v>
      </c>
      <c r="H1105" s="122">
        <v>2</v>
      </c>
      <c r="I1105" s="122">
        <v>6</v>
      </c>
      <c r="J1105" s="122">
        <v>7</v>
      </c>
      <c r="K1105" s="122">
        <v>1</v>
      </c>
      <c r="L1105" s="122">
        <v>1</v>
      </c>
      <c r="M1105" s="122">
        <v>1</v>
      </c>
      <c r="N1105" s="122">
        <v>2</v>
      </c>
      <c r="O1105" s="128">
        <f t="shared" si="432"/>
        <v>37</v>
      </c>
    </row>
    <row r="1106" spans="2:15" s="21" customFormat="1" ht="23.25" customHeight="1" x14ac:dyDescent="0.25">
      <c r="B1106" s="116" t="s">
        <v>748</v>
      </c>
      <c r="C1106" s="121">
        <v>4</v>
      </c>
      <c r="D1106" s="121">
        <v>2</v>
      </c>
      <c r="E1106" s="121">
        <v>5</v>
      </c>
      <c r="F1106" s="121">
        <v>5</v>
      </c>
      <c r="G1106" s="121">
        <v>2</v>
      </c>
      <c r="H1106" s="121">
        <v>2</v>
      </c>
      <c r="I1106" s="121">
        <v>4</v>
      </c>
      <c r="J1106" s="121">
        <v>0</v>
      </c>
      <c r="K1106" s="121">
        <v>0</v>
      </c>
      <c r="L1106" s="121">
        <v>8</v>
      </c>
      <c r="M1106" s="121">
        <v>2</v>
      </c>
      <c r="N1106" s="121">
        <v>4</v>
      </c>
      <c r="O1106" s="128">
        <f t="shared" si="432"/>
        <v>38</v>
      </c>
    </row>
    <row r="1107" spans="2:15" s="21" customFormat="1" ht="23.25" customHeight="1" x14ac:dyDescent="0.25">
      <c r="B1107" s="119" t="s">
        <v>749</v>
      </c>
      <c r="C1107" s="122">
        <v>5</v>
      </c>
      <c r="D1107" s="122">
        <v>5</v>
      </c>
      <c r="E1107" s="122">
        <v>6</v>
      </c>
      <c r="F1107" s="122">
        <v>2</v>
      </c>
      <c r="G1107" s="122">
        <v>3</v>
      </c>
      <c r="H1107" s="122">
        <v>4</v>
      </c>
      <c r="I1107" s="122">
        <v>2</v>
      </c>
      <c r="J1107" s="122">
        <v>1</v>
      </c>
      <c r="K1107" s="122">
        <v>8</v>
      </c>
      <c r="L1107" s="122">
        <v>0</v>
      </c>
      <c r="M1107" s="122">
        <v>5</v>
      </c>
      <c r="N1107" s="122">
        <v>3</v>
      </c>
      <c r="O1107" s="128">
        <f t="shared" si="432"/>
        <v>44</v>
      </c>
    </row>
    <row r="1108" spans="2:15" s="26" customFormat="1" ht="23.25" customHeight="1" x14ac:dyDescent="0.25">
      <c r="B1108" s="129" t="s">
        <v>5</v>
      </c>
      <c r="C1108" s="128">
        <f t="shared" ref="C1108:N1108" si="433">SUM(C1098:C1107)</f>
        <v>60</v>
      </c>
      <c r="D1108" s="128">
        <f t="shared" si="433"/>
        <v>45</v>
      </c>
      <c r="E1108" s="128">
        <f t="shared" si="433"/>
        <v>54</v>
      </c>
      <c r="F1108" s="128">
        <f t="shared" si="433"/>
        <v>50</v>
      </c>
      <c r="G1108" s="128">
        <f t="shared" si="433"/>
        <v>45</v>
      </c>
      <c r="H1108" s="128">
        <f t="shared" si="433"/>
        <v>43</v>
      </c>
      <c r="I1108" s="128">
        <f t="shared" si="433"/>
        <v>41</v>
      </c>
      <c r="J1108" s="128">
        <f t="shared" si="433"/>
        <v>33</v>
      </c>
      <c r="K1108" s="128">
        <f t="shared" si="433"/>
        <v>37</v>
      </c>
      <c r="L1108" s="128">
        <f t="shared" si="433"/>
        <v>36</v>
      </c>
      <c r="M1108" s="128">
        <f t="shared" si="433"/>
        <v>46</v>
      </c>
      <c r="N1108" s="128">
        <f t="shared" si="433"/>
        <v>30</v>
      </c>
      <c r="O1108" s="128">
        <f>SUM(C1108:N1108)</f>
        <v>520</v>
      </c>
    </row>
    <row r="1109" spans="2:15" s="21" customFormat="1" ht="12" customHeight="1" x14ac:dyDescent="0.25">
      <c r="B1109" s="23"/>
      <c r="C1109" s="24"/>
      <c r="D1109" s="24"/>
      <c r="E1109" s="24"/>
      <c r="F1109" s="24"/>
      <c r="G1109" s="24"/>
      <c r="H1109" s="24"/>
      <c r="I1109" s="24"/>
      <c r="J1109" s="24"/>
      <c r="K1109" s="24"/>
      <c r="L1109" s="24"/>
      <c r="M1109" s="24"/>
      <c r="N1109" s="24"/>
      <c r="O1109" s="25"/>
    </row>
    <row r="1110" spans="2:15" s="21" customFormat="1" ht="23.25" customHeight="1" x14ac:dyDescent="0.25">
      <c r="B1110" s="97" t="s">
        <v>750</v>
      </c>
      <c r="C1110" s="109"/>
      <c r="D1110" s="110"/>
      <c r="E1110" s="110"/>
      <c r="F1110" s="110"/>
      <c r="G1110" s="110"/>
      <c r="H1110" s="110"/>
      <c r="I1110" s="110"/>
      <c r="J1110" s="110"/>
      <c r="K1110" s="110"/>
      <c r="L1110" s="110"/>
      <c r="M1110" s="110"/>
      <c r="N1110" s="110"/>
      <c r="O1110" s="111"/>
    </row>
    <row r="1111" spans="2:15" s="21" customFormat="1" ht="23.25" customHeight="1" x14ac:dyDescent="0.25">
      <c r="B1111" s="97" t="s">
        <v>5</v>
      </c>
      <c r="C1111" s="128">
        <f t="shared" ref="C1111:N1111" si="434">C1108</f>
        <v>60</v>
      </c>
      <c r="D1111" s="128">
        <f t="shared" si="434"/>
        <v>45</v>
      </c>
      <c r="E1111" s="128">
        <f t="shared" si="434"/>
        <v>54</v>
      </c>
      <c r="F1111" s="128">
        <f t="shared" si="434"/>
        <v>50</v>
      </c>
      <c r="G1111" s="128">
        <f t="shared" si="434"/>
        <v>45</v>
      </c>
      <c r="H1111" s="128">
        <f t="shared" si="434"/>
        <v>43</v>
      </c>
      <c r="I1111" s="128">
        <f t="shared" si="434"/>
        <v>41</v>
      </c>
      <c r="J1111" s="128">
        <f t="shared" si="434"/>
        <v>33</v>
      </c>
      <c r="K1111" s="128">
        <f t="shared" si="434"/>
        <v>37</v>
      </c>
      <c r="L1111" s="128">
        <f t="shared" si="434"/>
        <v>36</v>
      </c>
      <c r="M1111" s="128">
        <f t="shared" si="434"/>
        <v>46</v>
      </c>
      <c r="N1111" s="128">
        <f t="shared" si="434"/>
        <v>30</v>
      </c>
      <c r="O1111" s="128">
        <f>SUM(C1111:N1111)</f>
        <v>520</v>
      </c>
    </row>
    <row r="1112" spans="2:15" s="21" customFormat="1" ht="23.25" customHeight="1" x14ac:dyDescent="0.25">
      <c r="B1112" s="97" t="s">
        <v>49</v>
      </c>
      <c r="C1112" s="123">
        <f t="shared" ref="C1112:O1112" si="435">IF(C1129=0,0,(C1111/C1129)*100)</f>
        <v>9.8360655737704921</v>
      </c>
      <c r="D1112" s="123">
        <f t="shared" si="435"/>
        <v>7.8947368421052628</v>
      </c>
      <c r="E1112" s="123">
        <f t="shared" si="435"/>
        <v>9.2783505154639183</v>
      </c>
      <c r="F1112" s="123">
        <f t="shared" si="435"/>
        <v>8.8967971530249113</v>
      </c>
      <c r="G1112" s="123">
        <f t="shared" si="435"/>
        <v>8.0500894454382834</v>
      </c>
      <c r="H1112" s="123">
        <f t="shared" si="435"/>
        <v>7.131011608623548</v>
      </c>
      <c r="I1112" s="123">
        <f t="shared" si="435"/>
        <v>7.1678321678321684</v>
      </c>
      <c r="J1112" s="123">
        <f t="shared" si="435"/>
        <v>5.6313993174061432</v>
      </c>
      <c r="K1112" s="123">
        <f t="shared" si="435"/>
        <v>5.8637083993660859</v>
      </c>
      <c r="L1112" s="123">
        <f t="shared" si="435"/>
        <v>6.1538461538461542</v>
      </c>
      <c r="M1112" s="123">
        <f t="shared" si="435"/>
        <v>7.504078303425775</v>
      </c>
      <c r="N1112" s="123">
        <f>IF(N1129=0,0,(N1111/N1129)*100)</f>
        <v>5.1813471502590671</v>
      </c>
      <c r="O1112" s="123">
        <f t="shared" si="435"/>
        <v>7.3737946681792401</v>
      </c>
    </row>
    <row r="1113" spans="2:15" s="26" customFormat="1" ht="23.25" customHeight="1" x14ac:dyDescent="0.25">
      <c r="B1113" s="97" t="s">
        <v>25</v>
      </c>
      <c r="C1113" s="123">
        <f t="shared" ref="C1113:O1113" si="436">C1111/C1615</f>
        <v>1.935483870967742</v>
      </c>
      <c r="D1113" s="123">
        <f t="shared" si="436"/>
        <v>1.5517241379310345</v>
      </c>
      <c r="E1113" s="123">
        <f t="shared" si="436"/>
        <v>1.7419354838709677</v>
      </c>
      <c r="F1113" s="123">
        <f t="shared" si="436"/>
        <v>1.6666666666666667</v>
      </c>
      <c r="G1113" s="123">
        <f t="shared" si="436"/>
        <v>1.4516129032258065</v>
      </c>
      <c r="H1113" s="123">
        <f t="shared" si="436"/>
        <v>1.4333333333333333</v>
      </c>
      <c r="I1113" s="123">
        <f t="shared" si="436"/>
        <v>1.3225806451612903</v>
      </c>
      <c r="J1113" s="123">
        <f t="shared" si="436"/>
        <v>1.064516129032258</v>
      </c>
      <c r="K1113" s="123">
        <f t="shared" si="436"/>
        <v>1.2333333333333334</v>
      </c>
      <c r="L1113" s="123">
        <f t="shared" si="436"/>
        <v>1.1612903225806452</v>
      </c>
      <c r="M1113" s="123">
        <f t="shared" si="436"/>
        <v>1.5333333333333334</v>
      </c>
      <c r="N1113" s="123">
        <f t="shared" si="436"/>
        <v>0.967741935483871</v>
      </c>
      <c r="O1113" s="123">
        <f t="shared" si="436"/>
        <v>1.4207650273224044</v>
      </c>
    </row>
    <row r="1114" spans="2:15" s="26" customFormat="1" ht="12" customHeight="1" x14ac:dyDescent="0.25">
      <c r="B1114" s="75"/>
      <c r="C1114" s="76"/>
      <c r="D1114" s="76"/>
      <c r="E1114" s="76"/>
      <c r="F1114" s="76"/>
      <c r="G1114" s="76"/>
      <c r="H1114" s="76"/>
      <c r="I1114" s="76"/>
      <c r="J1114" s="76"/>
      <c r="K1114" s="76"/>
      <c r="L1114" s="76"/>
      <c r="M1114" s="76"/>
      <c r="N1114" s="76"/>
      <c r="O1114" s="71"/>
    </row>
    <row r="1115" spans="2:15" s="21" customFormat="1" ht="23.25" customHeight="1" x14ac:dyDescent="0.25">
      <c r="B1115" s="97" t="s">
        <v>751</v>
      </c>
      <c r="C1115" s="109"/>
      <c r="D1115" s="110"/>
      <c r="E1115" s="110"/>
      <c r="F1115" s="110"/>
      <c r="G1115" s="110"/>
      <c r="H1115" s="110"/>
      <c r="I1115" s="110"/>
      <c r="J1115" s="110"/>
      <c r="K1115" s="110"/>
      <c r="L1115" s="110"/>
      <c r="M1115" s="110"/>
      <c r="N1115" s="110"/>
      <c r="O1115" s="111"/>
    </row>
    <row r="1116" spans="2:15" s="21" customFormat="1" ht="23.25" customHeight="1" x14ac:dyDescent="0.25">
      <c r="B1116" s="116" t="s">
        <v>752</v>
      </c>
      <c r="C1116" s="121">
        <v>9</v>
      </c>
      <c r="D1116" s="121">
        <v>10</v>
      </c>
      <c r="E1116" s="121">
        <v>19</v>
      </c>
      <c r="F1116" s="121">
        <v>13</v>
      </c>
      <c r="G1116" s="121">
        <v>12</v>
      </c>
      <c r="H1116" s="121">
        <v>11</v>
      </c>
      <c r="I1116" s="121">
        <v>11</v>
      </c>
      <c r="J1116" s="121">
        <v>10</v>
      </c>
      <c r="K1116" s="121">
        <v>20</v>
      </c>
      <c r="L1116" s="121">
        <v>9</v>
      </c>
      <c r="M1116" s="121">
        <v>19</v>
      </c>
      <c r="N1116" s="121">
        <v>12</v>
      </c>
      <c r="O1116" s="128">
        <f>SUM(C1116:N1116)</f>
        <v>155</v>
      </c>
    </row>
    <row r="1117" spans="2:15" s="21" customFormat="1" ht="23.25" customHeight="1" x14ac:dyDescent="0.25">
      <c r="B1117" s="119" t="s">
        <v>753</v>
      </c>
      <c r="C1117" s="122">
        <v>58</v>
      </c>
      <c r="D1117" s="122">
        <v>55</v>
      </c>
      <c r="E1117" s="122">
        <v>72</v>
      </c>
      <c r="F1117" s="122">
        <v>60</v>
      </c>
      <c r="G1117" s="122">
        <v>54</v>
      </c>
      <c r="H1117" s="122">
        <v>70</v>
      </c>
      <c r="I1117" s="122">
        <v>41</v>
      </c>
      <c r="J1117" s="122">
        <v>41</v>
      </c>
      <c r="K1117" s="122">
        <v>63</v>
      </c>
      <c r="L1117" s="122">
        <v>57</v>
      </c>
      <c r="M1117" s="122">
        <v>52</v>
      </c>
      <c r="N1117" s="122">
        <v>76</v>
      </c>
      <c r="O1117" s="128">
        <f>SUM(C1117:N1117)</f>
        <v>699</v>
      </c>
    </row>
    <row r="1118" spans="2:15" s="26" customFormat="1" ht="23.25" customHeight="1" x14ac:dyDescent="0.25">
      <c r="B1118" s="129" t="s">
        <v>5</v>
      </c>
      <c r="C1118" s="128">
        <f>SUM(C1116:C1117)</f>
        <v>67</v>
      </c>
      <c r="D1118" s="128">
        <f>SUM(D1116:D1117)</f>
        <v>65</v>
      </c>
      <c r="E1118" s="128">
        <f t="shared" ref="E1118:K1118" si="437">SUM(E1116:E1117)</f>
        <v>91</v>
      </c>
      <c r="F1118" s="128">
        <f>SUM(F1116:F1117)</f>
        <v>73</v>
      </c>
      <c r="G1118" s="128">
        <f t="shared" si="437"/>
        <v>66</v>
      </c>
      <c r="H1118" s="128">
        <f t="shared" si="437"/>
        <v>81</v>
      </c>
      <c r="I1118" s="128">
        <f t="shared" si="437"/>
        <v>52</v>
      </c>
      <c r="J1118" s="128">
        <f t="shared" si="437"/>
        <v>51</v>
      </c>
      <c r="K1118" s="128">
        <f t="shared" si="437"/>
        <v>83</v>
      </c>
      <c r="L1118" s="128">
        <f>SUM(L1116:L1117)</f>
        <v>66</v>
      </c>
      <c r="M1118" s="128">
        <f>SUM(M1116:M1117)</f>
        <v>71</v>
      </c>
      <c r="N1118" s="128">
        <f>SUM(N1116:N1117)</f>
        <v>88</v>
      </c>
      <c r="O1118" s="128">
        <f>SUM(C1118:N1118)</f>
        <v>854</v>
      </c>
    </row>
    <row r="1119" spans="2:15" s="21" customFormat="1" ht="23.25" customHeight="1" x14ac:dyDescent="0.25">
      <c r="B1119" s="97" t="s">
        <v>39</v>
      </c>
      <c r="C1119" s="123">
        <f t="shared" ref="C1119:O1119" si="438">IF(C1129=0,0,(C1118/C1129)*100)</f>
        <v>10.983606557377049</v>
      </c>
      <c r="D1119" s="123">
        <f t="shared" si="438"/>
        <v>11.403508771929824</v>
      </c>
      <c r="E1119" s="123">
        <f t="shared" si="438"/>
        <v>15.63573883161512</v>
      </c>
      <c r="F1119" s="123">
        <f t="shared" si="438"/>
        <v>12.98932384341637</v>
      </c>
      <c r="G1119" s="123">
        <f t="shared" si="438"/>
        <v>11.806797853309481</v>
      </c>
      <c r="H1119" s="123">
        <f t="shared" si="438"/>
        <v>13.432835820895523</v>
      </c>
      <c r="I1119" s="123">
        <f t="shared" si="438"/>
        <v>9.0909090909090917</v>
      </c>
      <c r="J1119" s="123">
        <f t="shared" si="438"/>
        <v>8.7030716723549499</v>
      </c>
      <c r="K1119" s="123">
        <f t="shared" si="438"/>
        <v>13.153724247226625</v>
      </c>
      <c r="L1119" s="123">
        <f t="shared" si="438"/>
        <v>11.282051282051283</v>
      </c>
      <c r="M1119" s="123">
        <f t="shared" si="438"/>
        <v>11.582381729200652</v>
      </c>
      <c r="N1119" s="123">
        <f t="shared" si="438"/>
        <v>15.198618307426598</v>
      </c>
      <c r="O1119" s="123">
        <f t="shared" si="438"/>
        <v>12.110039705048212</v>
      </c>
    </row>
    <row r="1120" spans="2:15" s="26" customFormat="1" ht="23.25" customHeight="1" x14ac:dyDescent="0.25">
      <c r="B1120" s="97" t="s">
        <v>25</v>
      </c>
      <c r="C1120" s="123">
        <f t="shared" ref="C1120:O1120" si="439">C1118/C1615</f>
        <v>2.161290322580645</v>
      </c>
      <c r="D1120" s="123">
        <f t="shared" si="439"/>
        <v>2.2413793103448274</v>
      </c>
      <c r="E1120" s="123">
        <f t="shared" si="439"/>
        <v>2.935483870967742</v>
      </c>
      <c r="F1120" s="123">
        <f t="shared" si="439"/>
        <v>2.4333333333333331</v>
      </c>
      <c r="G1120" s="123">
        <f t="shared" si="439"/>
        <v>2.129032258064516</v>
      </c>
      <c r="H1120" s="123">
        <f t="shared" si="439"/>
        <v>2.7</v>
      </c>
      <c r="I1120" s="123">
        <f t="shared" si="439"/>
        <v>1.6774193548387097</v>
      </c>
      <c r="J1120" s="123">
        <f t="shared" si="439"/>
        <v>1.6451612903225807</v>
      </c>
      <c r="K1120" s="123">
        <f t="shared" si="439"/>
        <v>2.7666666666666666</v>
      </c>
      <c r="L1120" s="123">
        <f t="shared" si="439"/>
        <v>2.129032258064516</v>
      </c>
      <c r="M1120" s="123">
        <f t="shared" si="439"/>
        <v>2.3666666666666667</v>
      </c>
      <c r="N1120" s="123">
        <f t="shared" si="439"/>
        <v>2.838709677419355</v>
      </c>
      <c r="O1120" s="123">
        <f t="shared" si="439"/>
        <v>2.3333333333333335</v>
      </c>
    </row>
    <row r="1121" spans="2:15" s="26" customFormat="1" ht="12" customHeight="1" x14ac:dyDescent="0.25">
      <c r="B1121" s="75"/>
      <c r="C1121" s="76"/>
      <c r="D1121" s="76"/>
      <c r="E1121" s="76"/>
      <c r="F1121" s="76"/>
      <c r="G1121" s="76"/>
      <c r="H1121" s="76"/>
      <c r="I1121" s="76"/>
      <c r="J1121" s="76"/>
      <c r="K1121" s="76"/>
      <c r="L1121" s="76"/>
      <c r="M1121" s="76"/>
      <c r="N1121" s="76"/>
      <c r="O1121" s="71"/>
    </row>
    <row r="1122" spans="2:15" s="21" customFormat="1" ht="23.25" customHeight="1" x14ac:dyDescent="0.25">
      <c r="B1122" s="97" t="s">
        <v>754</v>
      </c>
      <c r="C1122" s="109"/>
      <c r="D1122" s="110"/>
      <c r="E1122" s="110"/>
      <c r="F1122" s="110"/>
      <c r="G1122" s="110"/>
      <c r="H1122" s="110"/>
      <c r="I1122" s="110"/>
      <c r="J1122" s="110"/>
      <c r="K1122" s="110"/>
      <c r="L1122" s="110"/>
      <c r="M1122" s="110"/>
      <c r="N1122" s="110"/>
      <c r="O1122" s="111"/>
    </row>
    <row r="1123" spans="2:15" s="21" customFormat="1" ht="23.25" customHeight="1" x14ac:dyDescent="0.25">
      <c r="B1123" s="119" t="s">
        <v>755</v>
      </c>
      <c r="C1123" s="122">
        <v>483</v>
      </c>
      <c r="D1123" s="122">
        <v>460</v>
      </c>
      <c r="E1123" s="122">
        <v>437</v>
      </c>
      <c r="F1123" s="122">
        <v>439</v>
      </c>
      <c r="G1123" s="122">
        <v>448</v>
      </c>
      <c r="H1123" s="122">
        <v>479</v>
      </c>
      <c r="I1123" s="122">
        <v>479</v>
      </c>
      <c r="J1123" s="122">
        <v>502</v>
      </c>
      <c r="K1123" s="122">
        <v>511</v>
      </c>
      <c r="L1123" s="122">
        <v>483</v>
      </c>
      <c r="M1123" s="122">
        <v>496</v>
      </c>
      <c r="N1123" s="122">
        <v>461</v>
      </c>
      <c r="O1123" s="128">
        <f>SUM(C1123:N1123)</f>
        <v>5678</v>
      </c>
    </row>
    <row r="1124" spans="2:15" s="26" customFormat="1" ht="23.25" customHeight="1" x14ac:dyDescent="0.25">
      <c r="B1124" s="129" t="s">
        <v>5</v>
      </c>
      <c r="C1124" s="128">
        <f t="shared" ref="C1124:N1124" si="440">SUM(C1123)</f>
        <v>483</v>
      </c>
      <c r="D1124" s="128">
        <f t="shared" si="440"/>
        <v>460</v>
      </c>
      <c r="E1124" s="128">
        <f t="shared" si="440"/>
        <v>437</v>
      </c>
      <c r="F1124" s="128">
        <f t="shared" si="440"/>
        <v>439</v>
      </c>
      <c r="G1124" s="128">
        <f t="shared" si="440"/>
        <v>448</v>
      </c>
      <c r="H1124" s="128">
        <f t="shared" si="440"/>
        <v>479</v>
      </c>
      <c r="I1124" s="128">
        <f t="shared" si="440"/>
        <v>479</v>
      </c>
      <c r="J1124" s="128">
        <f t="shared" si="440"/>
        <v>502</v>
      </c>
      <c r="K1124" s="128">
        <f t="shared" si="440"/>
        <v>511</v>
      </c>
      <c r="L1124" s="128">
        <f t="shared" si="440"/>
        <v>483</v>
      </c>
      <c r="M1124" s="128">
        <f t="shared" si="440"/>
        <v>496</v>
      </c>
      <c r="N1124" s="128">
        <f t="shared" si="440"/>
        <v>461</v>
      </c>
      <c r="O1124" s="128">
        <f>SUM(C1124:N1124)</f>
        <v>5678</v>
      </c>
    </row>
    <row r="1125" spans="2:15" s="21" customFormat="1" ht="23.25" customHeight="1" x14ac:dyDescent="0.25">
      <c r="B1125" s="97" t="s">
        <v>39</v>
      </c>
      <c r="C1125" s="123">
        <v>0</v>
      </c>
      <c r="D1125" s="123">
        <f t="shared" ref="D1125:N1125" si="441">IF(D1129=0,0,D1124/D1129)*100</f>
        <v>80.701754385964904</v>
      </c>
      <c r="E1125" s="123">
        <f>IF(E1129=0,0,E1124/E1129)*100</f>
        <v>75.085910652920958</v>
      </c>
      <c r="F1125" s="123">
        <f t="shared" si="441"/>
        <v>78.113879003558722</v>
      </c>
      <c r="G1125" s="123">
        <f t="shared" si="441"/>
        <v>80.143112701252235</v>
      </c>
      <c r="H1125" s="123">
        <f t="shared" si="441"/>
        <v>79.436152570480928</v>
      </c>
      <c r="I1125" s="123">
        <f t="shared" si="441"/>
        <v>83.741258741258733</v>
      </c>
      <c r="J1125" s="123">
        <f t="shared" si="441"/>
        <v>85.665529010238899</v>
      </c>
      <c r="K1125" s="123">
        <f t="shared" si="441"/>
        <v>80.982567353407291</v>
      </c>
      <c r="L1125" s="123">
        <f t="shared" si="441"/>
        <v>82.564102564102555</v>
      </c>
      <c r="M1125" s="123">
        <f t="shared" si="441"/>
        <v>80.913539967373566</v>
      </c>
      <c r="N1125" s="123">
        <f t="shared" si="441"/>
        <v>79.620034542314329</v>
      </c>
      <c r="O1125" s="123">
        <f>IF(O1129=0,0,O1124/O1129)*100</f>
        <v>80.516165626772548</v>
      </c>
    </row>
    <row r="1126" spans="2:15" s="26" customFormat="1" ht="23.25" customHeight="1" x14ac:dyDescent="0.25">
      <c r="B1126" s="97" t="s">
        <v>25</v>
      </c>
      <c r="C1126" s="123">
        <v>0</v>
      </c>
      <c r="D1126" s="123">
        <f t="shared" ref="D1126:O1126" si="442">D1124/D1615</f>
        <v>15.862068965517242</v>
      </c>
      <c r="E1126" s="123">
        <f t="shared" si="442"/>
        <v>14.096774193548388</v>
      </c>
      <c r="F1126" s="123">
        <f t="shared" si="442"/>
        <v>14.633333333333333</v>
      </c>
      <c r="G1126" s="123">
        <f t="shared" si="442"/>
        <v>14.451612903225806</v>
      </c>
      <c r="H1126" s="123">
        <f t="shared" si="442"/>
        <v>15.966666666666667</v>
      </c>
      <c r="I1126" s="123">
        <f t="shared" si="442"/>
        <v>15.451612903225806</v>
      </c>
      <c r="J1126" s="123">
        <f t="shared" si="442"/>
        <v>16.193548387096776</v>
      </c>
      <c r="K1126" s="123">
        <f t="shared" si="442"/>
        <v>17.033333333333335</v>
      </c>
      <c r="L1126" s="123">
        <f t="shared" si="442"/>
        <v>15.580645161290322</v>
      </c>
      <c r="M1126" s="123">
        <f t="shared" si="442"/>
        <v>16.533333333333335</v>
      </c>
      <c r="N1126" s="123">
        <f t="shared" si="442"/>
        <v>14.870967741935484</v>
      </c>
      <c r="O1126" s="123">
        <f t="shared" si="442"/>
        <v>15.513661202185792</v>
      </c>
    </row>
    <row r="1127" spans="2:15" s="26" customFormat="1" ht="12" customHeight="1" x14ac:dyDescent="0.25">
      <c r="B1127" s="75"/>
      <c r="C1127" s="76"/>
      <c r="D1127" s="76"/>
      <c r="E1127" s="76"/>
      <c r="F1127" s="76"/>
      <c r="G1127" s="76"/>
      <c r="H1127" s="76"/>
      <c r="I1127" s="76"/>
      <c r="J1127" s="76"/>
      <c r="K1127" s="76"/>
      <c r="L1127" s="76"/>
      <c r="M1127" s="76"/>
      <c r="N1127" s="76"/>
      <c r="O1127" s="71"/>
    </row>
    <row r="1128" spans="2:15" s="26" customFormat="1" ht="23.25" customHeight="1" x14ac:dyDescent="0.25">
      <c r="B1128" s="97" t="s">
        <v>102</v>
      </c>
      <c r="C1128" s="109"/>
      <c r="D1128" s="110"/>
      <c r="E1128" s="110"/>
      <c r="F1128" s="110"/>
      <c r="G1128" s="110"/>
      <c r="H1128" s="110"/>
      <c r="I1128" s="110"/>
      <c r="J1128" s="110"/>
      <c r="K1128" s="110"/>
      <c r="L1128" s="110"/>
      <c r="M1128" s="110"/>
      <c r="N1128" s="110"/>
      <c r="O1128" s="111"/>
    </row>
    <row r="1129" spans="2:15" s="26" customFormat="1" ht="23.25" customHeight="1" x14ac:dyDescent="0.25">
      <c r="B1129" s="129" t="s">
        <v>5</v>
      </c>
      <c r="C1129" s="128">
        <f t="shared" ref="C1129:N1129" si="443">SUM(C1111,C1118,C1124)</f>
        <v>610</v>
      </c>
      <c r="D1129" s="128">
        <f t="shared" si="443"/>
        <v>570</v>
      </c>
      <c r="E1129" s="128">
        <f t="shared" si="443"/>
        <v>582</v>
      </c>
      <c r="F1129" s="128">
        <f t="shared" si="443"/>
        <v>562</v>
      </c>
      <c r="G1129" s="128">
        <f t="shared" si="443"/>
        <v>559</v>
      </c>
      <c r="H1129" s="128">
        <f t="shared" si="443"/>
        <v>603</v>
      </c>
      <c r="I1129" s="128">
        <f t="shared" si="443"/>
        <v>572</v>
      </c>
      <c r="J1129" s="128">
        <f t="shared" si="443"/>
        <v>586</v>
      </c>
      <c r="K1129" s="128">
        <f t="shared" si="443"/>
        <v>631</v>
      </c>
      <c r="L1129" s="128">
        <f t="shared" si="443"/>
        <v>585</v>
      </c>
      <c r="M1129" s="128">
        <f t="shared" si="443"/>
        <v>613</v>
      </c>
      <c r="N1129" s="128">
        <f t="shared" si="443"/>
        <v>579</v>
      </c>
      <c r="O1129" s="128">
        <f>SUM(C1129:N1129)</f>
        <v>7052</v>
      </c>
    </row>
    <row r="1130" spans="2:15" s="26" customFormat="1" ht="23.25" customHeight="1" x14ac:dyDescent="0.25">
      <c r="B1130" s="97" t="s">
        <v>25</v>
      </c>
      <c r="C1130" s="123">
        <f t="shared" ref="C1130:K1130" si="444">C1129/31</f>
        <v>19.677419354838708</v>
      </c>
      <c r="D1130" s="123">
        <f t="shared" si="444"/>
        <v>18.387096774193548</v>
      </c>
      <c r="E1130" s="123">
        <f t="shared" si="444"/>
        <v>18.774193548387096</v>
      </c>
      <c r="F1130" s="123">
        <f t="shared" si="444"/>
        <v>18.129032258064516</v>
      </c>
      <c r="G1130" s="123">
        <f t="shared" si="444"/>
        <v>18.032258064516128</v>
      </c>
      <c r="H1130" s="123">
        <f t="shared" si="444"/>
        <v>19.451612903225808</v>
      </c>
      <c r="I1130" s="123">
        <f t="shared" si="444"/>
        <v>18.451612903225808</v>
      </c>
      <c r="J1130" s="123">
        <f t="shared" si="444"/>
        <v>18.903225806451612</v>
      </c>
      <c r="K1130" s="123">
        <f t="shared" si="444"/>
        <v>20.35483870967742</v>
      </c>
      <c r="L1130" s="123">
        <f>L1129/31</f>
        <v>18.870967741935484</v>
      </c>
      <c r="M1130" s="123">
        <f>M1129/M1615</f>
        <v>20.433333333333334</v>
      </c>
      <c r="N1130" s="123">
        <f>N1129/N1615</f>
        <v>18.677419354838708</v>
      </c>
      <c r="O1130" s="123">
        <f>O1129/O1615</f>
        <v>19.26775956284153</v>
      </c>
    </row>
    <row r="1131" spans="2:15" s="26" customFormat="1" ht="23.25" customHeight="1" x14ac:dyDescent="0.25">
      <c r="B1131" s="97" t="s">
        <v>595</v>
      </c>
      <c r="C1131" s="123">
        <f t="shared" ref="C1131:O1131" si="445">IF(C1129&lt;&gt;0,IF(C1253&lt;&gt;0,C1129/C1253*100,0),0)</f>
        <v>4.162970040264792</v>
      </c>
      <c r="D1131" s="123">
        <f t="shared" si="445"/>
        <v>3.9876871414579544</v>
      </c>
      <c r="E1131" s="123">
        <f t="shared" si="445"/>
        <v>4.0391422027899226</v>
      </c>
      <c r="F1131" s="123">
        <f t="shared" si="445"/>
        <v>3.7529215358931554</v>
      </c>
      <c r="G1131" s="123">
        <f t="shared" si="445"/>
        <v>4.1039571250275309</v>
      </c>
      <c r="H1131" s="123">
        <f t="shared" si="445"/>
        <v>4.2536681715575622</v>
      </c>
      <c r="I1131" s="123">
        <f t="shared" si="445"/>
        <v>3.9832869080779947</v>
      </c>
      <c r="J1131" s="123">
        <f t="shared" si="445"/>
        <v>3.8820801589930438</v>
      </c>
      <c r="K1131" s="123">
        <f t="shared" si="445"/>
        <v>4.1385190529284452</v>
      </c>
      <c r="L1131" s="123">
        <f t="shared" si="445"/>
        <v>4.0980735551663745</v>
      </c>
      <c r="M1131" s="123">
        <f t="shared" si="445"/>
        <v>4.1811609030761883</v>
      </c>
      <c r="N1131" s="123">
        <f t="shared" si="445"/>
        <v>4.0427314620863006</v>
      </c>
      <c r="O1131" s="123">
        <f t="shared" si="445"/>
        <v>4.0508248701805982</v>
      </c>
    </row>
    <row r="1132" spans="2:15" s="21" customFormat="1" ht="12" customHeight="1" x14ac:dyDescent="0.25">
      <c r="B1132" s="77"/>
      <c r="C1132" s="70"/>
      <c r="D1132" s="70"/>
      <c r="E1132" s="70"/>
      <c r="F1132" s="70"/>
      <c r="G1132" s="70"/>
      <c r="H1132" s="70"/>
      <c r="I1132" s="70"/>
      <c r="J1132" s="70"/>
      <c r="K1132" s="70"/>
      <c r="L1132" s="70"/>
      <c r="M1132" s="70"/>
      <c r="N1132" s="70"/>
      <c r="O1132" s="71"/>
    </row>
    <row r="1133" spans="2:15" s="30" customFormat="1" ht="23.25" customHeight="1" x14ac:dyDescent="0.25">
      <c r="B1133" s="133" t="s">
        <v>172</v>
      </c>
      <c r="C1133" s="109"/>
      <c r="D1133" s="110"/>
      <c r="E1133" s="110"/>
      <c r="F1133" s="110"/>
      <c r="G1133" s="110"/>
      <c r="H1133" s="110"/>
      <c r="I1133" s="110"/>
      <c r="J1133" s="110"/>
      <c r="K1133" s="110"/>
      <c r="L1133" s="110"/>
      <c r="M1133" s="110"/>
      <c r="N1133" s="110"/>
      <c r="O1133" s="111"/>
    </row>
    <row r="1134" spans="2:15" s="27" customFormat="1" ht="12" customHeight="1" x14ac:dyDescent="0.25">
      <c r="B1134" s="36"/>
      <c r="C1134" s="37"/>
      <c r="D1134" s="37"/>
      <c r="E1134" s="37"/>
      <c r="F1134" s="37"/>
      <c r="G1134" s="37"/>
      <c r="H1134" s="37"/>
      <c r="I1134" s="37"/>
      <c r="J1134" s="37"/>
      <c r="K1134" s="37"/>
      <c r="L1134" s="37"/>
      <c r="M1134" s="37"/>
      <c r="N1134" s="37"/>
      <c r="O1134" s="25"/>
    </row>
    <row r="1135" spans="2:15" s="21" customFormat="1" ht="23.25" customHeight="1" x14ac:dyDescent="0.25">
      <c r="B1135" s="97" t="s">
        <v>144</v>
      </c>
      <c r="C1135" s="109"/>
      <c r="D1135" s="110"/>
      <c r="E1135" s="110"/>
      <c r="F1135" s="110"/>
      <c r="G1135" s="110"/>
      <c r="H1135" s="110"/>
      <c r="I1135" s="110"/>
      <c r="J1135" s="110"/>
      <c r="K1135" s="110"/>
      <c r="L1135" s="110"/>
      <c r="M1135" s="110"/>
      <c r="N1135" s="110"/>
      <c r="O1135" s="111"/>
    </row>
    <row r="1136" spans="2:15" s="21" customFormat="1" ht="23.25" customHeight="1" x14ac:dyDescent="0.25">
      <c r="B1136" s="116" t="s">
        <v>756</v>
      </c>
      <c r="C1136" s="121">
        <v>0</v>
      </c>
      <c r="D1136" s="121">
        <v>0</v>
      </c>
      <c r="E1136" s="121">
        <v>0</v>
      </c>
      <c r="F1136" s="121">
        <v>0</v>
      </c>
      <c r="G1136" s="121">
        <v>0</v>
      </c>
      <c r="H1136" s="121">
        <v>0</v>
      </c>
      <c r="I1136" s="121">
        <v>0</v>
      </c>
      <c r="J1136" s="121">
        <v>0</v>
      </c>
      <c r="K1136" s="121">
        <v>0</v>
      </c>
      <c r="L1136" s="121">
        <v>0</v>
      </c>
      <c r="M1136" s="121">
        <v>0</v>
      </c>
      <c r="N1136" s="121">
        <v>0</v>
      </c>
      <c r="O1136" s="128">
        <f>SUM(C1136:N1136)</f>
        <v>0</v>
      </c>
    </row>
    <row r="1137" spans="2:15" s="26" customFormat="1" ht="23.25" customHeight="1" x14ac:dyDescent="0.25">
      <c r="B1137" s="119" t="s">
        <v>757</v>
      </c>
      <c r="C1137" s="122">
        <v>0</v>
      </c>
      <c r="D1137" s="122">
        <v>0</v>
      </c>
      <c r="E1137" s="122">
        <v>0</v>
      </c>
      <c r="F1137" s="122">
        <v>0</v>
      </c>
      <c r="G1137" s="122">
        <v>0</v>
      </c>
      <c r="H1137" s="122">
        <v>0</v>
      </c>
      <c r="I1137" s="122">
        <v>0</v>
      </c>
      <c r="J1137" s="122">
        <v>0</v>
      </c>
      <c r="K1137" s="122">
        <v>0</v>
      </c>
      <c r="L1137" s="122">
        <v>0</v>
      </c>
      <c r="M1137" s="122">
        <v>0</v>
      </c>
      <c r="N1137" s="122">
        <v>0</v>
      </c>
      <c r="O1137" s="128">
        <f t="shared" ref="O1137:O1145" si="446">SUM(C1137:N1137)</f>
        <v>0</v>
      </c>
    </row>
    <row r="1138" spans="2:15" s="21" customFormat="1" ht="23.25" customHeight="1" x14ac:dyDescent="0.25">
      <c r="B1138" s="116" t="s">
        <v>758</v>
      </c>
      <c r="C1138" s="121">
        <v>0</v>
      </c>
      <c r="D1138" s="121">
        <v>0</v>
      </c>
      <c r="E1138" s="121">
        <v>0</v>
      </c>
      <c r="F1138" s="121">
        <v>0</v>
      </c>
      <c r="G1138" s="121">
        <v>0</v>
      </c>
      <c r="H1138" s="121">
        <v>0</v>
      </c>
      <c r="I1138" s="121">
        <v>0</v>
      </c>
      <c r="J1138" s="121">
        <v>0</v>
      </c>
      <c r="K1138" s="121">
        <v>0</v>
      </c>
      <c r="L1138" s="121">
        <v>0</v>
      </c>
      <c r="M1138" s="121">
        <v>0</v>
      </c>
      <c r="N1138" s="121">
        <v>0</v>
      </c>
      <c r="O1138" s="128">
        <f t="shared" si="446"/>
        <v>0</v>
      </c>
    </row>
    <row r="1139" spans="2:15" s="21" customFormat="1" ht="23.25" customHeight="1" x14ac:dyDescent="0.25">
      <c r="B1139" s="119" t="s">
        <v>759</v>
      </c>
      <c r="C1139" s="122">
        <v>0</v>
      </c>
      <c r="D1139" s="122">
        <v>0</v>
      </c>
      <c r="E1139" s="122">
        <v>0</v>
      </c>
      <c r="F1139" s="122">
        <v>0</v>
      </c>
      <c r="G1139" s="122">
        <v>0</v>
      </c>
      <c r="H1139" s="122">
        <v>0</v>
      </c>
      <c r="I1139" s="122">
        <v>0</v>
      </c>
      <c r="J1139" s="122">
        <v>0</v>
      </c>
      <c r="K1139" s="122">
        <v>0</v>
      </c>
      <c r="L1139" s="122">
        <v>0</v>
      </c>
      <c r="M1139" s="122">
        <v>0</v>
      </c>
      <c r="N1139" s="122">
        <v>0</v>
      </c>
      <c r="O1139" s="128">
        <f t="shared" si="446"/>
        <v>0</v>
      </c>
    </row>
    <row r="1140" spans="2:15" s="21" customFormat="1" ht="23.25" customHeight="1" x14ac:dyDescent="0.25">
      <c r="B1140" s="116" t="s">
        <v>760</v>
      </c>
      <c r="C1140" s="121">
        <v>0</v>
      </c>
      <c r="D1140" s="121">
        <v>0</v>
      </c>
      <c r="E1140" s="121">
        <v>0</v>
      </c>
      <c r="F1140" s="121">
        <v>0</v>
      </c>
      <c r="G1140" s="121">
        <v>0</v>
      </c>
      <c r="H1140" s="121">
        <v>0</v>
      </c>
      <c r="I1140" s="121">
        <v>0</v>
      </c>
      <c r="J1140" s="121">
        <v>0</v>
      </c>
      <c r="K1140" s="121">
        <v>0</v>
      </c>
      <c r="L1140" s="121">
        <v>0</v>
      </c>
      <c r="M1140" s="121">
        <v>0</v>
      </c>
      <c r="N1140" s="121">
        <v>0</v>
      </c>
      <c r="O1140" s="128">
        <f t="shared" si="446"/>
        <v>0</v>
      </c>
    </row>
    <row r="1141" spans="2:15" s="21" customFormat="1" ht="23.25" customHeight="1" x14ac:dyDescent="0.25">
      <c r="B1141" s="119" t="s">
        <v>761</v>
      </c>
      <c r="C1141" s="122">
        <v>0</v>
      </c>
      <c r="D1141" s="122">
        <v>0</v>
      </c>
      <c r="E1141" s="122">
        <v>0</v>
      </c>
      <c r="F1141" s="122">
        <v>0</v>
      </c>
      <c r="G1141" s="122">
        <v>0</v>
      </c>
      <c r="H1141" s="122">
        <v>0</v>
      </c>
      <c r="I1141" s="122">
        <v>0</v>
      </c>
      <c r="J1141" s="122">
        <v>0</v>
      </c>
      <c r="K1141" s="122">
        <v>0</v>
      </c>
      <c r="L1141" s="122">
        <v>0</v>
      </c>
      <c r="M1141" s="122">
        <v>0</v>
      </c>
      <c r="N1141" s="122">
        <v>0</v>
      </c>
      <c r="O1141" s="128">
        <f t="shared" si="446"/>
        <v>0</v>
      </c>
    </row>
    <row r="1142" spans="2:15" s="21" customFormat="1" ht="23.25" customHeight="1" x14ac:dyDescent="0.25">
      <c r="B1142" s="116" t="s">
        <v>762</v>
      </c>
      <c r="C1142" s="121">
        <v>0</v>
      </c>
      <c r="D1142" s="121">
        <v>0</v>
      </c>
      <c r="E1142" s="121">
        <v>0</v>
      </c>
      <c r="F1142" s="121">
        <v>0</v>
      </c>
      <c r="G1142" s="121">
        <v>0</v>
      </c>
      <c r="H1142" s="121">
        <v>0</v>
      </c>
      <c r="I1142" s="121">
        <v>0</v>
      </c>
      <c r="J1142" s="121">
        <v>0</v>
      </c>
      <c r="K1142" s="121">
        <v>0</v>
      </c>
      <c r="L1142" s="121">
        <v>0</v>
      </c>
      <c r="M1142" s="121">
        <v>0</v>
      </c>
      <c r="N1142" s="121">
        <v>0</v>
      </c>
      <c r="O1142" s="128">
        <f t="shared" si="446"/>
        <v>0</v>
      </c>
    </row>
    <row r="1143" spans="2:15" s="21" customFormat="1" ht="23.25" customHeight="1" x14ac:dyDescent="0.25">
      <c r="B1143" s="119" t="s">
        <v>763</v>
      </c>
      <c r="C1143" s="122">
        <v>0</v>
      </c>
      <c r="D1143" s="122">
        <v>0</v>
      </c>
      <c r="E1143" s="122">
        <v>0</v>
      </c>
      <c r="F1143" s="122">
        <v>0</v>
      </c>
      <c r="G1143" s="122">
        <v>0</v>
      </c>
      <c r="H1143" s="122">
        <v>0</v>
      </c>
      <c r="I1143" s="122">
        <v>0</v>
      </c>
      <c r="J1143" s="122">
        <v>0</v>
      </c>
      <c r="K1143" s="122">
        <v>0</v>
      </c>
      <c r="L1143" s="122">
        <v>0</v>
      </c>
      <c r="M1143" s="122">
        <v>0</v>
      </c>
      <c r="N1143" s="122">
        <v>0</v>
      </c>
      <c r="O1143" s="128">
        <f t="shared" si="446"/>
        <v>0</v>
      </c>
    </row>
    <row r="1144" spans="2:15" s="21" customFormat="1" ht="23.25" customHeight="1" x14ac:dyDescent="0.25">
      <c r="B1144" s="116" t="s">
        <v>764</v>
      </c>
      <c r="C1144" s="121">
        <v>0</v>
      </c>
      <c r="D1144" s="121">
        <v>0</v>
      </c>
      <c r="E1144" s="121">
        <v>0</v>
      </c>
      <c r="F1144" s="121">
        <v>0</v>
      </c>
      <c r="G1144" s="121">
        <v>0</v>
      </c>
      <c r="H1144" s="121">
        <v>0</v>
      </c>
      <c r="I1144" s="121">
        <v>0</v>
      </c>
      <c r="J1144" s="121">
        <v>0</v>
      </c>
      <c r="K1144" s="121">
        <v>0</v>
      </c>
      <c r="L1144" s="121">
        <v>0</v>
      </c>
      <c r="M1144" s="121">
        <v>0</v>
      </c>
      <c r="N1144" s="121">
        <v>0</v>
      </c>
      <c r="O1144" s="128">
        <f t="shared" si="446"/>
        <v>0</v>
      </c>
    </row>
    <row r="1145" spans="2:15" s="21" customFormat="1" ht="23.25" customHeight="1" x14ac:dyDescent="0.25">
      <c r="B1145" s="119" t="s">
        <v>765</v>
      </c>
      <c r="C1145" s="122">
        <v>0</v>
      </c>
      <c r="D1145" s="122">
        <v>0</v>
      </c>
      <c r="E1145" s="122">
        <v>0</v>
      </c>
      <c r="F1145" s="122">
        <v>0</v>
      </c>
      <c r="G1145" s="122">
        <v>0</v>
      </c>
      <c r="H1145" s="122">
        <v>0</v>
      </c>
      <c r="I1145" s="122">
        <v>0</v>
      </c>
      <c r="J1145" s="122">
        <v>0</v>
      </c>
      <c r="K1145" s="122">
        <v>0</v>
      </c>
      <c r="L1145" s="122">
        <v>0</v>
      </c>
      <c r="M1145" s="122">
        <v>0</v>
      </c>
      <c r="N1145" s="122">
        <v>0</v>
      </c>
      <c r="O1145" s="128">
        <f t="shared" si="446"/>
        <v>0</v>
      </c>
    </row>
    <row r="1146" spans="2:15" s="26" customFormat="1" ht="23.25" customHeight="1" x14ac:dyDescent="0.25">
      <c r="B1146" s="129" t="s">
        <v>5</v>
      </c>
      <c r="C1146" s="128">
        <f t="shared" ref="C1146:N1146" si="447">SUM(C1136:C1145)</f>
        <v>0</v>
      </c>
      <c r="D1146" s="128">
        <f t="shared" si="447"/>
        <v>0</v>
      </c>
      <c r="E1146" s="128">
        <f t="shared" si="447"/>
        <v>0</v>
      </c>
      <c r="F1146" s="128">
        <f t="shared" si="447"/>
        <v>0</v>
      </c>
      <c r="G1146" s="128">
        <f t="shared" si="447"/>
        <v>0</v>
      </c>
      <c r="H1146" s="128">
        <f t="shared" si="447"/>
        <v>0</v>
      </c>
      <c r="I1146" s="128">
        <f t="shared" si="447"/>
        <v>0</v>
      </c>
      <c r="J1146" s="128">
        <f t="shared" si="447"/>
        <v>0</v>
      </c>
      <c r="K1146" s="128">
        <f t="shared" si="447"/>
        <v>0</v>
      </c>
      <c r="L1146" s="128">
        <f t="shared" si="447"/>
        <v>0</v>
      </c>
      <c r="M1146" s="128">
        <f t="shared" si="447"/>
        <v>0</v>
      </c>
      <c r="N1146" s="128">
        <f t="shared" si="447"/>
        <v>0</v>
      </c>
      <c r="O1146" s="128">
        <f>SUM(C1146:N1146)</f>
        <v>0</v>
      </c>
    </row>
    <row r="1147" spans="2:15" s="21" customFormat="1" ht="12" customHeight="1" x14ac:dyDescent="0.25">
      <c r="B1147" s="23"/>
      <c r="C1147" s="24"/>
      <c r="D1147" s="24"/>
      <c r="E1147" s="24"/>
      <c r="F1147" s="24"/>
      <c r="G1147" s="24"/>
      <c r="H1147" s="24"/>
      <c r="I1147" s="24"/>
      <c r="J1147" s="24"/>
      <c r="K1147" s="24"/>
      <c r="L1147" s="24"/>
      <c r="M1147" s="24"/>
      <c r="N1147" s="24"/>
      <c r="O1147" s="25"/>
    </row>
    <row r="1148" spans="2:15" s="21" customFormat="1" ht="23.25" customHeight="1" x14ac:dyDescent="0.25">
      <c r="B1148" s="97" t="s">
        <v>766</v>
      </c>
      <c r="C1148" s="109"/>
      <c r="D1148" s="110"/>
      <c r="E1148" s="110"/>
      <c r="F1148" s="110"/>
      <c r="G1148" s="110"/>
      <c r="H1148" s="110"/>
      <c r="I1148" s="110"/>
      <c r="J1148" s="110"/>
      <c r="K1148" s="110"/>
      <c r="L1148" s="110"/>
      <c r="M1148" s="110"/>
      <c r="N1148" s="110"/>
      <c r="O1148" s="111"/>
    </row>
    <row r="1149" spans="2:15" s="26" customFormat="1" ht="23.25" customHeight="1" x14ac:dyDescent="0.25">
      <c r="B1149" s="129" t="s">
        <v>5</v>
      </c>
      <c r="C1149" s="128">
        <f t="shared" ref="C1149:N1149" si="448">C1146</f>
        <v>0</v>
      </c>
      <c r="D1149" s="128">
        <f t="shared" si="448"/>
        <v>0</v>
      </c>
      <c r="E1149" s="128">
        <f t="shared" si="448"/>
        <v>0</v>
      </c>
      <c r="F1149" s="128">
        <f t="shared" si="448"/>
        <v>0</v>
      </c>
      <c r="G1149" s="128">
        <f t="shared" si="448"/>
        <v>0</v>
      </c>
      <c r="H1149" s="128">
        <f t="shared" si="448"/>
        <v>0</v>
      </c>
      <c r="I1149" s="128">
        <f t="shared" si="448"/>
        <v>0</v>
      </c>
      <c r="J1149" s="128">
        <f t="shared" si="448"/>
        <v>0</v>
      </c>
      <c r="K1149" s="128">
        <f t="shared" si="448"/>
        <v>0</v>
      </c>
      <c r="L1149" s="128">
        <f t="shared" si="448"/>
        <v>0</v>
      </c>
      <c r="M1149" s="128">
        <f t="shared" si="448"/>
        <v>0</v>
      </c>
      <c r="N1149" s="128">
        <f t="shared" si="448"/>
        <v>0</v>
      </c>
      <c r="O1149" s="128">
        <f>SUM(C1149:N1149)</f>
        <v>0</v>
      </c>
    </row>
    <row r="1150" spans="2:15" s="26" customFormat="1" ht="23.25" customHeight="1" x14ac:dyDescent="0.25">
      <c r="B1150" s="97" t="s">
        <v>50</v>
      </c>
      <c r="C1150" s="123">
        <f t="shared" ref="C1150:O1150" si="449">IF(C1167=0,0,(C1149/C1167)*100)</f>
        <v>0</v>
      </c>
      <c r="D1150" s="123">
        <f t="shared" si="449"/>
        <v>0</v>
      </c>
      <c r="E1150" s="123">
        <f t="shared" si="449"/>
        <v>0</v>
      </c>
      <c r="F1150" s="123">
        <f t="shared" si="449"/>
        <v>0</v>
      </c>
      <c r="G1150" s="123">
        <f t="shared" si="449"/>
        <v>0</v>
      </c>
      <c r="H1150" s="123">
        <f t="shared" si="449"/>
        <v>0</v>
      </c>
      <c r="I1150" s="123">
        <f t="shared" si="449"/>
        <v>0</v>
      </c>
      <c r="J1150" s="123">
        <f t="shared" si="449"/>
        <v>0</v>
      </c>
      <c r="K1150" s="123">
        <f t="shared" si="449"/>
        <v>0</v>
      </c>
      <c r="L1150" s="123">
        <f t="shared" si="449"/>
        <v>0</v>
      </c>
      <c r="M1150" s="123">
        <f t="shared" si="449"/>
        <v>0</v>
      </c>
      <c r="N1150" s="123">
        <f t="shared" si="449"/>
        <v>0</v>
      </c>
      <c r="O1150" s="123">
        <f t="shared" si="449"/>
        <v>0</v>
      </c>
    </row>
    <row r="1151" spans="2:15" s="26" customFormat="1" ht="23.25" customHeight="1" x14ac:dyDescent="0.25">
      <c r="B1151" s="97" t="s">
        <v>25</v>
      </c>
      <c r="C1151" s="123">
        <f t="shared" ref="C1151:O1151" si="450">C1149/C1615</f>
        <v>0</v>
      </c>
      <c r="D1151" s="123">
        <f t="shared" si="450"/>
        <v>0</v>
      </c>
      <c r="E1151" s="123">
        <f t="shared" si="450"/>
        <v>0</v>
      </c>
      <c r="F1151" s="123">
        <f t="shared" si="450"/>
        <v>0</v>
      </c>
      <c r="G1151" s="123">
        <f t="shared" si="450"/>
        <v>0</v>
      </c>
      <c r="H1151" s="123">
        <f t="shared" si="450"/>
        <v>0</v>
      </c>
      <c r="I1151" s="123">
        <f t="shared" si="450"/>
        <v>0</v>
      </c>
      <c r="J1151" s="123">
        <f t="shared" si="450"/>
        <v>0</v>
      </c>
      <c r="K1151" s="123">
        <f t="shared" si="450"/>
        <v>0</v>
      </c>
      <c r="L1151" s="123">
        <f t="shared" si="450"/>
        <v>0</v>
      </c>
      <c r="M1151" s="123">
        <f t="shared" si="450"/>
        <v>0</v>
      </c>
      <c r="N1151" s="123">
        <f t="shared" si="450"/>
        <v>0</v>
      </c>
      <c r="O1151" s="123">
        <f t="shared" si="450"/>
        <v>0</v>
      </c>
    </row>
    <row r="1152" spans="2:15" s="26" customFormat="1" ht="12" customHeight="1" x14ac:dyDescent="0.25">
      <c r="B1152" s="75"/>
      <c r="C1152" s="76"/>
      <c r="D1152" s="76"/>
      <c r="E1152" s="76"/>
      <c r="F1152" s="76"/>
      <c r="G1152" s="76"/>
      <c r="H1152" s="76"/>
      <c r="I1152" s="76"/>
      <c r="J1152" s="76"/>
      <c r="K1152" s="76"/>
      <c r="L1152" s="76"/>
      <c r="M1152" s="76"/>
      <c r="N1152" s="76"/>
      <c r="O1152" s="71"/>
    </row>
    <row r="1153" spans="2:15" s="26" customFormat="1" ht="23.25" customHeight="1" x14ac:dyDescent="0.25">
      <c r="B1153" s="97" t="s">
        <v>770</v>
      </c>
      <c r="C1153" s="109"/>
      <c r="D1153" s="110"/>
      <c r="E1153" s="110"/>
      <c r="F1153" s="110"/>
      <c r="G1153" s="110"/>
      <c r="H1153" s="110"/>
      <c r="I1153" s="110"/>
      <c r="J1153" s="110"/>
      <c r="K1153" s="110"/>
      <c r="L1153" s="110"/>
      <c r="M1153" s="110"/>
      <c r="N1153" s="110"/>
      <c r="O1153" s="111"/>
    </row>
    <row r="1154" spans="2:15" s="26" customFormat="1" ht="23.25" customHeight="1" x14ac:dyDescent="0.25">
      <c r="B1154" s="116" t="s">
        <v>768</v>
      </c>
      <c r="C1154" s="121">
        <v>0</v>
      </c>
      <c r="D1154" s="121">
        <v>0</v>
      </c>
      <c r="E1154" s="121">
        <v>0</v>
      </c>
      <c r="F1154" s="121">
        <v>0</v>
      </c>
      <c r="G1154" s="121">
        <v>0</v>
      </c>
      <c r="H1154" s="121">
        <v>0</v>
      </c>
      <c r="I1154" s="121">
        <v>0</v>
      </c>
      <c r="J1154" s="121">
        <v>0</v>
      </c>
      <c r="K1154" s="121">
        <v>0</v>
      </c>
      <c r="L1154" s="121">
        <v>0</v>
      </c>
      <c r="M1154" s="121">
        <v>0</v>
      </c>
      <c r="N1154" s="121">
        <v>0</v>
      </c>
      <c r="O1154" s="128">
        <f>SUM(C1154:N1154)</f>
        <v>0</v>
      </c>
    </row>
    <row r="1155" spans="2:15" s="26" customFormat="1" ht="23.25" customHeight="1" x14ac:dyDescent="0.25">
      <c r="B1155" s="119" t="s">
        <v>769</v>
      </c>
      <c r="C1155" s="122">
        <v>0</v>
      </c>
      <c r="D1155" s="122">
        <v>0</v>
      </c>
      <c r="E1155" s="122">
        <v>0</v>
      </c>
      <c r="F1155" s="122">
        <v>0</v>
      </c>
      <c r="G1155" s="122">
        <v>0</v>
      </c>
      <c r="H1155" s="122">
        <v>0</v>
      </c>
      <c r="I1155" s="122">
        <v>0</v>
      </c>
      <c r="J1155" s="122">
        <v>0</v>
      </c>
      <c r="K1155" s="122">
        <v>0</v>
      </c>
      <c r="L1155" s="122">
        <v>0</v>
      </c>
      <c r="M1155" s="122">
        <v>0</v>
      </c>
      <c r="N1155" s="122">
        <v>0</v>
      </c>
      <c r="O1155" s="128">
        <f>SUM(C1155:N1155)</f>
        <v>0</v>
      </c>
    </row>
    <row r="1156" spans="2:15" s="26" customFormat="1" ht="23.25" customHeight="1" x14ac:dyDescent="0.25">
      <c r="B1156" s="129" t="s">
        <v>5</v>
      </c>
      <c r="C1156" s="128">
        <f t="shared" ref="C1156:N1156" si="451">SUM(C1154:C1155)</f>
        <v>0</v>
      </c>
      <c r="D1156" s="128">
        <f t="shared" si="451"/>
        <v>0</v>
      </c>
      <c r="E1156" s="128">
        <f t="shared" si="451"/>
        <v>0</v>
      </c>
      <c r="F1156" s="128">
        <f t="shared" si="451"/>
        <v>0</v>
      </c>
      <c r="G1156" s="128">
        <f t="shared" si="451"/>
        <v>0</v>
      </c>
      <c r="H1156" s="128">
        <f t="shared" si="451"/>
        <v>0</v>
      </c>
      <c r="I1156" s="128">
        <f t="shared" si="451"/>
        <v>0</v>
      </c>
      <c r="J1156" s="128">
        <f t="shared" si="451"/>
        <v>0</v>
      </c>
      <c r="K1156" s="128">
        <f t="shared" si="451"/>
        <v>0</v>
      </c>
      <c r="L1156" s="128">
        <f t="shared" si="451"/>
        <v>0</v>
      </c>
      <c r="M1156" s="128">
        <f t="shared" si="451"/>
        <v>0</v>
      </c>
      <c r="N1156" s="128">
        <f t="shared" si="451"/>
        <v>0</v>
      </c>
      <c r="O1156" s="128">
        <f>SUM(C1156:N1156)</f>
        <v>0</v>
      </c>
    </row>
    <row r="1157" spans="2:15" s="26" customFormat="1" ht="23.25" customHeight="1" x14ac:dyDescent="0.25">
      <c r="B1157" s="97" t="s">
        <v>39</v>
      </c>
      <c r="C1157" s="123">
        <f t="shared" ref="C1157:O1157" si="452">IF(C1167=0,0,(C1156/C1167)*100)</f>
        <v>0</v>
      </c>
      <c r="D1157" s="123">
        <f t="shared" si="452"/>
        <v>0</v>
      </c>
      <c r="E1157" s="123">
        <f t="shared" si="452"/>
        <v>0</v>
      </c>
      <c r="F1157" s="123">
        <f t="shared" si="452"/>
        <v>0</v>
      </c>
      <c r="G1157" s="123">
        <f t="shared" si="452"/>
        <v>0</v>
      </c>
      <c r="H1157" s="123">
        <f t="shared" si="452"/>
        <v>0</v>
      </c>
      <c r="I1157" s="123">
        <f t="shared" si="452"/>
        <v>0</v>
      </c>
      <c r="J1157" s="123">
        <f t="shared" si="452"/>
        <v>0</v>
      </c>
      <c r="K1157" s="123">
        <f t="shared" si="452"/>
        <v>0</v>
      </c>
      <c r="L1157" s="123">
        <f t="shared" si="452"/>
        <v>0</v>
      </c>
      <c r="M1157" s="123">
        <f t="shared" si="452"/>
        <v>0</v>
      </c>
      <c r="N1157" s="123">
        <f t="shared" si="452"/>
        <v>0</v>
      </c>
      <c r="O1157" s="123">
        <f t="shared" si="452"/>
        <v>0</v>
      </c>
    </row>
    <row r="1158" spans="2:15" s="26" customFormat="1" ht="23.25" customHeight="1" x14ac:dyDescent="0.25">
      <c r="B1158" s="97" t="s">
        <v>25</v>
      </c>
      <c r="C1158" s="123">
        <f t="shared" ref="C1158:O1158" si="453">C1156/C1615</f>
        <v>0</v>
      </c>
      <c r="D1158" s="123">
        <f t="shared" si="453"/>
        <v>0</v>
      </c>
      <c r="E1158" s="123">
        <f t="shared" si="453"/>
        <v>0</v>
      </c>
      <c r="F1158" s="123">
        <f t="shared" si="453"/>
        <v>0</v>
      </c>
      <c r="G1158" s="123">
        <f t="shared" si="453"/>
        <v>0</v>
      </c>
      <c r="H1158" s="123">
        <f t="shared" si="453"/>
        <v>0</v>
      </c>
      <c r="I1158" s="123">
        <f t="shared" si="453"/>
        <v>0</v>
      </c>
      <c r="J1158" s="123">
        <f t="shared" si="453"/>
        <v>0</v>
      </c>
      <c r="K1158" s="123">
        <f t="shared" si="453"/>
        <v>0</v>
      </c>
      <c r="L1158" s="123">
        <f t="shared" si="453"/>
        <v>0</v>
      </c>
      <c r="M1158" s="123">
        <f t="shared" si="453"/>
        <v>0</v>
      </c>
      <c r="N1158" s="123">
        <f t="shared" si="453"/>
        <v>0</v>
      </c>
      <c r="O1158" s="123">
        <f t="shared" si="453"/>
        <v>0</v>
      </c>
    </row>
    <row r="1159" spans="2:15" s="26" customFormat="1" ht="12" customHeight="1" x14ac:dyDescent="0.25">
      <c r="B1159" s="77"/>
      <c r="C1159" s="76"/>
      <c r="D1159" s="76"/>
      <c r="E1159" s="76"/>
      <c r="F1159" s="76"/>
      <c r="G1159" s="76"/>
      <c r="H1159" s="76"/>
      <c r="I1159" s="76"/>
      <c r="J1159" s="76"/>
      <c r="K1159" s="76"/>
      <c r="L1159" s="76"/>
      <c r="M1159" s="76"/>
      <c r="N1159" s="76"/>
      <c r="O1159" s="71"/>
    </row>
    <row r="1160" spans="2:15" s="26" customFormat="1" ht="23.25" customHeight="1" x14ac:dyDescent="0.25">
      <c r="B1160" s="97" t="s">
        <v>771</v>
      </c>
      <c r="C1160" s="109"/>
      <c r="D1160" s="110"/>
      <c r="E1160" s="110"/>
      <c r="F1160" s="110"/>
      <c r="G1160" s="110"/>
      <c r="H1160" s="110"/>
      <c r="I1160" s="110"/>
      <c r="J1160" s="110"/>
      <c r="K1160" s="110"/>
      <c r="L1160" s="110"/>
      <c r="M1160" s="110"/>
      <c r="N1160" s="110"/>
      <c r="O1160" s="111"/>
    </row>
    <row r="1161" spans="2:15" s="21" customFormat="1" ht="23.25" customHeight="1" x14ac:dyDescent="0.25">
      <c r="B1161" s="119" t="s">
        <v>772</v>
      </c>
      <c r="C1161" s="122">
        <v>0</v>
      </c>
      <c r="D1161" s="122">
        <v>0</v>
      </c>
      <c r="E1161" s="122">
        <v>0</v>
      </c>
      <c r="F1161" s="122">
        <v>0</v>
      </c>
      <c r="G1161" s="122">
        <v>0</v>
      </c>
      <c r="H1161" s="122">
        <v>0</v>
      </c>
      <c r="I1161" s="122">
        <v>0</v>
      </c>
      <c r="J1161" s="122">
        <v>0</v>
      </c>
      <c r="K1161" s="122">
        <v>0</v>
      </c>
      <c r="L1161" s="122">
        <v>0</v>
      </c>
      <c r="M1161" s="122">
        <v>0</v>
      </c>
      <c r="N1161" s="122">
        <v>0</v>
      </c>
      <c r="O1161" s="128">
        <f>SUM(C1161:N1161)</f>
        <v>0</v>
      </c>
    </row>
    <row r="1162" spans="2:15" s="26" customFormat="1" ht="23.25" customHeight="1" x14ac:dyDescent="0.25">
      <c r="B1162" s="129" t="s">
        <v>5</v>
      </c>
      <c r="C1162" s="128">
        <f t="shared" ref="C1162:N1162" si="454">SUM(C1161:C1161)</f>
        <v>0</v>
      </c>
      <c r="D1162" s="128">
        <f t="shared" si="454"/>
        <v>0</v>
      </c>
      <c r="E1162" s="128">
        <f t="shared" si="454"/>
        <v>0</v>
      </c>
      <c r="F1162" s="128">
        <f t="shared" si="454"/>
        <v>0</v>
      </c>
      <c r="G1162" s="128">
        <f t="shared" si="454"/>
        <v>0</v>
      </c>
      <c r="H1162" s="128">
        <f t="shared" si="454"/>
        <v>0</v>
      </c>
      <c r="I1162" s="128">
        <f t="shared" si="454"/>
        <v>0</v>
      </c>
      <c r="J1162" s="128">
        <f t="shared" si="454"/>
        <v>0</v>
      </c>
      <c r="K1162" s="128">
        <f t="shared" si="454"/>
        <v>0</v>
      </c>
      <c r="L1162" s="128">
        <f t="shared" si="454"/>
        <v>0</v>
      </c>
      <c r="M1162" s="128">
        <f t="shared" si="454"/>
        <v>0</v>
      </c>
      <c r="N1162" s="128">
        <f t="shared" si="454"/>
        <v>0</v>
      </c>
      <c r="O1162" s="128">
        <f>SUM(C1162:N1162)</f>
        <v>0</v>
      </c>
    </row>
    <row r="1163" spans="2:15" s="21" customFormat="1" ht="23.25" customHeight="1" x14ac:dyDescent="0.25">
      <c r="B1163" s="97" t="s">
        <v>51</v>
      </c>
      <c r="C1163" s="123">
        <f t="shared" ref="C1163:O1163" si="455">IF(C1167=0,0,(C1162/C1167)*100)</f>
        <v>0</v>
      </c>
      <c r="D1163" s="123">
        <f t="shared" si="455"/>
        <v>0</v>
      </c>
      <c r="E1163" s="123">
        <f t="shared" si="455"/>
        <v>0</v>
      </c>
      <c r="F1163" s="123">
        <f t="shared" si="455"/>
        <v>0</v>
      </c>
      <c r="G1163" s="123">
        <f t="shared" si="455"/>
        <v>0</v>
      </c>
      <c r="H1163" s="123">
        <f t="shared" si="455"/>
        <v>0</v>
      </c>
      <c r="I1163" s="123">
        <f t="shared" si="455"/>
        <v>0</v>
      </c>
      <c r="J1163" s="123">
        <f t="shared" si="455"/>
        <v>0</v>
      </c>
      <c r="K1163" s="123">
        <f t="shared" si="455"/>
        <v>0</v>
      </c>
      <c r="L1163" s="123">
        <f t="shared" si="455"/>
        <v>0</v>
      </c>
      <c r="M1163" s="123">
        <f t="shared" si="455"/>
        <v>0</v>
      </c>
      <c r="N1163" s="123">
        <f t="shared" si="455"/>
        <v>0</v>
      </c>
      <c r="O1163" s="123">
        <f t="shared" si="455"/>
        <v>0</v>
      </c>
    </row>
    <row r="1164" spans="2:15" s="21" customFormat="1" ht="23.25" customHeight="1" x14ac:dyDescent="0.25">
      <c r="B1164" s="97" t="s">
        <v>25</v>
      </c>
      <c r="C1164" s="123">
        <f t="shared" ref="C1164:O1164" si="456">C1162/C1615</f>
        <v>0</v>
      </c>
      <c r="D1164" s="123">
        <f t="shared" si="456"/>
        <v>0</v>
      </c>
      <c r="E1164" s="123">
        <f t="shared" si="456"/>
        <v>0</v>
      </c>
      <c r="F1164" s="123">
        <f t="shared" si="456"/>
        <v>0</v>
      </c>
      <c r="G1164" s="123">
        <f t="shared" si="456"/>
        <v>0</v>
      </c>
      <c r="H1164" s="123">
        <f t="shared" si="456"/>
        <v>0</v>
      </c>
      <c r="I1164" s="123">
        <f t="shared" si="456"/>
        <v>0</v>
      </c>
      <c r="J1164" s="123">
        <f t="shared" si="456"/>
        <v>0</v>
      </c>
      <c r="K1164" s="123">
        <f t="shared" si="456"/>
        <v>0</v>
      </c>
      <c r="L1164" s="123">
        <f t="shared" si="456"/>
        <v>0</v>
      </c>
      <c r="M1164" s="123">
        <f t="shared" si="456"/>
        <v>0</v>
      </c>
      <c r="N1164" s="123">
        <f t="shared" si="456"/>
        <v>0</v>
      </c>
      <c r="O1164" s="123">
        <f t="shared" si="456"/>
        <v>0</v>
      </c>
    </row>
    <row r="1165" spans="2:15" s="26" customFormat="1" ht="12" customHeight="1" x14ac:dyDescent="0.25">
      <c r="B1165" s="75"/>
      <c r="C1165" s="78"/>
      <c r="D1165" s="78"/>
      <c r="E1165" s="78"/>
      <c r="F1165" s="78"/>
      <c r="G1165" s="78"/>
      <c r="H1165" s="78"/>
      <c r="I1165" s="78"/>
      <c r="J1165" s="78"/>
      <c r="K1165" s="78"/>
      <c r="L1165" s="78"/>
      <c r="M1165" s="78"/>
      <c r="N1165" s="78"/>
      <c r="O1165" s="79"/>
    </row>
    <row r="1166" spans="2:15" s="21" customFormat="1" ht="23.25" customHeight="1" x14ac:dyDescent="0.25">
      <c r="B1166" s="97" t="s">
        <v>773</v>
      </c>
      <c r="C1166" s="109"/>
      <c r="D1166" s="110"/>
      <c r="E1166" s="110"/>
      <c r="F1166" s="110"/>
      <c r="G1166" s="110"/>
      <c r="H1166" s="110"/>
      <c r="I1166" s="110"/>
      <c r="J1166" s="110"/>
      <c r="K1166" s="110"/>
      <c r="L1166" s="110"/>
      <c r="M1166" s="110"/>
      <c r="N1166" s="110"/>
      <c r="O1166" s="111"/>
    </row>
    <row r="1167" spans="2:15" s="26" customFormat="1" ht="23.25" customHeight="1" x14ac:dyDescent="0.25">
      <c r="B1167" s="129" t="s">
        <v>5</v>
      </c>
      <c r="C1167" s="128">
        <f t="shared" ref="C1167:N1167" si="457">SUM(C1149,C1156,C1162)</f>
        <v>0</v>
      </c>
      <c r="D1167" s="128">
        <f t="shared" si="457"/>
        <v>0</v>
      </c>
      <c r="E1167" s="128">
        <f t="shared" si="457"/>
        <v>0</v>
      </c>
      <c r="F1167" s="128">
        <f t="shared" si="457"/>
        <v>0</v>
      </c>
      <c r="G1167" s="128">
        <f t="shared" si="457"/>
        <v>0</v>
      </c>
      <c r="H1167" s="128">
        <f t="shared" si="457"/>
        <v>0</v>
      </c>
      <c r="I1167" s="128">
        <f t="shared" si="457"/>
        <v>0</v>
      </c>
      <c r="J1167" s="128">
        <f t="shared" si="457"/>
        <v>0</v>
      </c>
      <c r="K1167" s="128">
        <f t="shared" si="457"/>
        <v>0</v>
      </c>
      <c r="L1167" s="128">
        <f t="shared" si="457"/>
        <v>0</v>
      </c>
      <c r="M1167" s="128">
        <f t="shared" si="457"/>
        <v>0</v>
      </c>
      <c r="N1167" s="128">
        <f t="shared" si="457"/>
        <v>0</v>
      </c>
      <c r="O1167" s="128">
        <f>SUM(C1167:N1167)</f>
        <v>0</v>
      </c>
    </row>
    <row r="1168" spans="2:15" s="21" customFormat="1" ht="23.25" customHeight="1" x14ac:dyDescent="0.25">
      <c r="B1168" s="97" t="s">
        <v>25</v>
      </c>
      <c r="C1168" s="123">
        <f t="shared" ref="C1168:O1168" si="458">C1167/C1615</f>
        <v>0</v>
      </c>
      <c r="D1168" s="123">
        <f t="shared" si="458"/>
        <v>0</v>
      </c>
      <c r="E1168" s="123">
        <f t="shared" si="458"/>
        <v>0</v>
      </c>
      <c r="F1168" s="123">
        <f t="shared" si="458"/>
        <v>0</v>
      </c>
      <c r="G1168" s="123">
        <f t="shared" si="458"/>
        <v>0</v>
      </c>
      <c r="H1168" s="123">
        <f t="shared" si="458"/>
        <v>0</v>
      </c>
      <c r="I1168" s="123">
        <f t="shared" si="458"/>
        <v>0</v>
      </c>
      <c r="J1168" s="123">
        <f t="shared" si="458"/>
        <v>0</v>
      </c>
      <c r="K1168" s="123">
        <f t="shared" si="458"/>
        <v>0</v>
      </c>
      <c r="L1168" s="123">
        <f t="shared" si="458"/>
        <v>0</v>
      </c>
      <c r="M1168" s="123">
        <f t="shared" si="458"/>
        <v>0</v>
      </c>
      <c r="N1168" s="123">
        <f t="shared" si="458"/>
        <v>0</v>
      </c>
      <c r="O1168" s="123">
        <f t="shared" si="458"/>
        <v>0</v>
      </c>
    </row>
    <row r="1169" spans="2:15" s="26" customFormat="1" ht="23.25" customHeight="1" x14ac:dyDescent="0.25">
      <c r="B1169" s="97" t="s">
        <v>98</v>
      </c>
      <c r="C1169" s="123">
        <f t="shared" ref="C1169:O1169" si="459">IF(C1167&lt;&gt;0,IF(C1253&lt;&gt;0,C1167/C1253*100,0),0)</f>
        <v>0</v>
      </c>
      <c r="D1169" s="123">
        <f t="shared" si="459"/>
        <v>0</v>
      </c>
      <c r="E1169" s="123">
        <f t="shared" si="459"/>
        <v>0</v>
      </c>
      <c r="F1169" s="123">
        <f t="shared" si="459"/>
        <v>0</v>
      </c>
      <c r="G1169" s="123">
        <f t="shared" si="459"/>
        <v>0</v>
      </c>
      <c r="H1169" s="123">
        <f t="shared" si="459"/>
        <v>0</v>
      </c>
      <c r="I1169" s="123">
        <f t="shared" si="459"/>
        <v>0</v>
      </c>
      <c r="J1169" s="123">
        <f t="shared" si="459"/>
        <v>0</v>
      </c>
      <c r="K1169" s="123">
        <f t="shared" si="459"/>
        <v>0</v>
      </c>
      <c r="L1169" s="123">
        <f t="shared" si="459"/>
        <v>0</v>
      </c>
      <c r="M1169" s="123">
        <f t="shared" si="459"/>
        <v>0</v>
      </c>
      <c r="N1169" s="123">
        <f t="shared" si="459"/>
        <v>0</v>
      </c>
      <c r="O1169" s="123">
        <f t="shared" si="459"/>
        <v>0</v>
      </c>
    </row>
    <row r="1170" spans="2:15" s="21" customFormat="1" ht="12" customHeight="1" x14ac:dyDescent="0.25">
      <c r="B1170" s="75"/>
      <c r="C1170" s="76"/>
      <c r="D1170" s="76"/>
      <c r="E1170" s="76"/>
      <c r="F1170" s="76"/>
      <c r="G1170" s="76"/>
      <c r="H1170" s="76"/>
      <c r="I1170" s="76"/>
      <c r="J1170" s="76"/>
      <c r="K1170" s="76"/>
      <c r="L1170" s="76"/>
      <c r="M1170" s="76"/>
      <c r="N1170" s="76"/>
      <c r="O1170" s="71"/>
    </row>
    <row r="1171" spans="2:15" s="30" customFormat="1" ht="23.25" customHeight="1" x14ac:dyDescent="0.25">
      <c r="B1171" s="133" t="s">
        <v>173</v>
      </c>
      <c r="C1171" s="135"/>
      <c r="D1171" s="136"/>
      <c r="E1171" s="136"/>
      <c r="F1171" s="136"/>
      <c r="G1171" s="136"/>
      <c r="H1171" s="136"/>
      <c r="I1171" s="136"/>
      <c r="J1171" s="136"/>
      <c r="K1171" s="136"/>
      <c r="L1171" s="136"/>
      <c r="M1171" s="136"/>
      <c r="N1171" s="136"/>
      <c r="O1171" s="137"/>
    </row>
    <row r="1172" spans="2:15" s="27" customFormat="1" ht="12" customHeight="1" x14ac:dyDescent="0.25">
      <c r="B1172" s="36"/>
      <c r="C1172" s="37"/>
      <c r="D1172" s="37"/>
      <c r="E1172" s="37"/>
      <c r="F1172" s="37"/>
      <c r="G1172" s="37"/>
      <c r="H1172" s="37"/>
      <c r="I1172" s="37"/>
      <c r="J1172" s="37"/>
      <c r="K1172" s="37"/>
      <c r="L1172" s="37"/>
      <c r="M1172" s="37"/>
      <c r="N1172" s="37"/>
      <c r="O1172" s="25"/>
    </row>
    <row r="1173" spans="2:15" s="21" customFormat="1" ht="23.25" customHeight="1" x14ac:dyDescent="0.25">
      <c r="B1173" s="97" t="s">
        <v>103</v>
      </c>
      <c r="C1173" s="109"/>
      <c r="D1173" s="110"/>
      <c r="E1173" s="110"/>
      <c r="F1173" s="110"/>
      <c r="G1173" s="110"/>
      <c r="H1173" s="110"/>
      <c r="I1173" s="110"/>
      <c r="J1173" s="110"/>
      <c r="K1173" s="110"/>
      <c r="L1173" s="110"/>
      <c r="M1173" s="110"/>
      <c r="N1173" s="110"/>
      <c r="O1173" s="111"/>
    </row>
    <row r="1174" spans="2:15" s="21" customFormat="1" ht="23.25" customHeight="1" x14ac:dyDescent="0.25">
      <c r="B1174" s="116" t="s">
        <v>774</v>
      </c>
      <c r="C1174" s="121">
        <v>18</v>
      </c>
      <c r="D1174" s="121">
        <v>15</v>
      </c>
      <c r="E1174" s="121">
        <v>22</v>
      </c>
      <c r="F1174" s="121">
        <v>9</v>
      </c>
      <c r="G1174" s="121">
        <v>9</v>
      </c>
      <c r="H1174" s="121">
        <v>6</v>
      </c>
      <c r="I1174" s="121">
        <v>14</v>
      </c>
      <c r="J1174" s="121">
        <v>31</v>
      </c>
      <c r="K1174" s="121">
        <v>15</v>
      </c>
      <c r="L1174" s="121">
        <v>31</v>
      </c>
      <c r="M1174" s="121">
        <v>25</v>
      </c>
      <c r="N1174" s="121">
        <v>25</v>
      </c>
      <c r="O1174" s="128">
        <f>SUM(C1174:N1174)</f>
        <v>220</v>
      </c>
    </row>
    <row r="1175" spans="2:15" s="26" customFormat="1" ht="23.25" customHeight="1" x14ac:dyDescent="0.25">
      <c r="B1175" s="119" t="s">
        <v>775</v>
      </c>
      <c r="C1175" s="122">
        <v>15</v>
      </c>
      <c r="D1175" s="122">
        <v>4</v>
      </c>
      <c r="E1175" s="122">
        <v>8</v>
      </c>
      <c r="F1175" s="122">
        <v>3</v>
      </c>
      <c r="G1175" s="122">
        <v>32</v>
      </c>
      <c r="H1175" s="122">
        <v>29</v>
      </c>
      <c r="I1175" s="122">
        <v>10</v>
      </c>
      <c r="J1175" s="122">
        <v>12</v>
      </c>
      <c r="K1175" s="122">
        <v>4</v>
      </c>
      <c r="L1175" s="122">
        <v>12</v>
      </c>
      <c r="M1175" s="122">
        <v>32</v>
      </c>
      <c r="N1175" s="122">
        <v>28</v>
      </c>
      <c r="O1175" s="128">
        <f t="shared" ref="O1175:O1183" si="460">SUM(C1175:N1175)</f>
        <v>189</v>
      </c>
    </row>
    <row r="1176" spans="2:15" s="21" customFormat="1" ht="23.25" customHeight="1" x14ac:dyDescent="0.25">
      <c r="B1176" s="116" t="s">
        <v>776</v>
      </c>
      <c r="C1176" s="121">
        <v>0</v>
      </c>
      <c r="D1176" s="121">
        <v>0</v>
      </c>
      <c r="E1176" s="121">
        <v>1</v>
      </c>
      <c r="F1176" s="121">
        <v>0</v>
      </c>
      <c r="G1176" s="121">
        <v>1</v>
      </c>
      <c r="H1176" s="121">
        <v>0</v>
      </c>
      <c r="I1176" s="121">
        <v>0</v>
      </c>
      <c r="J1176" s="121">
        <v>0</v>
      </c>
      <c r="K1176" s="121">
        <v>1</v>
      </c>
      <c r="L1176" s="121">
        <v>0</v>
      </c>
      <c r="M1176" s="121">
        <v>0</v>
      </c>
      <c r="N1176" s="121">
        <v>0</v>
      </c>
      <c r="O1176" s="128">
        <f t="shared" si="460"/>
        <v>3</v>
      </c>
    </row>
    <row r="1177" spans="2:15" s="21" customFormat="1" ht="23.25" customHeight="1" x14ac:dyDescent="0.25">
      <c r="B1177" s="119" t="s">
        <v>777</v>
      </c>
      <c r="C1177" s="122">
        <v>0</v>
      </c>
      <c r="D1177" s="122">
        <v>0</v>
      </c>
      <c r="E1177" s="122">
        <v>1</v>
      </c>
      <c r="F1177" s="122">
        <v>0</v>
      </c>
      <c r="G1177" s="122">
        <v>1</v>
      </c>
      <c r="H1177" s="122">
        <v>0</v>
      </c>
      <c r="I1177" s="122">
        <v>1</v>
      </c>
      <c r="J1177" s="122">
        <v>1</v>
      </c>
      <c r="K1177" s="122">
        <v>0</v>
      </c>
      <c r="L1177" s="122">
        <v>1</v>
      </c>
      <c r="M1177" s="122">
        <v>0</v>
      </c>
      <c r="N1177" s="122">
        <v>0</v>
      </c>
      <c r="O1177" s="128">
        <f t="shared" si="460"/>
        <v>5</v>
      </c>
    </row>
    <row r="1178" spans="2:15" s="21" customFormat="1" ht="23.25" customHeight="1" x14ac:dyDescent="0.25">
      <c r="B1178" s="116" t="s">
        <v>778</v>
      </c>
      <c r="C1178" s="121">
        <v>0</v>
      </c>
      <c r="D1178" s="121">
        <v>0</v>
      </c>
      <c r="E1178" s="121">
        <v>4</v>
      </c>
      <c r="F1178" s="121">
        <v>10</v>
      </c>
      <c r="G1178" s="121">
        <v>10</v>
      </c>
      <c r="H1178" s="121">
        <v>2</v>
      </c>
      <c r="I1178" s="121">
        <v>4</v>
      </c>
      <c r="J1178" s="121">
        <v>0</v>
      </c>
      <c r="K1178" s="121">
        <v>0</v>
      </c>
      <c r="L1178" s="121">
        <v>0</v>
      </c>
      <c r="M1178" s="121">
        <v>0</v>
      </c>
      <c r="N1178" s="121">
        <v>0</v>
      </c>
      <c r="O1178" s="128">
        <f t="shared" si="460"/>
        <v>30</v>
      </c>
    </row>
    <row r="1179" spans="2:15" s="21" customFormat="1" ht="23.25" customHeight="1" x14ac:dyDescent="0.25">
      <c r="B1179" s="119" t="s">
        <v>779</v>
      </c>
      <c r="C1179" s="122">
        <v>0</v>
      </c>
      <c r="D1179" s="122">
        <v>0</v>
      </c>
      <c r="E1179" s="122">
        <v>0</v>
      </c>
      <c r="F1179" s="122">
        <v>0</v>
      </c>
      <c r="G1179" s="122">
        <v>0</v>
      </c>
      <c r="H1179" s="122">
        <v>0</v>
      </c>
      <c r="I1179" s="122">
        <v>0</v>
      </c>
      <c r="J1179" s="122">
        <v>0</v>
      </c>
      <c r="K1179" s="122">
        <v>0</v>
      </c>
      <c r="L1179" s="122">
        <v>0</v>
      </c>
      <c r="M1179" s="122">
        <v>0</v>
      </c>
      <c r="N1179" s="122">
        <v>0</v>
      </c>
      <c r="O1179" s="128">
        <f t="shared" si="460"/>
        <v>0</v>
      </c>
    </row>
    <row r="1180" spans="2:15" s="21" customFormat="1" ht="23.25" customHeight="1" x14ac:dyDescent="0.25">
      <c r="B1180" s="116" t="s">
        <v>780</v>
      </c>
      <c r="C1180" s="121">
        <v>0</v>
      </c>
      <c r="D1180" s="121">
        <v>0</v>
      </c>
      <c r="E1180" s="121">
        <v>0</v>
      </c>
      <c r="F1180" s="121">
        <v>0</v>
      </c>
      <c r="G1180" s="121">
        <v>0</v>
      </c>
      <c r="H1180" s="121">
        <v>0</v>
      </c>
      <c r="I1180" s="121">
        <v>0</v>
      </c>
      <c r="J1180" s="121">
        <v>0</v>
      </c>
      <c r="K1180" s="121">
        <v>0</v>
      </c>
      <c r="L1180" s="121">
        <v>0</v>
      </c>
      <c r="M1180" s="121">
        <v>0</v>
      </c>
      <c r="N1180" s="121">
        <v>0</v>
      </c>
      <c r="O1180" s="128">
        <f t="shared" si="460"/>
        <v>0</v>
      </c>
    </row>
    <row r="1181" spans="2:15" s="21" customFormat="1" ht="23.25" customHeight="1" x14ac:dyDescent="0.25">
      <c r="B1181" s="119" t="s">
        <v>781</v>
      </c>
      <c r="C1181" s="122">
        <v>2</v>
      </c>
      <c r="D1181" s="122">
        <v>4</v>
      </c>
      <c r="E1181" s="122">
        <v>5</v>
      </c>
      <c r="F1181" s="122">
        <v>10</v>
      </c>
      <c r="G1181" s="122">
        <v>5</v>
      </c>
      <c r="H1181" s="122">
        <v>7</v>
      </c>
      <c r="I1181" s="122">
        <v>8</v>
      </c>
      <c r="J1181" s="122">
        <v>6</v>
      </c>
      <c r="K1181" s="122">
        <v>9</v>
      </c>
      <c r="L1181" s="122">
        <v>11</v>
      </c>
      <c r="M1181" s="122">
        <v>8</v>
      </c>
      <c r="N1181" s="122">
        <v>6</v>
      </c>
      <c r="O1181" s="128">
        <f t="shared" si="460"/>
        <v>81</v>
      </c>
    </row>
    <row r="1182" spans="2:15" s="21" customFormat="1" ht="23.25" customHeight="1" x14ac:dyDescent="0.25">
      <c r="B1182" s="116" t="s">
        <v>782</v>
      </c>
      <c r="C1182" s="121">
        <v>0</v>
      </c>
      <c r="D1182" s="121">
        <v>1</v>
      </c>
      <c r="E1182" s="121">
        <v>0</v>
      </c>
      <c r="F1182" s="121">
        <v>0</v>
      </c>
      <c r="G1182" s="121">
        <v>0</v>
      </c>
      <c r="H1182" s="121">
        <v>2</v>
      </c>
      <c r="I1182" s="121">
        <v>0</v>
      </c>
      <c r="J1182" s="121">
        <v>1</v>
      </c>
      <c r="K1182" s="121">
        <v>1</v>
      </c>
      <c r="L1182" s="121">
        <v>0</v>
      </c>
      <c r="M1182" s="121">
        <v>0</v>
      </c>
      <c r="N1182" s="121">
        <v>0</v>
      </c>
      <c r="O1182" s="128">
        <f t="shared" si="460"/>
        <v>5</v>
      </c>
    </row>
    <row r="1183" spans="2:15" s="21" customFormat="1" ht="23.25" customHeight="1" x14ac:dyDescent="0.25">
      <c r="B1183" s="119" t="s">
        <v>783</v>
      </c>
      <c r="C1183" s="122">
        <v>0</v>
      </c>
      <c r="D1183" s="122">
        <v>1</v>
      </c>
      <c r="E1183" s="122">
        <v>0</v>
      </c>
      <c r="F1183" s="122">
        <v>0</v>
      </c>
      <c r="G1183" s="122">
        <v>0</v>
      </c>
      <c r="H1183" s="122">
        <v>0</v>
      </c>
      <c r="I1183" s="122">
        <v>1</v>
      </c>
      <c r="J1183" s="122">
        <v>0</v>
      </c>
      <c r="K1183" s="122">
        <v>0</v>
      </c>
      <c r="L1183" s="122">
        <v>0</v>
      </c>
      <c r="M1183" s="122">
        <v>0</v>
      </c>
      <c r="N1183" s="122">
        <v>0</v>
      </c>
      <c r="O1183" s="128">
        <f t="shared" si="460"/>
        <v>2</v>
      </c>
    </row>
    <row r="1184" spans="2:15" s="26" customFormat="1" ht="23.25" customHeight="1" x14ac:dyDescent="0.25">
      <c r="B1184" s="129" t="s">
        <v>5</v>
      </c>
      <c r="C1184" s="128">
        <f t="shared" ref="C1184:N1184" si="461">SUM(C1174:C1183)</f>
        <v>35</v>
      </c>
      <c r="D1184" s="128">
        <f t="shared" si="461"/>
        <v>25</v>
      </c>
      <c r="E1184" s="128">
        <f t="shared" si="461"/>
        <v>41</v>
      </c>
      <c r="F1184" s="128">
        <f t="shared" si="461"/>
        <v>32</v>
      </c>
      <c r="G1184" s="128">
        <f t="shared" si="461"/>
        <v>58</v>
      </c>
      <c r="H1184" s="128">
        <f t="shared" si="461"/>
        <v>46</v>
      </c>
      <c r="I1184" s="128">
        <f t="shared" si="461"/>
        <v>38</v>
      </c>
      <c r="J1184" s="128">
        <f t="shared" si="461"/>
        <v>51</v>
      </c>
      <c r="K1184" s="128">
        <f t="shared" si="461"/>
        <v>30</v>
      </c>
      <c r="L1184" s="128">
        <f t="shared" si="461"/>
        <v>55</v>
      </c>
      <c r="M1184" s="128">
        <f t="shared" si="461"/>
        <v>65</v>
      </c>
      <c r="N1184" s="128">
        <f t="shared" si="461"/>
        <v>59</v>
      </c>
      <c r="O1184" s="128">
        <f>SUM(C1184:N1184)</f>
        <v>535</v>
      </c>
    </row>
    <row r="1185" spans="2:15" s="21" customFormat="1" ht="12" customHeight="1" x14ac:dyDescent="0.25">
      <c r="B1185" s="23"/>
      <c r="C1185" s="24"/>
      <c r="D1185" s="24"/>
      <c r="E1185" s="24"/>
      <c r="F1185" s="24"/>
      <c r="G1185" s="24"/>
      <c r="H1185" s="24"/>
      <c r="I1185" s="24"/>
      <c r="J1185" s="24"/>
      <c r="K1185" s="24"/>
      <c r="L1185" s="24"/>
      <c r="M1185" s="24"/>
      <c r="N1185" s="24"/>
      <c r="O1185" s="25"/>
    </row>
    <row r="1186" spans="2:15" s="21" customFormat="1" ht="23.25" customHeight="1" x14ac:dyDescent="0.25">
      <c r="B1186" s="97" t="s">
        <v>784</v>
      </c>
      <c r="C1186" s="109"/>
      <c r="D1186" s="110"/>
      <c r="E1186" s="110"/>
      <c r="F1186" s="110"/>
      <c r="G1186" s="110"/>
      <c r="H1186" s="110"/>
      <c r="I1186" s="110"/>
      <c r="J1186" s="110"/>
      <c r="K1186" s="110"/>
      <c r="L1186" s="110"/>
      <c r="M1186" s="110"/>
      <c r="N1186" s="110"/>
      <c r="O1186" s="111"/>
    </row>
    <row r="1187" spans="2:15" s="26" customFormat="1" ht="23.25" customHeight="1" x14ac:dyDescent="0.25">
      <c r="B1187" s="129" t="s">
        <v>5</v>
      </c>
      <c r="C1187" s="128">
        <f t="shared" ref="C1187:N1187" si="462">C1184</f>
        <v>35</v>
      </c>
      <c r="D1187" s="128">
        <f t="shared" si="462"/>
        <v>25</v>
      </c>
      <c r="E1187" s="128">
        <f t="shared" si="462"/>
        <v>41</v>
      </c>
      <c r="F1187" s="128">
        <f t="shared" si="462"/>
        <v>32</v>
      </c>
      <c r="G1187" s="128">
        <f t="shared" si="462"/>
        <v>58</v>
      </c>
      <c r="H1187" s="128">
        <f t="shared" si="462"/>
        <v>46</v>
      </c>
      <c r="I1187" s="128">
        <f t="shared" si="462"/>
        <v>38</v>
      </c>
      <c r="J1187" s="128">
        <f t="shared" si="462"/>
        <v>51</v>
      </c>
      <c r="K1187" s="128">
        <f t="shared" si="462"/>
        <v>30</v>
      </c>
      <c r="L1187" s="128">
        <f t="shared" si="462"/>
        <v>55</v>
      </c>
      <c r="M1187" s="128">
        <f t="shared" si="462"/>
        <v>65</v>
      </c>
      <c r="N1187" s="128">
        <f t="shared" si="462"/>
        <v>59</v>
      </c>
      <c r="O1187" s="128">
        <f>SUM(C1187:N1187)</f>
        <v>535</v>
      </c>
    </row>
    <row r="1188" spans="2:15" s="26" customFormat="1" ht="23.25" customHeight="1" x14ac:dyDescent="0.25">
      <c r="B1188" s="97" t="s">
        <v>50</v>
      </c>
      <c r="C1188" s="123">
        <f>IF(C1205=0,0,(C1187/C1205)*100)</f>
        <v>18.617021276595743</v>
      </c>
      <c r="D1188" s="123">
        <f t="shared" ref="D1188:N1188" si="463">IF(D1205=0,0,(D1187/D1205)*100)</f>
        <v>12.690355329949238</v>
      </c>
      <c r="E1188" s="123">
        <f t="shared" si="463"/>
        <v>19.339622641509436</v>
      </c>
      <c r="F1188" s="123">
        <f t="shared" si="463"/>
        <v>14.883720930232558</v>
      </c>
      <c r="G1188" s="123">
        <f t="shared" si="463"/>
        <v>26.484018264840181</v>
      </c>
      <c r="H1188" s="123">
        <f t="shared" si="463"/>
        <v>21.904761904761905</v>
      </c>
      <c r="I1188" s="123">
        <f t="shared" si="463"/>
        <v>19.895287958115183</v>
      </c>
      <c r="J1188" s="123">
        <f t="shared" si="463"/>
        <v>24.637681159420293</v>
      </c>
      <c r="K1188" s="123">
        <f t="shared" si="463"/>
        <v>14.634146341463413</v>
      </c>
      <c r="L1188" s="123">
        <f t="shared" si="463"/>
        <v>25.581395348837212</v>
      </c>
      <c r="M1188" s="123">
        <f t="shared" si="463"/>
        <v>28.508771929824562</v>
      </c>
      <c r="N1188" s="123">
        <f t="shared" si="463"/>
        <v>28.921568627450984</v>
      </c>
      <c r="O1188" s="123">
        <f>IF(O1205=0,0,(O1187/O1205)*100)</f>
        <v>21.477318346045767</v>
      </c>
    </row>
    <row r="1189" spans="2:15" s="26" customFormat="1" ht="23.25" customHeight="1" x14ac:dyDescent="0.25">
      <c r="B1189" s="97" t="s">
        <v>25</v>
      </c>
      <c r="C1189" s="123">
        <f t="shared" ref="C1189:O1189" si="464">C1187/C1615</f>
        <v>1.1290322580645162</v>
      </c>
      <c r="D1189" s="123">
        <f t="shared" si="464"/>
        <v>0.86206896551724133</v>
      </c>
      <c r="E1189" s="123">
        <f t="shared" si="464"/>
        <v>1.3225806451612903</v>
      </c>
      <c r="F1189" s="123">
        <f t="shared" si="464"/>
        <v>1.0666666666666667</v>
      </c>
      <c r="G1189" s="123">
        <f t="shared" si="464"/>
        <v>1.8709677419354838</v>
      </c>
      <c r="H1189" s="123">
        <f t="shared" si="464"/>
        <v>1.5333333333333334</v>
      </c>
      <c r="I1189" s="123">
        <f t="shared" si="464"/>
        <v>1.2258064516129032</v>
      </c>
      <c r="J1189" s="123">
        <f t="shared" si="464"/>
        <v>1.6451612903225807</v>
      </c>
      <c r="K1189" s="123">
        <f t="shared" si="464"/>
        <v>1</v>
      </c>
      <c r="L1189" s="123">
        <f t="shared" si="464"/>
        <v>1.7741935483870968</v>
      </c>
      <c r="M1189" s="123">
        <f t="shared" si="464"/>
        <v>2.1666666666666665</v>
      </c>
      <c r="N1189" s="123">
        <f t="shared" si="464"/>
        <v>1.903225806451613</v>
      </c>
      <c r="O1189" s="123">
        <f t="shared" si="464"/>
        <v>1.4617486338797814</v>
      </c>
    </row>
    <row r="1190" spans="2:15" s="22" customFormat="1" ht="12" customHeight="1" x14ac:dyDescent="0.25">
      <c r="B1190" s="75"/>
      <c r="C1190" s="76"/>
      <c r="D1190" s="76"/>
      <c r="E1190" s="76"/>
      <c r="F1190" s="76"/>
      <c r="G1190" s="76"/>
      <c r="H1190" s="76"/>
      <c r="I1190" s="76"/>
      <c r="J1190" s="76"/>
      <c r="K1190" s="76"/>
      <c r="L1190" s="76"/>
      <c r="M1190" s="76"/>
      <c r="N1190" s="76"/>
      <c r="O1190" s="71"/>
    </row>
    <row r="1191" spans="2:15" s="26" customFormat="1" ht="23.25" customHeight="1" x14ac:dyDescent="0.25">
      <c r="B1191" s="97" t="s">
        <v>785</v>
      </c>
      <c r="C1191" s="109"/>
      <c r="D1191" s="110"/>
      <c r="E1191" s="110"/>
      <c r="F1191" s="110"/>
      <c r="G1191" s="110"/>
      <c r="H1191" s="110"/>
      <c r="I1191" s="110"/>
      <c r="J1191" s="110"/>
      <c r="K1191" s="110"/>
      <c r="L1191" s="110"/>
      <c r="M1191" s="110"/>
      <c r="N1191" s="110"/>
      <c r="O1191" s="111"/>
    </row>
    <row r="1192" spans="2:15" s="26" customFormat="1" ht="23.25" customHeight="1" x14ac:dyDescent="0.25">
      <c r="B1192" s="116" t="s">
        <v>786</v>
      </c>
      <c r="C1192" s="121">
        <v>2</v>
      </c>
      <c r="D1192" s="121">
        <v>1</v>
      </c>
      <c r="E1192" s="121">
        <v>5</v>
      </c>
      <c r="F1192" s="121">
        <v>2</v>
      </c>
      <c r="G1192" s="121">
        <v>2</v>
      </c>
      <c r="H1192" s="121">
        <v>4</v>
      </c>
      <c r="I1192" s="121">
        <v>1</v>
      </c>
      <c r="J1192" s="121">
        <v>1</v>
      </c>
      <c r="K1192" s="121">
        <v>3</v>
      </c>
      <c r="L1192" s="121">
        <v>0</v>
      </c>
      <c r="M1192" s="121">
        <v>2</v>
      </c>
      <c r="N1192" s="121">
        <v>1</v>
      </c>
      <c r="O1192" s="128">
        <f>SUM(C1192:N1192)</f>
        <v>24</v>
      </c>
    </row>
    <row r="1193" spans="2:15" s="26" customFormat="1" ht="23.25" customHeight="1" x14ac:dyDescent="0.25">
      <c r="B1193" s="119" t="s">
        <v>1324</v>
      </c>
      <c r="C1193" s="122">
        <v>19</v>
      </c>
      <c r="D1193" s="122">
        <v>24</v>
      </c>
      <c r="E1193" s="122">
        <v>12</v>
      </c>
      <c r="F1193" s="122">
        <v>26</v>
      </c>
      <c r="G1193" s="122">
        <v>14</v>
      </c>
      <c r="H1193" s="122">
        <v>20</v>
      </c>
      <c r="I1193" s="122">
        <v>21</v>
      </c>
      <c r="J1193" s="122">
        <v>15</v>
      </c>
      <c r="K1193" s="122">
        <v>20</v>
      </c>
      <c r="L1193" s="122">
        <v>26</v>
      </c>
      <c r="M1193" s="122">
        <v>22</v>
      </c>
      <c r="N1193" s="122">
        <v>15</v>
      </c>
      <c r="O1193" s="128">
        <f>SUM(C1193:N1193)</f>
        <v>234</v>
      </c>
    </row>
    <row r="1194" spans="2:15" s="26" customFormat="1" ht="23.25" customHeight="1" x14ac:dyDescent="0.25">
      <c r="B1194" s="129" t="s">
        <v>5</v>
      </c>
      <c r="C1194" s="128">
        <f>SUM(C1192:C1193)</f>
        <v>21</v>
      </c>
      <c r="D1194" s="128">
        <f t="shared" ref="D1194:N1194" si="465">SUM(D1192:D1193)</f>
        <v>25</v>
      </c>
      <c r="E1194" s="128">
        <f t="shared" si="465"/>
        <v>17</v>
      </c>
      <c r="F1194" s="128">
        <f t="shared" si="465"/>
        <v>28</v>
      </c>
      <c r="G1194" s="128">
        <f t="shared" si="465"/>
        <v>16</v>
      </c>
      <c r="H1194" s="128">
        <f t="shared" si="465"/>
        <v>24</v>
      </c>
      <c r="I1194" s="128">
        <f t="shared" si="465"/>
        <v>22</v>
      </c>
      <c r="J1194" s="128">
        <f t="shared" si="465"/>
        <v>16</v>
      </c>
      <c r="K1194" s="128">
        <f t="shared" si="465"/>
        <v>23</v>
      </c>
      <c r="L1194" s="128">
        <f>SUM(L1192:L1193)</f>
        <v>26</v>
      </c>
      <c r="M1194" s="128">
        <f t="shared" si="465"/>
        <v>24</v>
      </c>
      <c r="N1194" s="128">
        <f t="shared" si="465"/>
        <v>16</v>
      </c>
      <c r="O1194" s="128">
        <f>SUM(C1194:N1194)</f>
        <v>258</v>
      </c>
    </row>
    <row r="1195" spans="2:15" s="26" customFormat="1" ht="23.25" customHeight="1" x14ac:dyDescent="0.25">
      <c r="B1195" s="97" t="s">
        <v>39</v>
      </c>
      <c r="C1195" s="123">
        <f>IF(C1205=0,0,(C1194/C1205)*100)</f>
        <v>11.170212765957446</v>
      </c>
      <c r="D1195" s="123">
        <f t="shared" ref="D1195:N1195" si="466">IF(D1205=0,0,(D1194/D1205)*100)</f>
        <v>12.690355329949238</v>
      </c>
      <c r="E1195" s="123">
        <f t="shared" si="466"/>
        <v>8.0188679245283012</v>
      </c>
      <c r="F1195" s="123">
        <f t="shared" si="466"/>
        <v>13.023255813953488</v>
      </c>
      <c r="G1195" s="123">
        <f t="shared" si="466"/>
        <v>7.3059360730593603</v>
      </c>
      <c r="H1195" s="123">
        <f t="shared" si="466"/>
        <v>11.428571428571429</v>
      </c>
      <c r="I1195" s="123">
        <f t="shared" si="466"/>
        <v>11.518324607329843</v>
      </c>
      <c r="J1195" s="123">
        <f t="shared" si="466"/>
        <v>7.7294685990338161</v>
      </c>
      <c r="K1195" s="123">
        <f t="shared" si="466"/>
        <v>11.219512195121952</v>
      </c>
      <c r="L1195" s="123">
        <f t="shared" si="466"/>
        <v>12.093023255813954</v>
      </c>
      <c r="M1195" s="123">
        <f t="shared" si="466"/>
        <v>10.526315789473683</v>
      </c>
      <c r="N1195" s="123">
        <f t="shared" si="466"/>
        <v>7.8431372549019605</v>
      </c>
      <c r="O1195" s="123">
        <f>IF(O1205=0,0,(O1194/O1205)*100)</f>
        <v>10.357286230429546</v>
      </c>
    </row>
    <row r="1196" spans="2:15" s="26" customFormat="1" ht="23.25" customHeight="1" x14ac:dyDescent="0.25">
      <c r="B1196" s="97" t="s">
        <v>25</v>
      </c>
      <c r="C1196" s="123">
        <f t="shared" ref="C1196:O1196" si="467">C1194/C1615</f>
        <v>0.67741935483870963</v>
      </c>
      <c r="D1196" s="123">
        <f t="shared" si="467"/>
        <v>0.86206896551724133</v>
      </c>
      <c r="E1196" s="123">
        <f t="shared" si="467"/>
        <v>0.54838709677419351</v>
      </c>
      <c r="F1196" s="123">
        <f t="shared" si="467"/>
        <v>0.93333333333333335</v>
      </c>
      <c r="G1196" s="123">
        <f t="shared" si="467"/>
        <v>0.5161290322580645</v>
      </c>
      <c r="H1196" s="123">
        <f t="shared" si="467"/>
        <v>0.8</v>
      </c>
      <c r="I1196" s="123">
        <f t="shared" si="467"/>
        <v>0.70967741935483875</v>
      </c>
      <c r="J1196" s="123">
        <f t="shared" si="467"/>
        <v>0.5161290322580645</v>
      </c>
      <c r="K1196" s="123">
        <f t="shared" si="467"/>
        <v>0.76666666666666672</v>
      </c>
      <c r="L1196" s="123">
        <f t="shared" si="467"/>
        <v>0.83870967741935487</v>
      </c>
      <c r="M1196" s="123">
        <f t="shared" si="467"/>
        <v>0.8</v>
      </c>
      <c r="N1196" s="123">
        <f t="shared" si="467"/>
        <v>0.5161290322580645</v>
      </c>
      <c r="O1196" s="123">
        <f t="shared" si="467"/>
        <v>0.70491803278688525</v>
      </c>
    </row>
    <row r="1197" spans="2:15" s="22" customFormat="1" ht="12" customHeight="1" x14ac:dyDescent="0.25">
      <c r="B1197" s="77"/>
      <c r="C1197" s="76"/>
      <c r="D1197" s="76"/>
      <c r="E1197" s="76"/>
      <c r="F1197" s="76"/>
      <c r="G1197" s="76"/>
      <c r="H1197" s="76"/>
      <c r="I1197" s="76"/>
      <c r="J1197" s="76"/>
      <c r="K1197" s="76"/>
      <c r="L1197" s="76"/>
      <c r="M1197" s="76"/>
      <c r="N1197" s="76"/>
      <c r="O1197" s="71"/>
    </row>
    <row r="1198" spans="2:15" s="26" customFormat="1" ht="23.25" customHeight="1" x14ac:dyDescent="0.25">
      <c r="B1198" s="97" t="s">
        <v>787</v>
      </c>
      <c r="C1198" s="109"/>
      <c r="D1198" s="110"/>
      <c r="E1198" s="110"/>
      <c r="F1198" s="110"/>
      <c r="G1198" s="110"/>
      <c r="H1198" s="110"/>
      <c r="I1198" s="110"/>
      <c r="J1198" s="110"/>
      <c r="K1198" s="110"/>
      <c r="L1198" s="110"/>
      <c r="M1198" s="110"/>
      <c r="N1198" s="110"/>
      <c r="O1198" s="111"/>
    </row>
    <row r="1199" spans="2:15" s="21" customFormat="1" ht="23.25" customHeight="1" x14ac:dyDescent="0.25">
      <c r="B1199" s="119" t="s">
        <v>1325</v>
      </c>
      <c r="C1199" s="122">
        <v>132</v>
      </c>
      <c r="D1199" s="122">
        <v>147</v>
      </c>
      <c r="E1199" s="122">
        <v>154</v>
      </c>
      <c r="F1199" s="122">
        <v>155</v>
      </c>
      <c r="G1199" s="122">
        <v>145</v>
      </c>
      <c r="H1199" s="122">
        <v>140</v>
      </c>
      <c r="I1199" s="122">
        <v>131</v>
      </c>
      <c r="J1199" s="122">
        <v>140</v>
      </c>
      <c r="K1199" s="122">
        <v>152</v>
      </c>
      <c r="L1199" s="122">
        <v>134</v>
      </c>
      <c r="M1199" s="122">
        <v>139</v>
      </c>
      <c r="N1199" s="122">
        <v>129</v>
      </c>
      <c r="O1199" s="128">
        <f>SUM(C1199:N1199)</f>
        <v>1698</v>
      </c>
    </row>
    <row r="1200" spans="2:15" s="26" customFormat="1" ht="23.25" customHeight="1" x14ac:dyDescent="0.25">
      <c r="B1200" s="129" t="s">
        <v>5</v>
      </c>
      <c r="C1200" s="128">
        <f t="shared" ref="C1200:N1200" si="468">SUM(C1199:C1199)</f>
        <v>132</v>
      </c>
      <c r="D1200" s="128">
        <f t="shared" si="468"/>
        <v>147</v>
      </c>
      <c r="E1200" s="128">
        <f t="shared" si="468"/>
        <v>154</v>
      </c>
      <c r="F1200" s="128">
        <f t="shared" si="468"/>
        <v>155</v>
      </c>
      <c r="G1200" s="128">
        <f t="shared" si="468"/>
        <v>145</v>
      </c>
      <c r="H1200" s="128">
        <f t="shared" si="468"/>
        <v>140</v>
      </c>
      <c r="I1200" s="128">
        <f t="shared" si="468"/>
        <v>131</v>
      </c>
      <c r="J1200" s="128">
        <f t="shared" si="468"/>
        <v>140</v>
      </c>
      <c r="K1200" s="128">
        <f t="shared" si="468"/>
        <v>152</v>
      </c>
      <c r="L1200" s="128">
        <f t="shared" si="468"/>
        <v>134</v>
      </c>
      <c r="M1200" s="128">
        <f t="shared" si="468"/>
        <v>139</v>
      </c>
      <c r="N1200" s="128">
        <f t="shared" si="468"/>
        <v>129</v>
      </c>
      <c r="O1200" s="128">
        <f>SUM(C1200:N1200)</f>
        <v>1698</v>
      </c>
    </row>
    <row r="1201" spans="2:15" s="21" customFormat="1" ht="23.25" customHeight="1" x14ac:dyDescent="0.25">
      <c r="B1201" s="97" t="s">
        <v>51</v>
      </c>
      <c r="C1201" s="123">
        <f>IF(C1205=0,0,(C1200/C1205)*100)</f>
        <v>70.212765957446805</v>
      </c>
      <c r="D1201" s="123">
        <f t="shared" ref="D1201:N1201" si="469">IF(D1205=0,0,(D1200/D1205)*100)</f>
        <v>74.619289340101531</v>
      </c>
      <c r="E1201" s="123">
        <f t="shared" si="469"/>
        <v>72.641509433962256</v>
      </c>
      <c r="F1201" s="123">
        <f t="shared" si="469"/>
        <v>72.093023255813947</v>
      </c>
      <c r="G1201" s="123">
        <f t="shared" si="469"/>
        <v>66.210045662100455</v>
      </c>
      <c r="H1201" s="123">
        <f t="shared" si="469"/>
        <v>66.666666666666657</v>
      </c>
      <c r="I1201" s="123">
        <f t="shared" si="469"/>
        <v>68.586387434554979</v>
      </c>
      <c r="J1201" s="123">
        <f t="shared" si="469"/>
        <v>67.632850241545896</v>
      </c>
      <c r="K1201" s="123">
        <f t="shared" si="469"/>
        <v>74.146341463414629</v>
      </c>
      <c r="L1201" s="123">
        <f t="shared" si="469"/>
        <v>62.325581395348841</v>
      </c>
      <c r="M1201" s="123">
        <f t="shared" si="469"/>
        <v>60.964912280701753</v>
      </c>
      <c r="N1201" s="123">
        <f t="shared" si="469"/>
        <v>63.235294117647058</v>
      </c>
      <c r="O1201" s="123">
        <f>IF(O1205=0,0,(O1200/O1205)*100)</f>
        <v>68.165395423524686</v>
      </c>
    </row>
    <row r="1202" spans="2:15" s="21" customFormat="1" ht="23.25" customHeight="1" x14ac:dyDescent="0.25">
      <c r="B1202" s="97" t="s">
        <v>25</v>
      </c>
      <c r="C1202" s="123">
        <f t="shared" ref="C1202:O1202" si="470">C1200/C1615</f>
        <v>4.258064516129032</v>
      </c>
      <c r="D1202" s="123">
        <f t="shared" si="470"/>
        <v>5.068965517241379</v>
      </c>
      <c r="E1202" s="123">
        <f t="shared" si="470"/>
        <v>4.967741935483871</v>
      </c>
      <c r="F1202" s="123">
        <f t="shared" si="470"/>
        <v>5.166666666666667</v>
      </c>
      <c r="G1202" s="123">
        <f t="shared" si="470"/>
        <v>4.67741935483871</v>
      </c>
      <c r="H1202" s="123">
        <f t="shared" si="470"/>
        <v>4.666666666666667</v>
      </c>
      <c r="I1202" s="123">
        <f t="shared" si="470"/>
        <v>4.225806451612903</v>
      </c>
      <c r="J1202" s="123">
        <f t="shared" si="470"/>
        <v>4.5161290322580649</v>
      </c>
      <c r="K1202" s="123">
        <f t="shared" si="470"/>
        <v>5.0666666666666664</v>
      </c>
      <c r="L1202" s="123">
        <f t="shared" si="470"/>
        <v>4.32258064516129</v>
      </c>
      <c r="M1202" s="123">
        <f t="shared" si="470"/>
        <v>4.6333333333333337</v>
      </c>
      <c r="N1202" s="123">
        <f t="shared" si="470"/>
        <v>4.161290322580645</v>
      </c>
      <c r="O1202" s="123">
        <f t="shared" si="470"/>
        <v>4.639344262295082</v>
      </c>
    </row>
    <row r="1203" spans="2:15" s="27" customFormat="1" ht="12" customHeight="1" x14ac:dyDescent="0.25">
      <c r="B1203" s="75"/>
      <c r="C1203" s="76"/>
      <c r="D1203" s="76"/>
      <c r="E1203" s="76"/>
      <c r="F1203" s="76"/>
      <c r="G1203" s="76"/>
      <c r="H1203" s="76"/>
      <c r="I1203" s="76"/>
      <c r="J1203" s="76"/>
      <c r="K1203" s="76"/>
      <c r="L1203" s="76"/>
      <c r="M1203" s="76"/>
      <c r="N1203" s="76"/>
      <c r="O1203" s="71"/>
    </row>
    <row r="1204" spans="2:15" s="21" customFormat="1" ht="23.25" customHeight="1" x14ac:dyDescent="0.25">
      <c r="B1204" s="97" t="s">
        <v>788</v>
      </c>
      <c r="C1204" s="109"/>
      <c r="D1204" s="110"/>
      <c r="E1204" s="110"/>
      <c r="F1204" s="110"/>
      <c r="G1204" s="110"/>
      <c r="H1204" s="110"/>
      <c r="I1204" s="110"/>
      <c r="J1204" s="110"/>
      <c r="K1204" s="110"/>
      <c r="L1204" s="110"/>
      <c r="M1204" s="110"/>
      <c r="N1204" s="110"/>
      <c r="O1204" s="111"/>
    </row>
    <row r="1205" spans="2:15" s="26" customFormat="1" ht="23.25" customHeight="1" x14ac:dyDescent="0.25">
      <c r="B1205" s="129" t="s">
        <v>5</v>
      </c>
      <c r="C1205" s="128">
        <f t="shared" ref="C1205:N1205" si="471">C1187+C1194+C1200</f>
        <v>188</v>
      </c>
      <c r="D1205" s="128">
        <f t="shared" si="471"/>
        <v>197</v>
      </c>
      <c r="E1205" s="128">
        <f t="shared" si="471"/>
        <v>212</v>
      </c>
      <c r="F1205" s="128">
        <f t="shared" si="471"/>
        <v>215</v>
      </c>
      <c r="G1205" s="128">
        <f t="shared" si="471"/>
        <v>219</v>
      </c>
      <c r="H1205" s="128">
        <f t="shared" si="471"/>
        <v>210</v>
      </c>
      <c r="I1205" s="128">
        <f>I1187+I1194+I1200</f>
        <v>191</v>
      </c>
      <c r="J1205" s="128">
        <f t="shared" si="471"/>
        <v>207</v>
      </c>
      <c r="K1205" s="128">
        <f>K1187+K1194+K1200</f>
        <v>205</v>
      </c>
      <c r="L1205" s="128">
        <f t="shared" si="471"/>
        <v>215</v>
      </c>
      <c r="M1205" s="128">
        <f t="shared" si="471"/>
        <v>228</v>
      </c>
      <c r="N1205" s="128">
        <f t="shared" si="471"/>
        <v>204</v>
      </c>
      <c r="O1205" s="128">
        <f>SUM(C1205:N1205)</f>
        <v>2491</v>
      </c>
    </row>
    <row r="1206" spans="2:15" s="21" customFormat="1" ht="23.25" customHeight="1" x14ac:dyDescent="0.25">
      <c r="B1206" s="97" t="s">
        <v>25</v>
      </c>
      <c r="C1206" s="123">
        <f t="shared" ref="C1206:O1206" si="472">C1205/C1615</f>
        <v>6.064516129032258</v>
      </c>
      <c r="D1206" s="123">
        <f t="shared" si="472"/>
        <v>6.7931034482758621</v>
      </c>
      <c r="E1206" s="123">
        <f t="shared" si="472"/>
        <v>6.838709677419355</v>
      </c>
      <c r="F1206" s="123">
        <f t="shared" si="472"/>
        <v>7.166666666666667</v>
      </c>
      <c r="G1206" s="123">
        <f t="shared" si="472"/>
        <v>7.064516129032258</v>
      </c>
      <c r="H1206" s="123">
        <f t="shared" si="472"/>
        <v>7</v>
      </c>
      <c r="I1206" s="123">
        <f t="shared" si="472"/>
        <v>6.161290322580645</v>
      </c>
      <c r="J1206" s="123">
        <f t="shared" si="472"/>
        <v>6.67741935483871</v>
      </c>
      <c r="K1206" s="123">
        <f t="shared" si="472"/>
        <v>6.833333333333333</v>
      </c>
      <c r="L1206" s="123">
        <f t="shared" si="472"/>
        <v>6.935483870967742</v>
      </c>
      <c r="M1206" s="123">
        <f t="shared" si="472"/>
        <v>7.6</v>
      </c>
      <c r="N1206" s="123">
        <f t="shared" si="472"/>
        <v>6.580645161290323</v>
      </c>
      <c r="O1206" s="123">
        <f t="shared" si="472"/>
        <v>6.806010928961749</v>
      </c>
    </row>
    <row r="1207" spans="2:15" s="26" customFormat="1" ht="23.25" customHeight="1" x14ac:dyDescent="0.25">
      <c r="B1207" s="97" t="s">
        <v>98</v>
      </c>
      <c r="C1207" s="123">
        <f t="shared" ref="C1207:O1207" si="473">IF(C1205&lt;&gt;0,IF(C1253&lt;&gt;0,C1205/C1253*100,0),0)</f>
        <v>1.2830137173275098</v>
      </c>
      <c r="D1207" s="123">
        <f t="shared" si="473"/>
        <v>1.3782006436266965</v>
      </c>
      <c r="E1207" s="123">
        <f t="shared" si="473"/>
        <v>1.4713026580609341</v>
      </c>
      <c r="F1207" s="123">
        <f t="shared" si="473"/>
        <v>1.4357262103505843</v>
      </c>
      <c r="G1207" s="123">
        <f t="shared" si="473"/>
        <v>1.6078114675868145</v>
      </c>
      <c r="H1207" s="123">
        <f t="shared" si="473"/>
        <v>1.4813769751693002</v>
      </c>
      <c r="I1207" s="123">
        <f t="shared" si="473"/>
        <v>1.3300835654596099</v>
      </c>
      <c r="J1207" s="123">
        <f t="shared" si="473"/>
        <v>1.3713150049685325</v>
      </c>
      <c r="K1207" s="123">
        <f t="shared" si="473"/>
        <v>1.3445267921558339</v>
      </c>
      <c r="L1207" s="123">
        <f t="shared" si="473"/>
        <v>1.5061295971978983</v>
      </c>
      <c r="M1207" s="123">
        <f t="shared" si="473"/>
        <v>1.5551463065275222</v>
      </c>
      <c r="N1207" s="123">
        <f t="shared" si="473"/>
        <v>1.4243820695433598</v>
      </c>
      <c r="O1207" s="123">
        <f t="shared" si="473"/>
        <v>1.4308855291576672</v>
      </c>
    </row>
    <row r="1208" spans="2:15" s="21" customFormat="1" ht="12" customHeight="1" x14ac:dyDescent="0.25">
      <c r="B1208" s="75"/>
      <c r="C1208" s="78"/>
      <c r="D1208" s="78"/>
      <c r="E1208" s="78"/>
      <c r="F1208" s="78"/>
      <c r="G1208" s="78"/>
      <c r="H1208" s="78"/>
      <c r="I1208" s="78"/>
      <c r="J1208" s="78"/>
      <c r="K1208" s="78"/>
      <c r="L1208" s="78"/>
      <c r="M1208" s="78"/>
      <c r="N1208" s="78"/>
      <c r="O1208" s="79"/>
    </row>
    <row r="1209" spans="2:15" s="30" customFormat="1" ht="23.25" customHeight="1" x14ac:dyDescent="0.25">
      <c r="B1209" s="133" t="s">
        <v>174</v>
      </c>
      <c r="C1209" s="135"/>
      <c r="D1209" s="136"/>
      <c r="E1209" s="136"/>
      <c r="F1209" s="136"/>
      <c r="G1209" s="136"/>
      <c r="H1209" s="136"/>
      <c r="I1209" s="136"/>
      <c r="J1209" s="136"/>
      <c r="K1209" s="136"/>
      <c r="L1209" s="136"/>
      <c r="M1209" s="136"/>
      <c r="N1209" s="136"/>
      <c r="O1209" s="137"/>
    </row>
    <row r="1210" spans="2:15" s="27" customFormat="1" ht="12" customHeight="1" x14ac:dyDescent="0.25">
      <c r="B1210" s="36"/>
      <c r="C1210" s="37"/>
      <c r="D1210" s="37"/>
      <c r="E1210" s="37"/>
      <c r="F1210" s="37"/>
      <c r="G1210" s="37"/>
      <c r="H1210" s="37"/>
      <c r="I1210" s="37"/>
      <c r="J1210" s="37"/>
      <c r="K1210" s="37"/>
      <c r="L1210" s="37"/>
      <c r="M1210" s="37"/>
      <c r="N1210" s="37"/>
      <c r="O1210" s="25"/>
    </row>
    <row r="1211" spans="2:15" s="21" customFormat="1" ht="23.25" customHeight="1" x14ac:dyDescent="0.25">
      <c r="B1211" s="97" t="s">
        <v>175</v>
      </c>
      <c r="C1211" s="109"/>
      <c r="D1211" s="110"/>
      <c r="E1211" s="110"/>
      <c r="F1211" s="110"/>
      <c r="G1211" s="110"/>
      <c r="H1211" s="110"/>
      <c r="I1211" s="110"/>
      <c r="J1211" s="110"/>
      <c r="K1211" s="110"/>
      <c r="L1211" s="110"/>
      <c r="M1211" s="110"/>
      <c r="N1211" s="110"/>
      <c r="O1211" s="111"/>
    </row>
    <row r="1212" spans="2:15" s="21" customFormat="1" ht="23.25" customHeight="1" x14ac:dyDescent="0.25">
      <c r="B1212" s="116" t="s">
        <v>789</v>
      </c>
      <c r="C1212" s="121">
        <v>3</v>
      </c>
      <c r="D1212" s="121">
        <v>11</v>
      </c>
      <c r="E1212" s="121">
        <v>3</v>
      </c>
      <c r="F1212" s="121">
        <v>1</v>
      </c>
      <c r="G1212" s="121">
        <v>1</v>
      </c>
      <c r="H1212" s="121">
        <v>1</v>
      </c>
      <c r="I1212" s="121">
        <v>2</v>
      </c>
      <c r="J1212" s="121">
        <v>4</v>
      </c>
      <c r="K1212" s="121">
        <v>6</v>
      </c>
      <c r="L1212" s="121">
        <v>1</v>
      </c>
      <c r="M1212" s="121">
        <v>5</v>
      </c>
      <c r="N1212" s="121">
        <v>0</v>
      </c>
      <c r="O1212" s="128">
        <f>SUM(C1212:N1212)</f>
        <v>38</v>
      </c>
    </row>
    <row r="1213" spans="2:15" s="21" customFormat="1" ht="23.25" customHeight="1" x14ac:dyDescent="0.25">
      <c r="B1213" s="119" t="s">
        <v>790</v>
      </c>
      <c r="C1213" s="122">
        <v>2</v>
      </c>
      <c r="D1213" s="122">
        <v>1</v>
      </c>
      <c r="E1213" s="122">
        <v>1</v>
      </c>
      <c r="F1213" s="122">
        <v>0</v>
      </c>
      <c r="G1213" s="122">
        <v>1</v>
      </c>
      <c r="H1213" s="122">
        <v>2</v>
      </c>
      <c r="I1213" s="122">
        <v>0</v>
      </c>
      <c r="J1213" s="122">
        <v>1</v>
      </c>
      <c r="K1213" s="122">
        <v>3</v>
      </c>
      <c r="L1213" s="122">
        <v>2</v>
      </c>
      <c r="M1213" s="122">
        <v>1</v>
      </c>
      <c r="N1213" s="122">
        <v>0</v>
      </c>
      <c r="O1213" s="128">
        <f t="shared" ref="O1213:O1221" si="474">SUM(C1213:N1213)</f>
        <v>14</v>
      </c>
    </row>
    <row r="1214" spans="2:15" s="21" customFormat="1" ht="23.25" customHeight="1" x14ac:dyDescent="0.25">
      <c r="B1214" s="116" t="s">
        <v>791</v>
      </c>
      <c r="C1214" s="121">
        <v>0</v>
      </c>
      <c r="D1214" s="121">
        <v>0</v>
      </c>
      <c r="E1214" s="121">
        <v>0</v>
      </c>
      <c r="F1214" s="121">
        <v>0</v>
      </c>
      <c r="G1214" s="121">
        <v>0</v>
      </c>
      <c r="H1214" s="121">
        <v>0</v>
      </c>
      <c r="I1214" s="121">
        <v>0</v>
      </c>
      <c r="J1214" s="121">
        <v>0</v>
      </c>
      <c r="K1214" s="121">
        <v>0</v>
      </c>
      <c r="L1214" s="121">
        <v>0</v>
      </c>
      <c r="M1214" s="121">
        <v>0</v>
      </c>
      <c r="N1214" s="121">
        <v>0</v>
      </c>
      <c r="O1214" s="128">
        <f t="shared" si="474"/>
        <v>0</v>
      </c>
    </row>
    <row r="1215" spans="2:15" s="21" customFormat="1" ht="23.25" customHeight="1" x14ac:dyDescent="0.25">
      <c r="B1215" s="119" t="s">
        <v>792</v>
      </c>
      <c r="C1215" s="122">
        <v>0</v>
      </c>
      <c r="D1215" s="122">
        <v>0</v>
      </c>
      <c r="E1215" s="122">
        <v>0</v>
      </c>
      <c r="F1215" s="122">
        <v>0</v>
      </c>
      <c r="G1215" s="122">
        <v>2</v>
      </c>
      <c r="H1215" s="122">
        <v>0</v>
      </c>
      <c r="I1215" s="122">
        <v>0</v>
      </c>
      <c r="J1215" s="122">
        <v>0</v>
      </c>
      <c r="K1215" s="122">
        <v>0</v>
      </c>
      <c r="L1215" s="122">
        <v>0</v>
      </c>
      <c r="M1215" s="122">
        <v>0</v>
      </c>
      <c r="N1215" s="122">
        <v>0</v>
      </c>
      <c r="O1215" s="128">
        <f t="shared" si="474"/>
        <v>2</v>
      </c>
    </row>
    <row r="1216" spans="2:15" s="21" customFormat="1" ht="23.25" customHeight="1" x14ac:dyDescent="0.25">
      <c r="B1216" s="116" t="s">
        <v>793</v>
      </c>
      <c r="C1216" s="121">
        <v>0</v>
      </c>
      <c r="D1216" s="121">
        <v>0</v>
      </c>
      <c r="E1216" s="121">
        <v>0</v>
      </c>
      <c r="F1216" s="121">
        <v>0</v>
      </c>
      <c r="G1216" s="121">
        <v>0</v>
      </c>
      <c r="H1216" s="121">
        <v>0</v>
      </c>
      <c r="I1216" s="121">
        <v>0</v>
      </c>
      <c r="J1216" s="121">
        <v>0</v>
      </c>
      <c r="K1216" s="121">
        <v>0</v>
      </c>
      <c r="L1216" s="121">
        <v>0</v>
      </c>
      <c r="M1216" s="121">
        <v>0</v>
      </c>
      <c r="N1216" s="121">
        <v>0</v>
      </c>
      <c r="O1216" s="128">
        <f t="shared" si="474"/>
        <v>0</v>
      </c>
    </row>
    <row r="1217" spans="2:15" s="26" customFormat="1" ht="23.25" customHeight="1" x14ac:dyDescent="0.25">
      <c r="B1217" s="119" t="s">
        <v>794</v>
      </c>
      <c r="C1217" s="122">
        <v>0</v>
      </c>
      <c r="D1217" s="122">
        <v>0</v>
      </c>
      <c r="E1217" s="122">
        <v>0</v>
      </c>
      <c r="F1217" s="122">
        <v>0</v>
      </c>
      <c r="G1217" s="122">
        <v>0</v>
      </c>
      <c r="H1217" s="122">
        <v>0</v>
      </c>
      <c r="I1217" s="122">
        <v>0</v>
      </c>
      <c r="J1217" s="122">
        <v>0</v>
      </c>
      <c r="K1217" s="122">
        <v>0</v>
      </c>
      <c r="L1217" s="122">
        <v>0</v>
      </c>
      <c r="M1217" s="122">
        <v>0</v>
      </c>
      <c r="N1217" s="122">
        <v>0</v>
      </c>
      <c r="O1217" s="128">
        <f t="shared" si="474"/>
        <v>0</v>
      </c>
    </row>
    <row r="1218" spans="2:15" s="26" customFormat="1" ht="23.25" customHeight="1" x14ac:dyDescent="0.25">
      <c r="B1218" s="116" t="s">
        <v>795</v>
      </c>
      <c r="C1218" s="121">
        <v>0</v>
      </c>
      <c r="D1218" s="121">
        <v>0</v>
      </c>
      <c r="E1218" s="121">
        <v>0</v>
      </c>
      <c r="F1218" s="121">
        <v>0</v>
      </c>
      <c r="G1218" s="121">
        <v>0</v>
      </c>
      <c r="H1218" s="121">
        <v>0</v>
      </c>
      <c r="I1218" s="121">
        <v>0</v>
      </c>
      <c r="J1218" s="121">
        <v>0</v>
      </c>
      <c r="K1218" s="121">
        <v>0</v>
      </c>
      <c r="L1218" s="121">
        <v>0</v>
      </c>
      <c r="M1218" s="121">
        <v>0</v>
      </c>
      <c r="N1218" s="121">
        <v>0</v>
      </c>
      <c r="O1218" s="128">
        <f t="shared" si="474"/>
        <v>0</v>
      </c>
    </row>
    <row r="1219" spans="2:15" s="26" customFormat="1" ht="23.25" customHeight="1" x14ac:dyDescent="0.25">
      <c r="B1219" s="119" t="s">
        <v>796</v>
      </c>
      <c r="C1219" s="122">
        <v>1</v>
      </c>
      <c r="D1219" s="122">
        <v>1</v>
      </c>
      <c r="E1219" s="122">
        <v>5</v>
      </c>
      <c r="F1219" s="122">
        <v>5</v>
      </c>
      <c r="G1219" s="122">
        <v>4</v>
      </c>
      <c r="H1219" s="122">
        <v>4</v>
      </c>
      <c r="I1219" s="122">
        <v>3</v>
      </c>
      <c r="J1219" s="122">
        <v>2</v>
      </c>
      <c r="K1219" s="122">
        <v>3</v>
      </c>
      <c r="L1219" s="122">
        <v>3</v>
      </c>
      <c r="M1219" s="122">
        <v>2</v>
      </c>
      <c r="N1219" s="122">
        <v>4</v>
      </c>
      <c r="O1219" s="128">
        <f t="shared" si="474"/>
        <v>37</v>
      </c>
    </row>
    <row r="1220" spans="2:15" s="26" customFormat="1" ht="23.25" customHeight="1" x14ac:dyDescent="0.25">
      <c r="B1220" s="116" t="s">
        <v>797</v>
      </c>
      <c r="C1220" s="121">
        <v>0</v>
      </c>
      <c r="D1220" s="121">
        <v>2</v>
      </c>
      <c r="E1220" s="121">
        <v>4</v>
      </c>
      <c r="F1220" s="121">
        <v>1</v>
      </c>
      <c r="G1220" s="121">
        <v>3</v>
      </c>
      <c r="H1220" s="121">
        <v>1</v>
      </c>
      <c r="I1220" s="121">
        <v>0</v>
      </c>
      <c r="J1220" s="121">
        <v>1</v>
      </c>
      <c r="K1220" s="121">
        <v>0</v>
      </c>
      <c r="L1220" s="121">
        <v>4</v>
      </c>
      <c r="M1220" s="121">
        <v>1</v>
      </c>
      <c r="N1220" s="121">
        <v>2</v>
      </c>
      <c r="O1220" s="128">
        <f t="shared" si="474"/>
        <v>19</v>
      </c>
    </row>
    <row r="1221" spans="2:15" s="26" customFormat="1" ht="23.25" customHeight="1" x14ac:dyDescent="0.25">
      <c r="B1221" s="119" t="s">
        <v>798</v>
      </c>
      <c r="C1221" s="122">
        <v>1</v>
      </c>
      <c r="D1221" s="122">
        <v>0</v>
      </c>
      <c r="E1221" s="122">
        <v>2</v>
      </c>
      <c r="F1221" s="122">
        <v>3</v>
      </c>
      <c r="G1221" s="122">
        <v>3</v>
      </c>
      <c r="H1221" s="122">
        <v>3</v>
      </c>
      <c r="I1221" s="122">
        <v>1</v>
      </c>
      <c r="J1221" s="122">
        <v>0</v>
      </c>
      <c r="K1221" s="122">
        <v>4</v>
      </c>
      <c r="L1221" s="122">
        <v>1</v>
      </c>
      <c r="M1221" s="122">
        <v>2</v>
      </c>
      <c r="N1221" s="122">
        <v>0</v>
      </c>
      <c r="O1221" s="128">
        <f t="shared" si="474"/>
        <v>20</v>
      </c>
    </row>
    <row r="1222" spans="2:15" s="26" customFormat="1" ht="23.25" customHeight="1" x14ac:dyDescent="0.25">
      <c r="B1222" s="129" t="s">
        <v>5</v>
      </c>
      <c r="C1222" s="128">
        <f t="shared" ref="C1222:N1222" si="475">SUM(C1212:C1221)</f>
        <v>7</v>
      </c>
      <c r="D1222" s="128">
        <f t="shared" si="475"/>
        <v>15</v>
      </c>
      <c r="E1222" s="128">
        <f t="shared" si="475"/>
        <v>15</v>
      </c>
      <c r="F1222" s="128">
        <f t="shared" si="475"/>
        <v>10</v>
      </c>
      <c r="G1222" s="128">
        <f t="shared" si="475"/>
        <v>14</v>
      </c>
      <c r="H1222" s="128">
        <f t="shared" si="475"/>
        <v>11</v>
      </c>
      <c r="I1222" s="128">
        <f t="shared" si="475"/>
        <v>6</v>
      </c>
      <c r="J1222" s="128">
        <f t="shared" si="475"/>
        <v>8</v>
      </c>
      <c r="K1222" s="128">
        <f t="shared" si="475"/>
        <v>16</v>
      </c>
      <c r="L1222" s="128">
        <f t="shared" si="475"/>
        <v>11</v>
      </c>
      <c r="M1222" s="128">
        <f t="shared" si="475"/>
        <v>11</v>
      </c>
      <c r="N1222" s="128">
        <f t="shared" si="475"/>
        <v>6</v>
      </c>
      <c r="O1222" s="128">
        <f>SUM(C1222:N1222)</f>
        <v>130</v>
      </c>
    </row>
    <row r="1223" spans="2:15" s="21" customFormat="1" ht="12" customHeight="1" x14ac:dyDescent="0.25">
      <c r="B1223" s="23"/>
      <c r="C1223" s="24"/>
      <c r="D1223" s="24"/>
      <c r="E1223" s="24"/>
      <c r="F1223" s="24"/>
      <c r="G1223" s="24"/>
      <c r="H1223" s="24"/>
      <c r="I1223" s="24"/>
      <c r="J1223" s="24"/>
      <c r="K1223" s="24"/>
      <c r="L1223" s="24"/>
      <c r="M1223" s="24"/>
      <c r="N1223" s="24"/>
      <c r="O1223" s="25"/>
    </row>
    <row r="1224" spans="2:15" s="21" customFormat="1" ht="23.25" customHeight="1" x14ac:dyDescent="0.25">
      <c r="B1224" s="97" t="s">
        <v>799</v>
      </c>
      <c r="C1224" s="109"/>
      <c r="D1224" s="110"/>
      <c r="E1224" s="110"/>
      <c r="F1224" s="110"/>
      <c r="G1224" s="110"/>
      <c r="H1224" s="110"/>
      <c r="I1224" s="110"/>
      <c r="J1224" s="110"/>
      <c r="K1224" s="110"/>
      <c r="L1224" s="110"/>
      <c r="M1224" s="110"/>
      <c r="N1224" s="110"/>
      <c r="O1224" s="111"/>
    </row>
    <row r="1225" spans="2:15" s="26" customFormat="1" ht="23.25" customHeight="1" x14ac:dyDescent="0.25">
      <c r="B1225" s="129" t="s">
        <v>5</v>
      </c>
      <c r="C1225" s="128">
        <f>SUM(C1212:C1221)</f>
        <v>7</v>
      </c>
      <c r="D1225" s="128">
        <f>SUM(D1212:D1221)</f>
        <v>15</v>
      </c>
      <c r="E1225" s="128">
        <f>SUM(E1212:E1221)</f>
        <v>15</v>
      </c>
      <c r="F1225" s="128">
        <f t="shared" ref="F1225:N1225" si="476">SUM(F1212:F1221)</f>
        <v>10</v>
      </c>
      <c r="G1225" s="128">
        <f t="shared" si="476"/>
        <v>14</v>
      </c>
      <c r="H1225" s="128">
        <f t="shared" si="476"/>
        <v>11</v>
      </c>
      <c r="I1225" s="128">
        <f t="shared" si="476"/>
        <v>6</v>
      </c>
      <c r="J1225" s="128">
        <f t="shared" si="476"/>
        <v>8</v>
      </c>
      <c r="K1225" s="128">
        <f t="shared" si="476"/>
        <v>16</v>
      </c>
      <c r="L1225" s="128">
        <f t="shared" si="476"/>
        <v>11</v>
      </c>
      <c r="M1225" s="128">
        <f t="shared" si="476"/>
        <v>11</v>
      </c>
      <c r="N1225" s="128">
        <f t="shared" si="476"/>
        <v>6</v>
      </c>
      <c r="O1225" s="128">
        <f>SUM(C1225:N1225)</f>
        <v>130</v>
      </c>
    </row>
    <row r="1226" spans="2:15" s="26" customFormat="1" ht="23.25" customHeight="1" x14ac:dyDescent="0.25">
      <c r="B1226" s="97" t="s">
        <v>50</v>
      </c>
      <c r="C1226" s="123">
        <f>IF(C1243=0,0,(C1225/C1243)*100)</f>
        <v>7.4468085106382977</v>
      </c>
      <c r="D1226" s="123">
        <f t="shared" ref="D1226:O1226" si="477">IF(D1243=0,0,(D1225/D1243)*100)</f>
        <v>17.045454545454543</v>
      </c>
      <c r="E1226" s="123">
        <f t="shared" si="477"/>
        <v>15.463917525773196</v>
      </c>
      <c r="F1226" s="123">
        <f t="shared" si="477"/>
        <v>9.9009900990099009</v>
      </c>
      <c r="G1226" s="123">
        <f t="shared" si="477"/>
        <v>12.280701754385964</v>
      </c>
      <c r="H1226" s="123">
        <f t="shared" si="477"/>
        <v>10.576923076923077</v>
      </c>
      <c r="I1226" s="123">
        <f t="shared" si="477"/>
        <v>5.3097345132743365</v>
      </c>
      <c r="J1226" s="123">
        <f t="shared" si="477"/>
        <v>6.8965517241379306</v>
      </c>
      <c r="K1226" s="123">
        <f t="shared" si="477"/>
        <v>14.159292035398231</v>
      </c>
      <c r="L1226" s="123">
        <f t="shared" si="477"/>
        <v>10.2803738317757</v>
      </c>
      <c r="M1226" s="123">
        <f t="shared" si="477"/>
        <v>10.2803738317757</v>
      </c>
      <c r="N1226" s="123">
        <f t="shared" si="477"/>
        <v>5.7142857142857144</v>
      </c>
      <c r="O1226" s="123">
        <f t="shared" si="477"/>
        <v>10.325655281969818</v>
      </c>
    </row>
    <row r="1227" spans="2:15" s="26" customFormat="1" ht="23.25" customHeight="1" x14ac:dyDescent="0.25">
      <c r="B1227" s="97" t="s">
        <v>25</v>
      </c>
      <c r="C1227" s="123">
        <f t="shared" ref="C1227:O1227" si="478">C1225/C1615</f>
        <v>0.22580645161290322</v>
      </c>
      <c r="D1227" s="123">
        <f t="shared" si="478"/>
        <v>0.51724137931034486</v>
      </c>
      <c r="E1227" s="123">
        <f t="shared" si="478"/>
        <v>0.4838709677419355</v>
      </c>
      <c r="F1227" s="123">
        <f t="shared" si="478"/>
        <v>0.33333333333333331</v>
      </c>
      <c r="G1227" s="123">
        <f t="shared" si="478"/>
        <v>0.45161290322580644</v>
      </c>
      <c r="H1227" s="123">
        <f t="shared" si="478"/>
        <v>0.36666666666666664</v>
      </c>
      <c r="I1227" s="123">
        <f t="shared" si="478"/>
        <v>0.19354838709677419</v>
      </c>
      <c r="J1227" s="123">
        <f t="shared" si="478"/>
        <v>0.25806451612903225</v>
      </c>
      <c r="K1227" s="123">
        <f t="shared" si="478"/>
        <v>0.53333333333333333</v>
      </c>
      <c r="L1227" s="123">
        <f t="shared" si="478"/>
        <v>0.35483870967741937</v>
      </c>
      <c r="M1227" s="123">
        <f t="shared" si="478"/>
        <v>0.36666666666666664</v>
      </c>
      <c r="N1227" s="123">
        <f t="shared" si="478"/>
        <v>0.19354838709677419</v>
      </c>
      <c r="O1227" s="123">
        <f t="shared" si="478"/>
        <v>0.3551912568306011</v>
      </c>
    </row>
    <row r="1228" spans="2:15" s="26" customFormat="1" ht="12" customHeight="1" x14ac:dyDescent="0.25">
      <c r="B1228" s="75"/>
      <c r="C1228" s="76"/>
      <c r="D1228" s="76"/>
      <c r="E1228" s="76"/>
      <c r="F1228" s="76"/>
      <c r="G1228" s="76"/>
      <c r="H1228" s="76"/>
      <c r="I1228" s="76"/>
      <c r="J1228" s="76"/>
      <c r="K1228" s="76"/>
      <c r="L1228" s="76"/>
      <c r="M1228" s="76"/>
      <c r="N1228" s="76"/>
      <c r="O1228" s="71"/>
    </row>
    <row r="1229" spans="2:15" s="26" customFormat="1" ht="23.25" customHeight="1" x14ac:dyDescent="0.25">
      <c r="B1229" s="97" t="s">
        <v>176</v>
      </c>
      <c r="C1229" s="109"/>
      <c r="D1229" s="110"/>
      <c r="E1229" s="110"/>
      <c r="F1229" s="110"/>
      <c r="G1229" s="110"/>
      <c r="H1229" s="110"/>
      <c r="I1229" s="110"/>
      <c r="J1229" s="110"/>
      <c r="K1229" s="110"/>
      <c r="L1229" s="110"/>
      <c r="M1229" s="110"/>
      <c r="N1229" s="110"/>
      <c r="O1229" s="111"/>
    </row>
    <row r="1230" spans="2:15" s="26" customFormat="1" ht="23.25" customHeight="1" x14ac:dyDescent="0.25">
      <c r="B1230" s="116" t="s">
        <v>801</v>
      </c>
      <c r="C1230" s="121">
        <v>0</v>
      </c>
      <c r="D1230" s="121">
        <v>0</v>
      </c>
      <c r="E1230" s="121">
        <v>0</v>
      </c>
      <c r="F1230" s="121">
        <v>0</v>
      </c>
      <c r="G1230" s="121">
        <v>3</v>
      </c>
      <c r="H1230" s="121">
        <v>0</v>
      </c>
      <c r="I1230" s="121">
        <v>0</v>
      </c>
      <c r="J1230" s="121">
        <v>0</v>
      </c>
      <c r="K1230" s="121">
        <v>0</v>
      </c>
      <c r="L1230" s="121">
        <v>0</v>
      </c>
      <c r="M1230" s="121">
        <v>0</v>
      </c>
      <c r="N1230" s="121">
        <v>0</v>
      </c>
      <c r="O1230" s="128">
        <f>SUM(C1230:N1230)</f>
        <v>3</v>
      </c>
    </row>
    <row r="1231" spans="2:15" s="26" customFormat="1" ht="23.25" customHeight="1" x14ac:dyDescent="0.25">
      <c r="B1231" s="119" t="s">
        <v>800</v>
      </c>
      <c r="C1231" s="122">
        <v>2</v>
      </c>
      <c r="D1231" s="122">
        <v>2</v>
      </c>
      <c r="E1231" s="122">
        <v>1</v>
      </c>
      <c r="F1231" s="122">
        <v>0</v>
      </c>
      <c r="G1231" s="122">
        <v>3</v>
      </c>
      <c r="H1231" s="122">
        <v>5</v>
      </c>
      <c r="I1231" s="122">
        <v>1</v>
      </c>
      <c r="J1231" s="122">
        <v>3</v>
      </c>
      <c r="K1231" s="122">
        <v>3</v>
      </c>
      <c r="L1231" s="122">
        <v>4</v>
      </c>
      <c r="M1231" s="122">
        <v>4</v>
      </c>
      <c r="N1231" s="122">
        <v>4</v>
      </c>
      <c r="O1231" s="128">
        <f>SUM(C1231:N1231)</f>
        <v>32</v>
      </c>
    </row>
    <row r="1232" spans="2:15" s="26" customFormat="1" ht="23.25" customHeight="1" x14ac:dyDescent="0.25">
      <c r="B1232" s="129" t="s">
        <v>5</v>
      </c>
      <c r="C1232" s="128">
        <f t="shared" ref="C1232:N1232" si="479">SUM(C1230:C1231)</f>
        <v>2</v>
      </c>
      <c r="D1232" s="128">
        <f t="shared" si="479"/>
        <v>2</v>
      </c>
      <c r="E1232" s="128">
        <f t="shared" si="479"/>
        <v>1</v>
      </c>
      <c r="F1232" s="128">
        <f t="shared" si="479"/>
        <v>0</v>
      </c>
      <c r="G1232" s="128">
        <f t="shared" si="479"/>
        <v>6</v>
      </c>
      <c r="H1232" s="128">
        <f t="shared" si="479"/>
        <v>5</v>
      </c>
      <c r="I1232" s="128">
        <f t="shared" si="479"/>
        <v>1</v>
      </c>
      <c r="J1232" s="128">
        <f t="shared" si="479"/>
        <v>3</v>
      </c>
      <c r="K1232" s="128">
        <f t="shared" si="479"/>
        <v>3</v>
      </c>
      <c r="L1232" s="128">
        <f t="shared" si="479"/>
        <v>4</v>
      </c>
      <c r="M1232" s="128">
        <f t="shared" si="479"/>
        <v>4</v>
      </c>
      <c r="N1232" s="128">
        <f t="shared" si="479"/>
        <v>4</v>
      </c>
      <c r="O1232" s="128">
        <f>SUM(C1232:N1232)</f>
        <v>35</v>
      </c>
    </row>
    <row r="1233" spans="2:15" s="26" customFormat="1" ht="23.25" customHeight="1" x14ac:dyDescent="0.25">
      <c r="B1233" s="97" t="s">
        <v>39</v>
      </c>
      <c r="C1233" s="123">
        <f t="shared" ref="C1233:O1233" si="480">IF(C1243=0,0,(C1232/C1243)*100)</f>
        <v>2.1276595744680851</v>
      </c>
      <c r="D1233" s="123">
        <f t="shared" si="480"/>
        <v>2.2727272727272729</v>
      </c>
      <c r="E1233" s="123">
        <f t="shared" si="480"/>
        <v>1.0309278350515463</v>
      </c>
      <c r="F1233" s="123">
        <f t="shared" si="480"/>
        <v>0</v>
      </c>
      <c r="G1233" s="123">
        <f t="shared" si="480"/>
        <v>5.2631578947368416</v>
      </c>
      <c r="H1233" s="123">
        <f t="shared" si="480"/>
        <v>4.8076923076923084</v>
      </c>
      <c r="I1233" s="123">
        <f t="shared" si="480"/>
        <v>0.88495575221238942</v>
      </c>
      <c r="J1233" s="123">
        <f t="shared" si="480"/>
        <v>2.5862068965517242</v>
      </c>
      <c r="K1233" s="123">
        <f t="shared" si="480"/>
        <v>2.6548672566371683</v>
      </c>
      <c r="L1233" s="123">
        <f t="shared" si="480"/>
        <v>3.7383177570093453</v>
      </c>
      <c r="M1233" s="123">
        <f t="shared" si="480"/>
        <v>3.7383177570093453</v>
      </c>
      <c r="N1233" s="123">
        <f t="shared" si="480"/>
        <v>3.8095238095238098</v>
      </c>
      <c r="O1233" s="123">
        <f t="shared" si="480"/>
        <v>2.779984114376489</v>
      </c>
    </row>
    <row r="1234" spans="2:15" s="26" customFormat="1" ht="23.25" customHeight="1" x14ac:dyDescent="0.25">
      <c r="B1234" s="97" t="s">
        <v>25</v>
      </c>
      <c r="C1234" s="123">
        <f t="shared" ref="C1234:O1234" si="481">C1232/C1615</f>
        <v>6.4516129032258063E-2</v>
      </c>
      <c r="D1234" s="123">
        <f t="shared" si="481"/>
        <v>6.8965517241379309E-2</v>
      </c>
      <c r="E1234" s="123">
        <f t="shared" si="481"/>
        <v>3.2258064516129031E-2</v>
      </c>
      <c r="F1234" s="123">
        <f t="shared" si="481"/>
        <v>0</v>
      </c>
      <c r="G1234" s="123">
        <f t="shared" si="481"/>
        <v>0.19354838709677419</v>
      </c>
      <c r="H1234" s="123">
        <f t="shared" si="481"/>
        <v>0.16666666666666666</v>
      </c>
      <c r="I1234" s="123">
        <f t="shared" si="481"/>
        <v>3.2258064516129031E-2</v>
      </c>
      <c r="J1234" s="123">
        <f t="shared" si="481"/>
        <v>9.6774193548387094E-2</v>
      </c>
      <c r="K1234" s="123">
        <f t="shared" si="481"/>
        <v>0.1</v>
      </c>
      <c r="L1234" s="123">
        <f t="shared" si="481"/>
        <v>0.12903225806451613</v>
      </c>
      <c r="M1234" s="123">
        <f t="shared" si="481"/>
        <v>0.13333333333333333</v>
      </c>
      <c r="N1234" s="123">
        <f t="shared" si="481"/>
        <v>0.12903225806451613</v>
      </c>
      <c r="O1234" s="123">
        <f t="shared" si="481"/>
        <v>9.5628415300546443E-2</v>
      </c>
    </row>
    <row r="1235" spans="2:15" s="26" customFormat="1" ht="12" customHeight="1" x14ac:dyDescent="0.25">
      <c r="B1235" s="77"/>
      <c r="C1235" s="76"/>
      <c r="D1235" s="76"/>
      <c r="E1235" s="76"/>
      <c r="F1235" s="76"/>
      <c r="G1235" s="76"/>
      <c r="H1235" s="76"/>
      <c r="I1235" s="76"/>
      <c r="J1235" s="76"/>
      <c r="K1235" s="76"/>
      <c r="L1235" s="76"/>
      <c r="M1235" s="76"/>
      <c r="N1235" s="76"/>
      <c r="O1235" s="71"/>
    </row>
    <row r="1236" spans="2:15" s="26" customFormat="1" ht="23.25" customHeight="1" x14ac:dyDescent="0.25">
      <c r="B1236" s="97" t="s">
        <v>177</v>
      </c>
      <c r="C1236" s="109"/>
      <c r="D1236" s="110"/>
      <c r="E1236" s="110"/>
      <c r="F1236" s="110"/>
      <c r="G1236" s="110"/>
      <c r="H1236" s="110"/>
      <c r="I1236" s="110"/>
      <c r="J1236" s="110"/>
      <c r="K1236" s="110"/>
      <c r="L1236" s="110"/>
      <c r="M1236" s="110"/>
      <c r="N1236" s="110"/>
      <c r="O1236" s="111"/>
    </row>
    <row r="1237" spans="2:15" s="21" customFormat="1" ht="23.25" customHeight="1" x14ac:dyDescent="0.25">
      <c r="B1237" s="119" t="s">
        <v>802</v>
      </c>
      <c r="C1237" s="122">
        <v>85</v>
      </c>
      <c r="D1237" s="122">
        <v>71</v>
      </c>
      <c r="E1237" s="122">
        <v>81</v>
      </c>
      <c r="F1237" s="122">
        <v>91</v>
      </c>
      <c r="G1237" s="122">
        <v>94</v>
      </c>
      <c r="H1237" s="122">
        <v>88</v>
      </c>
      <c r="I1237" s="122">
        <v>106</v>
      </c>
      <c r="J1237" s="122">
        <v>105</v>
      </c>
      <c r="K1237" s="122">
        <v>94</v>
      </c>
      <c r="L1237" s="122">
        <v>92</v>
      </c>
      <c r="M1237" s="122">
        <v>92</v>
      </c>
      <c r="N1237" s="122">
        <v>95</v>
      </c>
      <c r="O1237" s="128">
        <f>SUM(C1237:N1237)</f>
        <v>1094</v>
      </c>
    </row>
    <row r="1238" spans="2:15" s="26" customFormat="1" ht="23.25" customHeight="1" x14ac:dyDescent="0.25">
      <c r="B1238" s="129" t="s">
        <v>5</v>
      </c>
      <c r="C1238" s="128">
        <f>SUM(C1237:C1237)</f>
        <v>85</v>
      </c>
      <c r="D1238" s="128">
        <f>SUM(D1237:D1237)</f>
        <v>71</v>
      </c>
      <c r="E1238" s="128">
        <f>SUM(E1237:E1237)</f>
        <v>81</v>
      </c>
      <c r="F1238" s="128">
        <f t="shared" ref="F1238:N1238" si="482">SUM(F1237:F1237)</f>
        <v>91</v>
      </c>
      <c r="G1238" s="128">
        <f t="shared" si="482"/>
        <v>94</v>
      </c>
      <c r="H1238" s="128">
        <f t="shared" si="482"/>
        <v>88</v>
      </c>
      <c r="I1238" s="128">
        <f t="shared" si="482"/>
        <v>106</v>
      </c>
      <c r="J1238" s="128">
        <f>SUM(J1237:J1237)</f>
        <v>105</v>
      </c>
      <c r="K1238" s="128">
        <f t="shared" si="482"/>
        <v>94</v>
      </c>
      <c r="L1238" s="128">
        <f t="shared" si="482"/>
        <v>92</v>
      </c>
      <c r="M1238" s="128">
        <f t="shared" si="482"/>
        <v>92</v>
      </c>
      <c r="N1238" s="128">
        <f t="shared" si="482"/>
        <v>95</v>
      </c>
      <c r="O1238" s="128">
        <f>SUM(C1238:N1238)</f>
        <v>1094</v>
      </c>
    </row>
    <row r="1239" spans="2:15" s="21" customFormat="1" ht="23.25" customHeight="1" x14ac:dyDescent="0.25">
      <c r="B1239" s="97" t="s">
        <v>51</v>
      </c>
      <c r="C1239" s="123">
        <f t="shared" ref="C1239:O1239" si="483">IF(C1243=0,0,(C1238/C1243)*100)</f>
        <v>90.425531914893625</v>
      </c>
      <c r="D1239" s="123">
        <f t="shared" si="483"/>
        <v>80.681818181818173</v>
      </c>
      <c r="E1239" s="123">
        <f t="shared" si="483"/>
        <v>83.505154639175259</v>
      </c>
      <c r="F1239" s="123">
        <f t="shared" si="483"/>
        <v>90.099009900990097</v>
      </c>
      <c r="G1239" s="123">
        <f t="shared" si="483"/>
        <v>82.456140350877192</v>
      </c>
      <c r="H1239" s="123">
        <f t="shared" si="483"/>
        <v>84.615384615384613</v>
      </c>
      <c r="I1239" s="123">
        <f>IF(I1243=0,0,(I1238/I1243)*100)</f>
        <v>93.805309734513273</v>
      </c>
      <c r="J1239" s="123">
        <f t="shared" si="483"/>
        <v>90.517241379310349</v>
      </c>
      <c r="K1239" s="123">
        <f t="shared" si="483"/>
        <v>83.185840707964601</v>
      </c>
      <c r="L1239" s="123">
        <f t="shared" si="483"/>
        <v>85.981308411214954</v>
      </c>
      <c r="M1239" s="123">
        <f t="shared" si="483"/>
        <v>85.981308411214954</v>
      </c>
      <c r="N1239" s="123">
        <f t="shared" si="483"/>
        <v>90.476190476190482</v>
      </c>
      <c r="O1239" s="123">
        <f t="shared" si="483"/>
        <v>86.894360603653695</v>
      </c>
    </row>
    <row r="1240" spans="2:15" s="21" customFormat="1" ht="23.25" customHeight="1" x14ac:dyDescent="0.25">
      <c r="B1240" s="97" t="s">
        <v>25</v>
      </c>
      <c r="C1240" s="123">
        <f t="shared" ref="C1240:O1240" si="484">C1238/C1615</f>
        <v>2.7419354838709675</v>
      </c>
      <c r="D1240" s="123">
        <f t="shared" si="484"/>
        <v>2.4482758620689653</v>
      </c>
      <c r="E1240" s="123">
        <f t="shared" si="484"/>
        <v>2.6129032258064515</v>
      </c>
      <c r="F1240" s="123">
        <f t="shared" si="484"/>
        <v>3.0333333333333332</v>
      </c>
      <c r="G1240" s="123">
        <f t="shared" si="484"/>
        <v>3.032258064516129</v>
      </c>
      <c r="H1240" s="123">
        <f t="shared" si="484"/>
        <v>2.9333333333333331</v>
      </c>
      <c r="I1240" s="123">
        <f t="shared" si="484"/>
        <v>3.4193548387096775</v>
      </c>
      <c r="J1240" s="123">
        <f t="shared" si="484"/>
        <v>3.3870967741935485</v>
      </c>
      <c r="K1240" s="123">
        <f t="shared" si="484"/>
        <v>3.1333333333333333</v>
      </c>
      <c r="L1240" s="123">
        <f t="shared" si="484"/>
        <v>2.967741935483871</v>
      </c>
      <c r="M1240" s="123">
        <f t="shared" si="484"/>
        <v>3.0666666666666669</v>
      </c>
      <c r="N1240" s="123">
        <f t="shared" si="484"/>
        <v>3.064516129032258</v>
      </c>
      <c r="O1240" s="123">
        <f t="shared" si="484"/>
        <v>2.9890710382513661</v>
      </c>
    </row>
    <row r="1241" spans="2:15" s="21" customFormat="1" ht="12" customHeight="1" x14ac:dyDescent="0.25">
      <c r="B1241" s="75"/>
      <c r="C1241" s="76"/>
      <c r="D1241" s="76"/>
      <c r="E1241" s="76"/>
      <c r="F1241" s="76"/>
      <c r="G1241" s="76"/>
      <c r="H1241" s="76"/>
      <c r="I1241" s="76"/>
      <c r="J1241" s="76"/>
      <c r="K1241" s="76"/>
      <c r="L1241" s="76"/>
      <c r="M1241" s="76"/>
      <c r="N1241" s="76"/>
      <c r="O1241" s="71"/>
    </row>
    <row r="1242" spans="2:15" s="21" customFormat="1" ht="23.25" customHeight="1" x14ac:dyDescent="0.25">
      <c r="B1242" s="97" t="s">
        <v>178</v>
      </c>
      <c r="C1242" s="109"/>
      <c r="D1242" s="110"/>
      <c r="E1242" s="110"/>
      <c r="F1242" s="110"/>
      <c r="G1242" s="110"/>
      <c r="H1242" s="110"/>
      <c r="I1242" s="110"/>
      <c r="J1242" s="110"/>
      <c r="K1242" s="110"/>
      <c r="L1242" s="110"/>
      <c r="M1242" s="110"/>
      <c r="N1242" s="110"/>
      <c r="O1242" s="111"/>
    </row>
    <row r="1243" spans="2:15" s="26" customFormat="1" ht="23.25" customHeight="1" x14ac:dyDescent="0.25">
      <c r="B1243" s="129" t="s">
        <v>5</v>
      </c>
      <c r="C1243" s="128">
        <f>C1225+C1232+C1238</f>
        <v>94</v>
      </c>
      <c r="D1243" s="128">
        <f>D1225+D1232+D1238</f>
        <v>88</v>
      </c>
      <c r="E1243" s="128">
        <f>E1225+E1232+E1238</f>
        <v>97</v>
      </c>
      <c r="F1243" s="128">
        <f>F1225+F1232+F1238</f>
        <v>101</v>
      </c>
      <c r="G1243" s="128">
        <f t="shared" ref="G1243:N1243" si="485">G1225+G1232+G1238</f>
        <v>114</v>
      </c>
      <c r="H1243" s="128">
        <f t="shared" si="485"/>
        <v>104</v>
      </c>
      <c r="I1243" s="128">
        <f t="shared" si="485"/>
        <v>113</v>
      </c>
      <c r="J1243" s="128">
        <f t="shared" si="485"/>
        <v>116</v>
      </c>
      <c r="K1243" s="128">
        <f t="shared" si="485"/>
        <v>113</v>
      </c>
      <c r="L1243" s="128">
        <f t="shared" si="485"/>
        <v>107</v>
      </c>
      <c r="M1243" s="128">
        <f t="shared" si="485"/>
        <v>107</v>
      </c>
      <c r="N1243" s="128">
        <f t="shared" si="485"/>
        <v>105</v>
      </c>
      <c r="O1243" s="128">
        <f>SUM(C1243:N1243)</f>
        <v>1259</v>
      </c>
    </row>
    <row r="1244" spans="2:15" s="21" customFormat="1" ht="23.25" customHeight="1" x14ac:dyDescent="0.25">
      <c r="B1244" s="97" t="s">
        <v>25</v>
      </c>
      <c r="C1244" s="123">
        <f t="shared" ref="C1244:O1244" si="486">C1243/C1615</f>
        <v>3.032258064516129</v>
      </c>
      <c r="D1244" s="123">
        <f t="shared" si="486"/>
        <v>3.0344827586206895</v>
      </c>
      <c r="E1244" s="123">
        <f t="shared" si="486"/>
        <v>3.129032258064516</v>
      </c>
      <c r="F1244" s="123">
        <f t="shared" si="486"/>
        <v>3.3666666666666667</v>
      </c>
      <c r="G1244" s="123">
        <f t="shared" si="486"/>
        <v>3.6774193548387095</v>
      </c>
      <c r="H1244" s="123">
        <f t="shared" si="486"/>
        <v>3.4666666666666668</v>
      </c>
      <c r="I1244" s="123">
        <f t="shared" si="486"/>
        <v>3.6451612903225805</v>
      </c>
      <c r="J1244" s="123">
        <f t="shared" si="486"/>
        <v>3.7419354838709675</v>
      </c>
      <c r="K1244" s="123">
        <f t="shared" si="486"/>
        <v>3.7666666666666666</v>
      </c>
      <c r="L1244" s="123">
        <f t="shared" si="486"/>
        <v>3.4516129032258065</v>
      </c>
      <c r="M1244" s="123">
        <f t="shared" si="486"/>
        <v>3.5666666666666669</v>
      </c>
      <c r="N1244" s="123">
        <f t="shared" si="486"/>
        <v>3.3870967741935485</v>
      </c>
      <c r="O1244" s="123">
        <f t="shared" si="486"/>
        <v>3.4398907103825138</v>
      </c>
    </row>
    <row r="1245" spans="2:15" s="26" customFormat="1" ht="23.25" customHeight="1" x14ac:dyDescent="0.25">
      <c r="B1245" s="97" t="s">
        <v>98</v>
      </c>
      <c r="C1245" s="123">
        <f t="shared" ref="C1245:O1245" si="487">IF(C1243&lt;&gt;0,IF(C1253&lt;&gt;0,C1243/C1253*100,0),0)</f>
        <v>0.6415068586637549</v>
      </c>
      <c r="D1245" s="123">
        <f t="shared" si="487"/>
        <v>0.61564292710228063</v>
      </c>
      <c r="E1245" s="123">
        <f t="shared" si="487"/>
        <v>0.67319036713165381</v>
      </c>
      <c r="F1245" s="123">
        <f t="shared" si="487"/>
        <v>0.67445742904841399</v>
      </c>
      <c r="G1245" s="123">
        <f t="shared" si="487"/>
        <v>0.83694295573012256</v>
      </c>
      <c r="H1245" s="123">
        <f t="shared" si="487"/>
        <v>0.73363431151241532</v>
      </c>
      <c r="I1245" s="123">
        <f t="shared" si="487"/>
        <v>0.78690807799442908</v>
      </c>
      <c r="J1245" s="123">
        <f t="shared" si="487"/>
        <v>0.7684663795958927</v>
      </c>
      <c r="K1245" s="123">
        <f t="shared" si="487"/>
        <v>0.74112940250541082</v>
      </c>
      <c r="L1245" s="123">
        <f t="shared" si="487"/>
        <v>0.74956217162872152</v>
      </c>
      <c r="M1245" s="123">
        <f t="shared" si="487"/>
        <v>0.72982743332651256</v>
      </c>
      <c r="N1245" s="123">
        <f t="shared" si="487"/>
        <v>0.73313782991202348</v>
      </c>
      <c r="O1245" s="123">
        <f t="shared" si="487"/>
        <v>0.72319746335186808</v>
      </c>
    </row>
    <row r="1246" spans="2:15" s="26" customFormat="1" ht="12" customHeight="1" x14ac:dyDescent="0.25">
      <c r="B1246" s="75"/>
      <c r="C1246" s="78"/>
      <c r="D1246" s="78"/>
      <c r="E1246" s="78"/>
      <c r="F1246" s="78"/>
      <c r="G1246" s="78"/>
      <c r="H1246" s="78"/>
      <c r="I1246" s="78"/>
      <c r="J1246" s="78"/>
      <c r="K1246" s="78"/>
      <c r="L1246" s="78"/>
      <c r="M1246" s="78"/>
      <c r="N1246" s="78"/>
      <c r="O1246" s="79"/>
    </row>
    <row r="1247" spans="2:15" s="26" customFormat="1" ht="21" customHeight="1" x14ac:dyDescent="0.25">
      <c r="B1247" s="138" t="s">
        <v>1318</v>
      </c>
      <c r="C1247" s="109"/>
      <c r="D1247" s="110"/>
      <c r="E1247" s="110"/>
      <c r="F1247" s="110"/>
      <c r="G1247" s="110"/>
      <c r="H1247" s="110"/>
      <c r="I1247" s="110"/>
      <c r="J1247" s="110"/>
      <c r="K1247" s="110"/>
      <c r="L1247" s="110"/>
      <c r="M1247" s="110"/>
      <c r="N1247" s="110"/>
      <c r="O1247" s="111"/>
    </row>
    <row r="1248" spans="2:15" s="26" customFormat="1" ht="23.25" customHeight="1" x14ac:dyDescent="0.25">
      <c r="B1248" s="116" t="s">
        <v>1338</v>
      </c>
      <c r="C1248" s="121">
        <v>0</v>
      </c>
      <c r="D1248" s="350">
        <v>1</v>
      </c>
      <c r="E1248" s="121">
        <v>3</v>
      </c>
      <c r="F1248" s="365">
        <v>2</v>
      </c>
      <c r="G1248" s="121">
        <v>1</v>
      </c>
      <c r="H1248" s="121">
        <v>1</v>
      </c>
      <c r="I1248" s="121">
        <v>0</v>
      </c>
      <c r="J1248" s="121">
        <v>3</v>
      </c>
      <c r="K1248" s="121">
        <v>6</v>
      </c>
      <c r="L1248" s="121">
        <v>5</v>
      </c>
      <c r="M1248" s="121">
        <v>3</v>
      </c>
      <c r="N1248" s="121">
        <v>1</v>
      </c>
      <c r="O1248" s="128">
        <f>SUM(C1248:N1248)</f>
        <v>26</v>
      </c>
    </row>
    <row r="1249" spans="2:15" s="21" customFormat="1" ht="23.25" customHeight="1" x14ac:dyDescent="0.25">
      <c r="B1249" s="119" t="s">
        <v>1339</v>
      </c>
      <c r="C1249" s="122">
        <v>0</v>
      </c>
      <c r="D1249" s="349">
        <v>0</v>
      </c>
      <c r="E1249" s="122">
        <v>1</v>
      </c>
      <c r="F1249" s="366">
        <v>3</v>
      </c>
      <c r="G1249" s="122">
        <v>3</v>
      </c>
      <c r="H1249" s="122">
        <v>3</v>
      </c>
      <c r="I1249" s="122">
        <v>1</v>
      </c>
      <c r="J1249" s="122">
        <v>1</v>
      </c>
      <c r="K1249" s="122">
        <v>0</v>
      </c>
      <c r="L1249" s="122">
        <v>4</v>
      </c>
      <c r="M1249" s="122">
        <v>1</v>
      </c>
      <c r="N1249" s="122">
        <v>2</v>
      </c>
      <c r="O1249" s="128">
        <f>SUM(C1249:N1249)</f>
        <v>19</v>
      </c>
    </row>
    <row r="1250" spans="2:15" s="26" customFormat="1" ht="23.25" customHeight="1" x14ac:dyDescent="0.25">
      <c r="B1250" s="129" t="s">
        <v>5</v>
      </c>
      <c r="C1250" s="128">
        <f>SUM(C1248:C1249)</f>
        <v>0</v>
      </c>
      <c r="D1250" s="128">
        <f t="shared" ref="D1250:N1250" si="488">SUM(D1248:D1249)</f>
        <v>1</v>
      </c>
      <c r="E1250" s="128">
        <f t="shared" si="488"/>
        <v>4</v>
      </c>
      <c r="F1250" s="128">
        <f t="shared" si="488"/>
        <v>5</v>
      </c>
      <c r="G1250" s="128">
        <f t="shared" si="488"/>
        <v>4</v>
      </c>
      <c r="H1250" s="128">
        <f t="shared" si="488"/>
        <v>4</v>
      </c>
      <c r="I1250" s="128">
        <f t="shared" si="488"/>
        <v>1</v>
      </c>
      <c r="J1250" s="128">
        <f t="shared" si="488"/>
        <v>4</v>
      </c>
      <c r="K1250" s="128">
        <f t="shared" si="488"/>
        <v>6</v>
      </c>
      <c r="L1250" s="128">
        <f t="shared" si="488"/>
        <v>9</v>
      </c>
      <c r="M1250" s="128">
        <f t="shared" si="488"/>
        <v>4</v>
      </c>
      <c r="N1250" s="128">
        <f t="shared" si="488"/>
        <v>3</v>
      </c>
      <c r="O1250" s="128">
        <f>SUM(C1250:N1250)</f>
        <v>45</v>
      </c>
    </row>
    <row r="1251" spans="2:15" s="21" customFormat="1" ht="23.25" customHeight="1" x14ac:dyDescent="0.25">
      <c r="B1251" s="97" t="s">
        <v>25</v>
      </c>
      <c r="C1251" s="123">
        <f t="shared" ref="C1251:O1251" si="489">C1250/C1615</f>
        <v>0</v>
      </c>
      <c r="D1251" s="123">
        <f t="shared" si="489"/>
        <v>3.4482758620689655E-2</v>
      </c>
      <c r="E1251" s="123">
        <f t="shared" si="489"/>
        <v>0.12903225806451613</v>
      </c>
      <c r="F1251" s="123">
        <f t="shared" si="489"/>
        <v>0.16666666666666666</v>
      </c>
      <c r="G1251" s="123">
        <f t="shared" si="489"/>
        <v>0.12903225806451613</v>
      </c>
      <c r="H1251" s="123">
        <f t="shared" si="489"/>
        <v>0.13333333333333333</v>
      </c>
      <c r="I1251" s="123">
        <f t="shared" si="489"/>
        <v>3.2258064516129031E-2</v>
      </c>
      <c r="J1251" s="123">
        <f t="shared" si="489"/>
        <v>0.12903225806451613</v>
      </c>
      <c r="K1251" s="123">
        <f t="shared" si="489"/>
        <v>0.2</v>
      </c>
      <c r="L1251" s="123">
        <f t="shared" si="489"/>
        <v>0.29032258064516131</v>
      </c>
      <c r="M1251" s="123">
        <f t="shared" si="489"/>
        <v>0.13333333333333333</v>
      </c>
      <c r="N1251" s="123">
        <f t="shared" si="489"/>
        <v>9.6774193548387094E-2</v>
      </c>
      <c r="O1251" s="123">
        <f t="shared" si="489"/>
        <v>0.12295081967213115</v>
      </c>
    </row>
    <row r="1252" spans="2:15" s="26" customFormat="1" ht="12" customHeight="1" x14ac:dyDescent="0.25">
      <c r="B1252" s="75"/>
      <c r="C1252" s="78"/>
      <c r="D1252" s="78"/>
      <c r="E1252" s="78"/>
      <c r="F1252" s="78"/>
      <c r="G1252" s="78"/>
      <c r="H1252" s="78"/>
      <c r="I1252" s="78"/>
      <c r="J1252" s="78"/>
      <c r="K1252" s="78"/>
      <c r="L1252" s="78"/>
      <c r="M1252" s="78"/>
      <c r="N1252" s="78"/>
      <c r="O1252" s="79"/>
    </row>
    <row r="1253" spans="2:15" s="29" customFormat="1" ht="23.25" customHeight="1" x14ac:dyDescent="0.25">
      <c r="B1253" s="138" t="s">
        <v>1319</v>
      </c>
      <c r="C1253" s="128">
        <f t="shared" ref="C1253:N1253" si="490">SUM(C608+C702+C768+C806+C863+C901+C939+C977+C1015+C1053+C1091+C1129+C1167+C1205+C1243)</f>
        <v>14653</v>
      </c>
      <c r="D1253" s="128">
        <f t="shared" si="490"/>
        <v>14294</v>
      </c>
      <c r="E1253" s="128">
        <f t="shared" si="490"/>
        <v>14409</v>
      </c>
      <c r="F1253" s="128">
        <f t="shared" si="490"/>
        <v>14975</v>
      </c>
      <c r="G1253" s="128">
        <f t="shared" si="490"/>
        <v>13621</v>
      </c>
      <c r="H1253" s="128">
        <f t="shared" si="490"/>
        <v>14176</v>
      </c>
      <c r="I1253" s="128">
        <f t="shared" si="490"/>
        <v>14360</v>
      </c>
      <c r="J1253" s="128">
        <f t="shared" si="490"/>
        <v>15095</v>
      </c>
      <c r="K1253" s="128">
        <f t="shared" si="490"/>
        <v>15247</v>
      </c>
      <c r="L1253" s="128">
        <f t="shared" si="490"/>
        <v>14275</v>
      </c>
      <c r="M1253" s="128">
        <f t="shared" si="490"/>
        <v>14661</v>
      </c>
      <c r="N1253" s="128">
        <f t="shared" si="490"/>
        <v>14322</v>
      </c>
      <c r="O1253" s="128">
        <f>SUM(C1253:N1253)</f>
        <v>174088</v>
      </c>
    </row>
    <row r="1254" spans="2:15" s="22" customFormat="1" ht="12" customHeight="1" x14ac:dyDescent="0.25">
      <c r="B1254" s="36"/>
      <c r="C1254" s="37"/>
      <c r="D1254" s="37"/>
      <c r="E1254" s="37"/>
      <c r="F1254" s="37"/>
      <c r="G1254" s="37"/>
      <c r="H1254" s="37"/>
      <c r="I1254" s="37"/>
      <c r="J1254" s="37"/>
      <c r="K1254" s="37"/>
      <c r="L1254" s="37"/>
      <c r="M1254" s="37"/>
      <c r="N1254" s="37"/>
      <c r="O1254" s="25"/>
    </row>
    <row r="1255" spans="2:15" s="22" customFormat="1" ht="23.25" customHeight="1" x14ac:dyDescent="0.25">
      <c r="B1255" s="97" t="s">
        <v>1320</v>
      </c>
      <c r="C1255" s="123">
        <v>0</v>
      </c>
      <c r="D1255" s="123">
        <f t="shared" ref="D1255:O1255" si="491">D1253/D1615</f>
        <v>492.89655172413791</v>
      </c>
      <c r="E1255" s="123">
        <f t="shared" si="491"/>
        <v>464.80645161290323</v>
      </c>
      <c r="F1255" s="123">
        <f t="shared" si="491"/>
        <v>499.16666666666669</v>
      </c>
      <c r="G1255" s="123">
        <f t="shared" si="491"/>
        <v>439.38709677419354</v>
      </c>
      <c r="H1255" s="123">
        <f t="shared" si="491"/>
        <v>472.53333333333336</v>
      </c>
      <c r="I1255" s="123">
        <f t="shared" si="491"/>
        <v>463.22580645161293</v>
      </c>
      <c r="J1255" s="123">
        <f t="shared" si="491"/>
        <v>486.93548387096774</v>
      </c>
      <c r="K1255" s="123">
        <f t="shared" si="491"/>
        <v>508.23333333333335</v>
      </c>
      <c r="L1255" s="123">
        <f t="shared" si="491"/>
        <v>460.48387096774195</v>
      </c>
      <c r="M1255" s="123">
        <f t="shared" si="491"/>
        <v>488.7</v>
      </c>
      <c r="N1255" s="123">
        <f t="shared" si="491"/>
        <v>462</v>
      </c>
      <c r="O1255" s="123">
        <f t="shared" si="491"/>
        <v>475.6502732240437</v>
      </c>
    </row>
    <row r="1256" spans="2:15" s="22" customFormat="1" ht="23.25" customHeight="1" x14ac:dyDescent="0.25">
      <c r="B1256" s="97" t="s">
        <v>1321</v>
      </c>
      <c r="C1256" s="123">
        <f t="shared" ref="C1256:O1256" si="492">IF(C1253&lt;&gt;0,(C608+C685+C750+C788+C845+C883+C921+C959+C997+C1035+C1073+C1111+C1149+C1187+C1225)/C1253*100,0)</f>
        <v>37.842080120111923</v>
      </c>
      <c r="D1256" s="123">
        <f t="shared" si="492"/>
        <v>37.484259129704775</v>
      </c>
      <c r="E1256" s="123">
        <f t="shared" si="492"/>
        <v>34.554792143799013</v>
      </c>
      <c r="F1256" s="123">
        <f t="shared" si="492"/>
        <v>33.215358931552586</v>
      </c>
      <c r="G1256" s="123">
        <f t="shared" si="492"/>
        <v>33.103296380588802</v>
      </c>
      <c r="H1256" s="123">
        <f t="shared" si="492"/>
        <v>31.384029345372461</v>
      </c>
      <c r="I1256" s="123">
        <f t="shared" si="492"/>
        <v>32.924791086350972</v>
      </c>
      <c r="J1256" s="123">
        <f t="shared" si="492"/>
        <v>30.50016561775422</v>
      </c>
      <c r="K1256" s="123">
        <f t="shared" si="492"/>
        <v>29.304125401718373</v>
      </c>
      <c r="L1256" s="123">
        <f t="shared" si="492"/>
        <v>31.628721541155869</v>
      </c>
      <c r="M1256" s="123">
        <f t="shared" si="492"/>
        <v>27.385580792578949</v>
      </c>
      <c r="N1256" s="123">
        <f t="shared" si="492"/>
        <v>28.697109342270632</v>
      </c>
      <c r="O1256" s="123">
        <f t="shared" si="492"/>
        <v>32.313542576168373</v>
      </c>
    </row>
    <row r="1257" spans="2:15" s="22" customFormat="1" ht="23.25" customHeight="1" x14ac:dyDescent="0.25">
      <c r="B1257" s="97" t="s">
        <v>1322</v>
      </c>
      <c r="C1257" s="123">
        <f t="shared" ref="C1257:O1257" si="493">IF(C1253&lt;&gt;0,(C1232+C1194+C1156+C1118+C1080+C1042+C1004+C966+C928+C890+C852+C795+C757)/C1253*100,0)</f>
        <v>10.502968675356582</v>
      </c>
      <c r="D1257" s="123">
        <f t="shared" si="493"/>
        <v>12.732615083251714</v>
      </c>
      <c r="E1257" s="123">
        <f t="shared" si="493"/>
        <v>11.825942119508641</v>
      </c>
      <c r="F1257" s="123">
        <f t="shared" si="493"/>
        <v>12.373956594323873</v>
      </c>
      <c r="G1257" s="123">
        <f t="shared" si="493"/>
        <v>11.878716687467881</v>
      </c>
      <c r="H1257" s="123">
        <f t="shared" si="493"/>
        <v>11.956828442437924</v>
      </c>
      <c r="I1257" s="123">
        <f t="shared" si="493"/>
        <v>11.984679665738161</v>
      </c>
      <c r="J1257" s="123">
        <f t="shared" si="493"/>
        <v>11.540245114276249</v>
      </c>
      <c r="K1257" s="123">
        <f t="shared" si="493"/>
        <v>14.625828031743952</v>
      </c>
      <c r="L1257" s="123">
        <f t="shared" si="493"/>
        <v>16.833625218914186</v>
      </c>
      <c r="M1257" s="123">
        <f t="shared" si="493"/>
        <v>13.825796330400381</v>
      </c>
      <c r="N1257" s="123">
        <f t="shared" si="493"/>
        <v>16.715542521994134</v>
      </c>
      <c r="O1257" s="123">
        <f t="shared" si="493"/>
        <v>13.065805799365837</v>
      </c>
    </row>
    <row r="1258" spans="2:15" s="22" customFormat="1" ht="23.25" customHeight="1" x14ac:dyDescent="0.25">
      <c r="B1258" s="97" t="s">
        <v>1323</v>
      </c>
      <c r="C1258" s="123">
        <f t="shared" ref="C1258:O1258" si="494">IF(C1253&lt;&gt;0,(C694+C1238+C1200+C1162+C1124+C1086+C1048+C1010+C972+C934+C896+C858+C801+C763)/C1253*100,0)</f>
        <v>51.6549512045315</v>
      </c>
      <c r="D1258" s="123">
        <f t="shared" si="494"/>
        <v>49.783125787043517</v>
      </c>
      <c r="E1258" s="123">
        <f t="shared" si="494"/>
        <v>53.619265736692348</v>
      </c>
      <c r="F1258" s="123">
        <f t="shared" si="494"/>
        <v>54.410684474123542</v>
      </c>
      <c r="G1258" s="123">
        <f t="shared" si="494"/>
        <v>55.017986931943319</v>
      </c>
      <c r="H1258" s="123">
        <f t="shared" si="494"/>
        <v>56.659142212189614</v>
      </c>
      <c r="I1258" s="123">
        <f t="shared" si="494"/>
        <v>55.090529247910865</v>
      </c>
      <c r="J1258" s="123">
        <f t="shared" si="494"/>
        <v>57.959589267969527</v>
      </c>
      <c r="K1258" s="123">
        <f t="shared" si="494"/>
        <v>56.070046566537677</v>
      </c>
      <c r="L1258" s="123">
        <f t="shared" si="494"/>
        <v>51.537653239929945</v>
      </c>
      <c r="M1258" s="123">
        <f t="shared" si="494"/>
        <v>58.788622877020671</v>
      </c>
      <c r="N1258" s="123">
        <f t="shared" si="494"/>
        <v>54.587348135735233</v>
      </c>
      <c r="O1258" s="123">
        <f t="shared" si="494"/>
        <v>54.620651624465786</v>
      </c>
    </row>
    <row r="1259" spans="2:15" s="21" customFormat="1" ht="12" customHeight="1" x14ac:dyDescent="0.25">
      <c r="B1259" s="75"/>
      <c r="C1259" s="80"/>
      <c r="D1259" s="80"/>
      <c r="E1259" s="80"/>
      <c r="F1259" s="80"/>
      <c r="G1259" s="80"/>
      <c r="H1259" s="76"/>
      <c r="I1259" s="76"/>
      <c r="J1259" s="76"/>
      <c r="K1259" s="76"/>
      <c r="L1259" s="76"/>
      <c r="M1259" s="76"/>
      <c r="N1259" s="76"/>
      <c r="O1259" s="71"/>
    </row>
    <row r="1260" spans="2:15" s="30" customFormat="1" ht="23.25" customHeight="1" x14ac:dyDescent="0.25">
      <c r="B1260" s="138" t="s">
        <v>52</v>
      </c>
      <c r="C1260" s="109"/>
      <c r="D1260" s="110"/>
      <c r="E1260" s="110"/>
      <c r="F1260" s="110"/>
      <c r="G1260" s="110"/>
      <c r="H1260" s="110"/>
      <c r="I1260" s="110"/>
      <c r="J1260" s="110"/>
      <c r="K1260" s="110"/>
      <c r="L1260" s="110"/>
      <c r="M1260" s="110"/>
      <c r="N1260" s="110"/>
      <c r="O1260" s="111"/>
    </row>
    <row r="1261" spans="2:15" s="30" customFormat="1" ht="12" customHeight="1" x14ac:dyDescent="0.25">
      <c r="B1261" s="81"/>
      <c r="C1261" s="82"/>
      <c r="D1261" s="82"/>
      <c r="E1261" s="82"/>
      <c r="F1261" s="82"/>
      <c r="G1261" s="82"/>
      <c r="H1261" s="82"/>
      <c r="I1261" s="82"/>
      <c r="J1261" s="82"/>
      <c r="K1261" s="82"/>
      <c r="L1261" s="82"/>
      <c r="M1261" s="16"/>
      <c r="N1261" s="82"/>
      <c r="O1261" s="83"/>
    </row>
    <row r="1262" spans="2:15" s="30" customFormat="1" ht="23.25" customHeight="1" x14ac:dyDescent="0.25">
      <c r="B1262" s="133" t="s">
        <v>53</v>
      </c>
      <c r="C1262" s="109"/>
      <c r="D1262" s="110"/>
      <c r="E1262" s="110"/>
      <c r="F1262" s="110"/>
      <c r="G1262" s="110"/>
      <c r="H1262" s="110"/>
      <c r="I1262" s="110"/>
      <c r="J1262" s="110"/>
      <c r="K1262" s="110"/>
      <c r="L1262" s="110"/>
      <c r="M1262" s="110"/>
      <c r="N1262" s="110"/>
      <c r="O1262" s="111"/>
    </row>
    <row r="1263" spans="2:15" s="30" customFormat="1" ht="12" customHeight="1" x14ac:dyDescent="0.25">
      <c r="B1263" s="81"/>
      <c r="C1263" s="82"/>
      <c r="D1263" s="82"/>
      <c r="E1263" s="82"/>
      <c r="F1263" s="82"/>
      <c r="G1263" s="82"/>
      <c r="H1263" s="82"/>
      <c r="I1263" s="82"/>
      <c r="J1263" s="82"/>
      <c r="K1263" s="82"/>
      <c r="L1263" s="82"/>
      <c r="M1263" s="82"/>
      <c r="N1263" s="82"/>
      <c r="O1263" s="83"/>
    </row>
    <row r="1264" spans="2:15" s="26" customFormat="1" ht="23.25" customHeight="1" x14ac:dyDescent="0.25">
      <c r="B1264" s="97" t="s">
        <v>54</v>
      </c>
      <c r="C1264" s="109"/>
      <c r="D1264" s="110"/>
      <c r="E1264" s="110"/>
      <c r="F1264" s="110"/>
      <c r="G1264" s="110"/>
      <c r="H1264" s="110"/>
      <c r="I1264" s="110"/>
      <c r="J1264" s="110"/>
      <c r="K1264" s="110"/>
      <c r="L1264" s="110"/>
      <c r="M1264" s="110"/>
      <c r="N1264" s="110"/>
      <c r="O1264" s="111"/>
    </row>
    <row r="1265" spans="2:15" s="26" customFormat="1" ht="23.25" customHeight="1" x14ac:dyDescent="0.25">
      <c r="B1265" s="116" t="s">
        <v>803</v>
      </c>
      <c r="C1265" s="121">
        <v>3941</v>
      </c>
      <c r="D1265" s="121">
        <v>4134</v>
      </c>
      <c r="E1265" s="121">
        <v>4505</v>
      </c>
      <c r="F1265" s="121">
        <v>4450</v>
      </c>
      <c r="G1265" s="121">
        <v>4274</v>
      </c>
      <c r="H1265" s="121">
        <v>4126</v>
      </c>
      <c r="I1265" s="121">
        <v>4425</v>
      </c>
      <c r="J1265" s="121">
        <v>4396</v>
      </c>
      <c r="K1265" s="121">
        <v>4485</v>
      </c>
      <c r="L1265" s="121">
        <v>4631</v>
      </c>
      <c r="M1265" s="121">
        <v>4078</v>
      </c>
      <c r="N1265" s="121">
        <v>4322</v>
      </c>
      <c r="O1265" s="128">
        <f>SUM(C1265:N1265)</f>
        <v>51767</v>
      </c>
    </row>
    <row r="1266" spans="2:15" s="21" customFormat="1" ht="23.25" customHeight="1" x14ac:dyDescent="0.25">
      <c r="B1266" s="119" t="s">
        <v>804</v>
      </c>
      <c r="C1266" s="122">
        <v>4540</v>
      </c>
      <c r="D1266" s="122">
        <v>4415</v>
      </c>
      <c r="E1266" s="122">
        <v>4751</v>
      </c>
      <c r="F1266" s="122">
        <v>4769</v>
      </c>
      <c r="G1266" s="122">
        <v>4704</v>
      </c>
      <c r="H1266" s="122">
        <v>4693</v>
      </c>
      <c r="I1266" s="122">
        <v>4633</v>
      </c>
      <c r="J1266" s="122">
        <v>4629</v>
      </c>
      <c r="K1266" s="122">
        <v>5561</v>
      </c>
      <c r="L1266" s="122">
        <v>5229</v>
      </c>
      <c r="M1266" s="122">
        <v>4102</v>
      </c>
      <c r="N1266" s="122">
        <v>4933</v>
      </c>
      <c r="O1266" s="128">
        <f t="shared" ref="O1266:O1272" si="495">SUM(C1266:N1266)</f>
        <v>56959</v>
      </c>
    </row>
    <row r="1267" spans="2:15" s="21" customFormat="1" ht="23.25" customHeight="1" x14ac:dyDescent="0.25">
      <c r="B1267" s="116" t="s">
        <v>805</v>
      </c>
      <c r="C1267" s="121">
        <v>4566</v>
      </c>
      <c r="D1267" s="121">
        <v>4328</v>
      </c>
      <c r="E1267" s="121">
        <v>4573</v>
      </c>
      <c r="F1267" s="121">
        <v>4675</v>
      </c>
      <c r="G1267" s="121">
        <v>4861</v>
      </c>
      <c r="H1267" s="121">
        <v>4607</v>
      </c>
      <c r="I1267" s="121">
        <v>4386</v>
      </c>
      <c r="J1267" s="121">
        <v>4477</v>
      </c>
      <c r="K1267" s="121">
        <v>5363</v>
      </c>
      <c r="L1267" s="121">
        <v>5126</v>
      </c>
      <c r="M1267" s="121">
        <v>4520</v>
      </c>
      <c r="N1267" s="121">
        <v>4925</v>
      </c>
      <c r="O1267" s="128">
        <f t="shared" si="495"/>
        <v>56407</v>
      </c>
    </row>
    <row r="1268" spans="2:15" s="21" customFormat="1" ht="23.25" customHeight="1" x14ac:dyDescent="0.25">
      <c r="B1268" s="119" t="s">
        <v>806</v>
      </c>
      <c r="C1268" s="122">
        <v>5104</v>
      </c>
      <c r="D1268" s="122">
        <v>5154</v>
      </c>
      <c r="E1268" s="122">
        <v>5239</v>
      </c>
      <c r="F1268" s="122">
        <v>4995</v>
      </c>
      <c r="G1268" s="122">
        <v>4784</v>
      </c>
      <c r="H1268" s="122">
        <v>4856</v>
      </c>
      <c r="I1268" s="122">
        <v>5433</v>
      </c>
      <c r="J1268" s="122">
        <v>5132</v>
      </c>
      <c r="K1268" s="122">
        <v>5244</v>
      </c>
      <c r="L1268" s="122">
        <v>5323</v>
      </c>
      <c r="M1268" s="122">
        <v>5323</v>
      </c>
      <c r="N1268" s="122">
        <v>5493</v>
      </c>
      <c r="O1268" s="128">
        <f t="shared" si="495"/>
        <v>62080</v>
      </c>
    </row>
    <row r="1269" spans="2:15" s="21" customFormat="1" ht="23.25" customHeight="1" x14ac:dyDescent="0.25">
      <c r="B1269" s="116" t="s">
        <v>807</v>
      </c>
      <c r="C1269" s="121">
        <v>3950</v>
      </c>
      <c r="D1269" s="121">
        <v>2756</v>
      </c>
      <c r="E1269" s="121">
        <v>4138</v>
      </c>
      <c r="F1269" s="121">
        <v>4313</v>
      </c>
      <c r="G1269" s="121">
        <v>4037</v>
      </c>
      <c r="H1269" s="121">
        <v>3824</v>
      </c>
      <c r="I1269" s="121">
        <v>4148</v>
      </c>
      <c r="J1269" s="121">
        <v>4298</v>
      </c>
      <c r="K1269" s="121">
        <v>4417</v>
      </c>
      <c r="L1269" s="121">
        <v>4612</v>
      </c>
      <c r="M1269" s="121">
        <v>4013</v>
      </c>
      <c r="N1269" s="121">
        <v>4064</v>
      </c>
      <c r="O1269" s="128">
        <f t="shared" si="495"/>
        <v>48570</v>
      </c>
    </row>
    <row r="1270" spans="2:15" s="21" customFormat="1" ht="23.25" customHeight="1" x14ac:dyDescent="0.25">
      <c r="B1270" s="119" t="s">
        <v>808</v>
      </c>
      <c r="C1270" s="122">
        <v>1091</v>
      </c>
      <c r="D1270" s="122">
        <v>1384</v>
      </c>
      <c r="E1270" s="122">
        <v>1282</v>
      </c>
      <c r="F1270" s="122">
        <v>1362</v>
      </c>
      <c r="G1270" s="122">
        <v>1180</v>
      </c>
      <c r="H1270" s="122">
        <v>1180</v>
      </c>
      <c r="I1270" s="122">
        <v>1201</v>
      </c>
      <c r="J1270" s="122">
        <v>1339</v>
      </c>
      <c r="K1270" s="122">
        <v>1464</v>
      </c>
      <c r="L1270" s="122">
        <v>1465</v>
      </c>
      <c r="M1270" s="122">
        <v>1225</v>
      </c>
      <c r="N1270" s="122">
        <v>1278</v>
      </c>
      <c r="O1270" s="128">
        <f t="shared" si="495"/>
        <v>15451</v>
      </c>
    </row>
    <row r="1271" spans="2:15" s="21" customFormat="1" ht="23.25" customHeight="1" x14ac:dyDescent="0.25">
      <c r="B1271" s="116" t="s">
        <v>809</v>
      </c>
      <c r="C1271" s="121">
        <v>762</v>
      </c>
      <c r="D1271" s="121">
        <v>933</v>
      </c>
      <c r="E1271" s="121">
        <v>842</v>
      </c>
      <c r="F1271" s="121">
        <v>843</v>
      </c>
      <c r="G1271" s="121">
        <v>840</v>
      </c>
      <c r="H1271" s="121">
        <v>714</v>
      </c>
      <c r="I1271" s="121">
        <v>722</v>
      </c>
      <c r="J1271" s="121">
        <v>672</v>
      </c>
      <c r="K1271" s="121">
        <v>667</v>
      </c>
      <c r="L1271" s="121">
        <v>701</v>
      </c>
      <c r="M1271" s="121">
        <v>585</v>
      </c>
      <c r="N1271" s="121">
        <v>489</v>
      </c>
      <c r="O1271" s="128">
        <f t="shared" si="495"/>
        <v>8770</v>
      </c>
    </row>
    <row r="1272" spans="2:15" s="21" customFormat="1" ht="23.25" customHeight="1" x14ac:dyDescent="0.25">
      <c r="B1272" s="119" t="s">
        <v>810</v>
      </c>
      <c r="C1272" s="122">
        <v>1984</v>
      </c>
      <c r="D1272" s="122">
        <v>1432</v>
      </c>
      <c r="E1272" s="122">
        <v>1347</v>
      </c>
      <c r="F1272" s="122">
        <v>1427</v>
      </c>
      <c r="G1272" s="122">
        <v>1561</v>
      </c>
      <c r="H1272" s="122">
        <v>1450</v>
      </c>
      <c r="I1272" s="122">
        <v>1932</v>
      </c>
      <c r="J1272" s="122">
        <v>1938</v>
      </c>
      <c r="K1272" s="122">
        <v>1958</v>
      </c>
      <c r="L1272" s="122">
        <v>2334</v>
      </c>
      <c r="M1272" s="122">
        <v>1401</v>
      </c>
      <c r="N1272" s="122">
        <v>1676</v>
      </c>
      <c r="O1272" s="128">
        <f t="shared" si="495"/>
        <v>20440</v>
      </c>
    </row>
    <row r="1273" spans="2:15" s="26" customFormat="1" ht="23.25" customHeight="1" x14ac:dyDescent="0.25">
      <c r="B1273" s="129" t="s">
        <v>5</v>
      </c>
      <c r="C1273" s="128">
        <f>SUM(C1265:C1272)</f>
        <v>25938</v>
      </c>
      <c r="D1273" s="128">
        <f t="shared" ref="D1273:N1273" si="496">SUM(D1265:D1272)</f>
        <v>24536</v>
      </c>
      <c r="E1273" s="128">
        <f t="shared" si="496"/>
        <v>26677</v>
      </c>
      <c r="F1273" s="128">
        <f t="shared" si="496"/>
        <v>26834</v>
      </c>
      <c r="G1273" s="128">
        <f t="shared" si="496"/>
        <v>26241</v>
      </c>
      <c r="H1273" s="128">
        <f t="shared" si="496"/>
        <v>25450</v>
      </c>
      <c r="I1273" s="128">
        <f t="shared" si="496"/>
        <v>26880</v>
      </c>
      <c r="J1273" s="128">
        <f t="shared" si="496"/>
        <v>26881</v>
      </c>
      <c r="K1273" s="128">
        <f t="shared" si="496"/>
        <v>29159</v>
      </c>
      <c r="L1273" s="128">
        <f t="shared" si="496"/>
        <v>29421</v>
      </c>
      <c r="M1273" s="128">
        <f>SUM(M1265:M1272)</f>
        <v>25247</v>
      </c>
      <c r="N1273" s="128">
        <f t="shared" si="496"/>
        <v>27180</v>
      </c>
      <c r="O1273" s="128">
        <f>SUM(C1273:N1273)</f>
        <v>320444</v>
      </c>
    </row>
    <row r="1274" spans="2:15" s="21" customFormat="1" ht="23.25" customHeight="1" x14ac:dyDescent="0.25">
      <c r="B1274" s="97" t="s">
        <v>25</v>
      </c>
      <c r="C1274" s="123">
        <f t="shared" ref="C1274:N1274" si="497">C1273/C1615</f>
        <v>836.70967741935488</v>
      </c>
      <c r="D1274" s="123">
        <f t="shared" si="497"/>
        <v>846.06896551724139</v>
      </c>
      <c r="E1274" s="123">
        <f t="shared" si="497"/>
        <v>860.54838709677415</v>
      </c>
      <c r="F1274" s="123">
        <f t="shared" si="497"/>
        <v>894.4666666666667</v>
      </c>
      <c r="G1274" s="123">
        <f t="shared" si="497"/>
        <v>846.48387096774195</v>
      </c>
      <c r="H1274" s="123">
        <f t="shared" si="497"/>
        <v>848.33333333333337</v>
      </c>
      <c r="I1274" s="123">
        <f t="shared" si="497"/>
        <v>867.09677419354841</v>
      </c>
      <c r="J1274" s="123">
        <f t="shared" si="497"/>
        <v>867.12903225806451</v>
      </c>
      <c r="K1274" s="123">
        <f t="shared" si="497"/>
        <v>971.9666666666667</v>
      </c>
      <c r="L1274" s="123">
        <f t="shared" si="497"/>
        <v>949.06451612903231</v>
      </c>
      <c r="M1274" s="123">
        <f t="shared" si="497"/>
        <v>841.56666666666672</v>
      </c>
      <c r="N1274" s="123">
        <f t="shared" si="497"/>
        <v>876.77419354838707</v>
      </c>
      <c r="O1274" s="123">
        <f>O1273/61</f>
        <v>5253.1803278688521</v>
      </c>
    </row>
    <row r="1275" spans="2:15" s="21" customFormat="1" ht="12" customHeight="1" x14ac:dyDescent="0.25">
      <c r="B1275" s="75"/>
      <c r="C1275" s="70"/>
      <c r="D1275" s="70"/>
      <c r="E1275" s="70"/>
      <c r="F1275" s="70"/>
      <c r="G1275" s="70"/>
      <c r="H1275" s="70"/>
      <c r="I1275" s="70"/>
      <c r="J1275" s="70"/>
      <c r="K1275" s="70"/>
      <c r="L1275" s="70"/>
      <c r="M1275" s="70"/>
      <c r="N1275" s="70"/>
      <c r="O1275" s="71"/>
    </row>
    <row r="1276" spans="2:15" s="21" customFormat="1" ht="23.25" customHeight="1" x14ac:dyDescent="0.25">
      <c r="B1276" s="97" t="s">
        <v>811</v>
      </c>
      <c r="C1276" s="109"/>
      <c r="D1276" s="110"/>
      <c r="E1276" s="110"/>
      <c r="F1276" s="110"/>
      <c r="G1276" s="110"/>
      <c r="H1276" s="110"/>
      <c r="I1276" s="110"/>
      <c r="J1276" s="110"/>
      <c r="K1276" s="110"/>
      <c r="L1276" s="110"/>
      <c r="M1276" s="110"/>
      <c r="N1276" s="110"/>
      <c r="O1276" s="111"/>
    </row>
    <row r="1277" spans="2:15" s="21" customFormat="1" ht="23.25" customHeight="1" x14ac:dyDescent="0.25">
      <c r="B1277" s="116" t="s">
        <v>812</v>
      </c>
      <c r="C1277" s="121">
        <v>8985</v>
      </c>
      <c r="D1277" s="121">
        <v>8052</v>
      </c>
      <c r="E1277" s="121">
        <v>9153</v>
      </c>
      <c r="F1277" s="121">
        <v>8578</v>
      </c>
      <c r="G1277" s="121">
        <v>9489</v>
      </c>
      <c r="H1277" s="121">
        <v>9662</v>
      </c>
      <c r="I1277" s="121">
        <v>9138</v>
      </c>
      <c r="J1277" s="121">
        <v>9072</v>
      </c>
      <c r="K1277" s="121">
        <v>9467</v>
      </c>
      <c r="L1277" s="121">
        <v>8871</v>
      </c>
      <c r="M1277" s="121">
        <v>9076</v>
      </c>
      <c r="N1277" s="121">
        <v>9536</v>
      </c>
      <c r="O1277" s="128">
        <f>SUM(C1277:N1277)</f>
        <v>109079</v>
      </c>
    </row>
    <row r="1278" spans="2:15" s="26" customFormat="1" ht="23.25" customHeight="1" x14ac:dyDescent="0.25">
      <c r="B1278" s="119" t="s">
        <v>813</v>
      </c>
      <c r="C1278" s="122">
        <v>5520</v>
      </c>
      <c r="D1278" s="122">
        <v>4766</v>
      </c>
      <c r="E1278" s="122">
        <v>5508</v>
      </c>
      <c r="F1278" s="122">
        <v>5632</v>
      </c>
      <c r="G1278" s="122">
        <v>5275</v>
      </c>
      <c r="H1278" s="122">
        <v>5023</v>
      </c>
      <c r="I1278" s="122">
        <v>5678</v>
      </c>
      <c r="J1278" s="122">
        <v>5369</v>
      </c>
      <c r="K1278" s="122">
        <v>6706</v>
      </c>
      <c r="L1278" s="122">
        <v>6659</v>
      </c>
      <c r="M1278" s="122">
        <v>5015</v>
      </c>
      <c r="N1278" s="122">
        <v>5583</v>
      </c>
      <c r="O1278" s="128">
        <f t="shared" ref="O1278:O1292" si="498">SUM(C1278:N1278)</f>
        <v>66734</v>
      </c>
    </row>
    <row r="1279" spans="2:15" s="26" customFormat="1" ht="23.25" customHeight="1" x14ac:dyDescent="0.25">
      <c r="B1279" s="116" t="s">
        <v>814</v>
      </c>
      <c r="C1279" s="121">
        <v>1620</v>
      </c>
      <c r="D1279" s="121">
        <v>1649</v>
      </c>
      <c r="E1279" s="121">
        <v>1669</v>
      </c>
      <c r="F1279" s="121">
        <v>1755</v>
      </c>
      <c r="G1279" s="121">
        <v>1834</v>
      </c>
      <c r="H1279" s="121">
        <v>1729</v>
      </c>
      <c r="I1279" s="121">
        <v>1801</v>
      </c>
      <c r="J1279" s="121">
        <v>1805</v>
      </c>
      <c r="K1279" s="121">
        <v>1733</v>
      </c>
      <c r="L1279" s="121">
        <v>1750</v>
      </c>
      <c r="M1279" s="121">
        <v>1789</v>
      </c>
      <c r="N1279" s="121">
        <v>1787</v>
      </c>
      <c r="O1279" s="128">
        <f t="shared" si="498"/>
        <v>20921</v>
      </c>
    </row>
    <row r="1280" spans="2:15" s="26" customFormat="1" ht="23.25" customHeight="1" x14ac:dyDescent="0.25">
      <c r="B1280" s="119" t="s">
        <v>1409</v>
      </c>
      <c r="C1280" s="122">
        <v>2082</v>
      </c>
      <c r="D1280" s="122">
        <v>1996</v>
      </c>
      <c r="E1280" s="122">
        <v>1855</v>
      </c>
      <c r="F1280" s="122">
        <v>2313</v>
      </c>
      <c r="G1280" s="122">
        <v>1564</v>
      </c>
      <c r="H1280" s="122">
        <v>1102</v>
      </c>
      <c r="I1280" s="122">
        <v>1602</v>
      </c>
      <c r="J1280" s="122">
        <v>1420</v>
      </c>
      <c r="K1280" s="122">
        <v>1784</v>
      </c>
      <c r="L1280" s="122">
        <v>1915</v>
      </c>
      <c r="M1280" s="122">
        <v>1407</v>
      </c>
      <c r="N1280" s="122">
        <v>1562</v>
      </c>
      <c r="O1280" s="128">
        <f t="shared" si="498"/>
        <v>20602</v>
      </c>
    </row>
    <row r="1281" spans="2:15" s="26" customFormat="1" ht="23.25" customHeight="1" x14ac:dyDescent="0.25">
      <c r="B1281" s="116" t="s">
        <v>1410</v>
      </c>
      <c r="C1281" s="121">
        <v>2361</v>
      </c>
      <c r="D1281" s="121">
        <v>1845</v>
      </c>
      <c r="E1281" s="121">
        <v>2137</v>
      </c>
      <c r="F1281" s="121">
        <v>1399</v>
      </c>
      <c r="G1281" s="121">
        <v>1629</v>
      </c>
      <c r="H1281" s="121">
        <v>1448</v>
      </c>
      <c r="I1281" s="121">
        <v>1791</v>
      </c>
      <c r="J1281" s="121">
        <v>1974</v>
      </c>
      <c r="K1281" s="121">
        <v>1871</v>
      </c>
      <c r="L1281" s="121">
        <v>1899</v>
      </c>
      <c r="M1281" s="121">
        <v>1707</v>
      </c>
      <c r="N1281" s="121">
        <v>1835</v>
      </c>
      <c r="O1281" s="128">
        <f t="shared" si="498"/>
        <v>21896</v>
      </c>
    </row>
    <row r="1282" spans="2:15" s="21" customFormat="1" ht="23.25" customHeight="1" x14ac:dyDescent="0.25">
      <c r="B1282" s="119" t="s">
        <v>1411</v>
      </c>
      <c r="C1282" s="122">
        <v>462</v>
      </c>
      <c r="D1282" s="122">
        <v>561</v>
      </c>
      <c r="E1282" s="122">
        <v>551</v>
      </c>
      <c r="F1282" s="122">
        <v>807</v>
      </c>
      <c r="G1282" s="122">
        <v>592</v>
      </c>
      <c r="H1282" s="122">
        <v>606</v>
      </c>
      <c r="I1282" s="122">
        <v>618</v>
      </c>
      <c r="J1282" s="122">
        <v>699</v>
      </c>
      <c r="K1282" s="122">
        <v>815</v>
      </c>
      <c r="L1282" s="122">
        <v>753</v>
      </c>
      <c r="M1282" s="122">
        <v>993</v>
      </c>
      <c r="N1282" s="122">
        <v>654</v>
      </c>
      <c r="O1282" s="128">
        <f t="shared" si="498"/>
        <v>8111</v>
      </c>
    </row>
    <row r="1283" spans="2:15" s="21" customFormat="1" ht="23.25" customHeight="1" x14ac:dyDescent="0.25">
      <c r="B1283" s="116" t="s">
        <v>1412</v>
      </c>
      <c r="C1283" s="121">
        <v>0</v>
      </c>
      <c r="D1283" s="121">
        <v>1367</v>
      </c>
      <c r="E1283" s="121">
        <v>1405</v>
      </c>
      <c r="F1283" s="121">
        <v>1647</v>
      </c>
      <c r="G1283" s="121">
        <v>1215</v>
      </c>
      <c r="H1283" s="121">
        <v>1334</v>
      </c>
      <c r="I1283" s="121">
        <v>1231</v>
      </c>
      <c r="J1283" s="121">
        <v>1272</v>
      </c>
      <c r="K1283" s="121">
        <v>1412</v>
      </c>
      <c r="L1283" s="121">
        <v>1521</v>
      </c>
      <c r="M1283" s="121">
        <v>1276</v>
      </c>
      <c r="N1283" s="121">
        <v>1258</v>
      </c>
      <c r="O1283" s="128">
        <f t="shared" si="498"/>
        <v>14938</v>
      </c>
    </row>
    <row r="1284" spans="2:15" s="21" customFormat="1" ht="23.25" customHeight="1" x14ac:dyDescent="0.25">
      <c r="B1284" s="119" t="s">
        <v>1413</v>
      </c>
      <c r="C1284" s="122">
        <v>0</v>
      </c>
      <c r="D1284" s="122">
        <v>0</v>
      </c>
      <c r="E1284" s="122">
        <v>0</v>
      </c>
      <c r="F1284" s="122">
        <v>0</v>
      </c>
      <c r="G1284" s="122">
        <v>0</v>
      </c>
      <c r="H1284" s="122">
        <v>0</v>
      </c>
      <c r="I1284" s="122">
        <v>0</v>
      </c>
      <c r="J1284" s="122">
        <v>0</v>
      </c>
      <c r="K1284" s="122">
        <v>0</v>
      </c>
      <c r="L1284" s="122">
        <v>0</v>
      </c>
      <c r="M1284" s="122">
        <v>0</v>
      </c>
      <c r="N1284" s="122">
        <v>0</v>
      </c>
      <c r="O1284" s="128">
        <f t="shared" si="498"/>
        <v>0</v>
      </c>
    </row>
    <row r="1285" spans="2:15" s="21" customFormat="1" ht="23.25" customHeight="1" x14ac:dyDescent="0.25">
      <c r="B1285" s="116" t="s">
        <v>1414</v>
      </c>
      <c r="C1285" s="121">
        <v>1389</v>
      </c>
      <c r="D1285" s="121">
        <v>1183</v>
      </c>
      <c r="E1285" s="121">
        <v>1405</v>
      </c>
      <c r="F1285" s="121">
        <v>1268</v>
      </c>
      <c r="G1285" s="121">
        <v>1574</v>
      </c>
      <c r="H1285" s="121">
        <v>1326</v>
      </c>
      <c r="I1285" s="121">
        <v>1612</v>
      </c>
      <c r="J1285" s="121">
        <v>1608</v>
      </c>
      <c r="K1285" s="121">
        <v>1817</v>
      </c>
      <c r="L1285" s="121">
        <v>1798</v>
      </c>
      <c r="M1285" s="121">
        <v>1320</v>
      </c>
      <c r="N1285" s="121">
        <v>1689</v>
      </c>
      <c r="O1285" s="128">
        <f t="shared" si="498"/>
        <v>17989</v>
      </c>
    </row>
    <row r="1286" spans="2:15" s="21" customFormat="1" ht="23.25" customHeight="1" x14ac:dyDescent="0.25">
      <c r="B1286" s="119" t="s">
        <v>1415</v>
      </c>
      <c r="C1286" s="122">
        <v>681</v>
      </c>
      <c r="D1286" s="122">
        <v>800</v>
      </c>
      <c r="E1286" s="122">
        <v>681</v>
      </c>
      <c r="F1286" s="122">
        <v>709</v>
      </c>
      <c r="G1286" s="122">
        <v>771</v>
      </c>
      <c r="H1286" s="122">
        <v>843</v>
      </c>
      <c r="I1286" s="122">
        <v>869</v>
      </c>
      <c r="J1286" s="122">
        <v>786</v>
      </c>
      <c r="K1286" s="122">
        <v>801</v>
      </c>
      <c r="L1286" s="122">
        <v>954</v>
      </c>
      <c r="M1286" s="122">
        <v>312</v>
      </c>
      <c r="N1286" s="122">
        <v>659</v>
      </c>
      <c r="O1286" s="128">
        <f t="shared" si="498"/>
        <v>8866</v>
      </c>
    </row>
    <row r="1287" spans="2:15" s="21" customFormat="1" ht="23.25" customHeight="1" x14ac:dyDescent="0.25">
      <c r="B1287" s="116" t="s">
        <v>1416</v>
      </c>
      <c r="C1287" s="121">
        <v>751</v>
      </c>
      <c r="D1287" s="121">
        <v>736</v>
      </c>
      <c r="E1287" s="121">
        <v>623</v>
      </c>
      <c r="F1287" s="121">
        <v>1029</v>
      </c>
      <c r="G1287" s="121">
        <v>611</v>
      </c>
      <c r="H1287" s="121">
        <v>801</v>
      </c>
      <c r="I1287" s="121">
        <v>701</v>
      </c>
      <c r="J1287" s="121">
        <v>881</v>
      </c>
      <c r="K1287" s="121">
        <v>835</v>
      </c>
      <c r="L1287" s="121">
        <v>775</v>
      </c>
      <c r="M1287" s="121">
        <v>591</v>
      </c>
      <c r="N1287" s="121">
        <v>530</v>
      </c>
      <c r="O1287" s="128">
        <f t="shared" si="498"/>
        <v>8864</v>
      </c>
    </row>
    <row r="1288" spans="2:15" s="21" customFormat="1" ht="23.25" customHeight="1" x14ac:dyDescent="0.25">
      <c r="B1288" s="119" t="s">
        <v>1417</v>
      </c>
      <c r="C1288" s="122">
        <v>1011</v>
      </c>
      <c r="D1288" s="122">
        <v>633</v>
      </c>
      <c r="E1288" s="122">
        <v>693</v>
      </c>
      <c r="F1288" s="122">
        <v>328</v>
      </c>
      <c r="G1288" s="122">
        <v>699</v>
      </c>
      <c r="H1288" s="122">
        <v>644</v>
      </c>
      <c r="I1288" s="122">
        <v>758</v>
      </c>
      <c r="J1288" s="122">
        <v>926</v>
      </c>
      <c r="K1288" s="122">
        <v>659</v>
      </c>
      <c r="L1288" s="122">
        <v>1008</v>
      </c>
      <c r="M1288" s="122">
        <v>616</v>
      </c>
      <c r="N1288" s="122">
        <v>846</v>
      </c>
      <c r="O1288" s="128">
        <f t="shared" si="498"/>
        <v>8821</v>
      </c>
    </row>
    <row r="1289" spans="2:15" s="21" customFormat="1" ht="23.25" customHeight="1" x14ac:dyDescent="0.25">
      <c r="B1289" s="116" t="s">
        <v>1418</v>
      </c>
      <c r="C1289" s="121">
        <v>960</v>
      </c>
      <c r="D1289" s="121">
        <v>783</v>
      </c>
      <c r="E1289" s="121">
        <v>889</v>
      </c>
      <c r="F1289" s="121">
        <v>1160</v>
      </c>
      <c r="G1289" s="121">
        <v>838</v>
      </c>
      <c r="H1289" s="121">
        <v>891</v>
      </c>
      <c r="I1289" s="121">
        <v>1032</v>
      </c>
      <c r="J1289" s="121">
        <v>1054</v>
      </c>
      <c r="K1289" s="121">
        <v>1152</v>
      </c>
      <c r="L1289" s="121">
        <v>1391</v>
      </c>
      <c r="M1289" s="121">
        <v>1018</v>
      </c>
      <c r="N1289" s="121">
        <v>1110</v>
      </c>
      <c r="O1289" s="128">
        <f t="shared" si="498"/>
        <v>12278</v>
      </c>
    </row>
    <row r="1290" spans="2:15" s="21" customFormat="1" ht="23.25" customHeight="1" x14ac:dyDescent="0.25">
      <c r="B1290" s="118" t="s">
        <v>1421</v>
      </c>
      <c r="C1290" s="340">
        <v>13</v>
      </c>
      <c r="D1290" s="340">
        <v>6</v>
      </c>
      <c r="E1290" s="340">
        <v>0</v>
      </c>
      <c r="F1290" s="340">
        <v>6</v>
      </c>
      <c r="G1290" s="340">
        <v>14</v>
      </c>
      <c r="H1290" s="340">
        <v>0</v>
      </c>
      <c r="I1290" s="340">
        <v>2</v>
      </c>
      <c r="J1290" s="340">
        <v>0</v>
      </c>
      <c r="K1290" s="340">
        <v>0</v>
      </c>
      <c r="L1290" s="340">
        <v>0</v>
      </c>
      <c r="M1290" s="340">
        <v>0</v>
      </c>
      <c r="N1290" s="340">
        <v>0</v>
      </c>
      <c r="O1290" s="128">
        <f t="shared" si="498"/>
        <v>41</v>
      </c>
    </row>
    <row r="1291" spans="2:15" s="21" customFormat="1" ht="23.25" customHeight="1" x14ac:dyDescent="0.25">
      <c r="B1291" s="116" t="s">
        <v>1422</v>
      </c>
      <c r="C1291" s="121">
        <v>2</v>
      </c>
      <c r="D1291" s="121">
        <v>0</v>
      </c>
      <c r="E1291" s="121">
        <v>0</v>
      </c>
      <c r="F1291" s="121">
        <v>102</v>
      </c>
      <c r="G1291" s="121">
        <v>0</v>
      </c>
      <c r="H1291" s="121">
        <v>0</v>
      </c>
      <c r="I1291" s="121">
        <v>0</v>
      </c>
      <c r="J1291" s="121">
        <v>0</v>
      </c>
      <c r="K1291" s="121">
        <v>0</v>
      </c>
      <c r="L1291" s="121">
        <v>0</v>
      </c>
      <c r="M1291" s="121">
        <v>0</v>
      </c>
      <c r="N1291" s="121">
        <v>0</v>
      </c>
      <c r="O1291" s="128">
        <f t="shared" si="498"/>
        <v>104</v>
      </c>
    </row>
    <row r="1292" spans="2:15" s="21" customFormat="1" ht="23.25" customHeight="1" x14ac:dyDescent="0.25">
      <c r="B1292" s="118" t="s">
        <v>1423</v>
      </c>
      <c r="C1292" s="340">
        <v>6</v>
      </c>
      <c r="D1292" s="340">
        <v>159</v>
      </c>
      <c r="E1292" s="340">
        <v>108</v>
      </c>
      <c r="F1292" s="340">
        <v>101</v>
      </c>
      <c r="G1292" s="340">
        <v>136</v>
      </c>
      <c r="H1292" s="340">
        <v>41</v>
      </c>
      <c r="I1292" s="340">
        <v>47</v>
      </c>
      <c r="J1292" s="340">
        <v>15</v>
      </c>
      <c r="K1292" s="340">
        <v>107</v>
      </c>
      <c r="L1292" s="340">
        <v>127</v>
      </c>
      <c r="M1292" s="340">
        <v>127</v>
      </c>
      <c r="N1292" s="340">
        <v>131</v>
      </c>
      <c r="O1292" s="128">
        <f t="shared" si="498"/>
        <v>1105</v>
      </c>
    </row>
    <row r="1293" spans="2:15" s="21" customFormat="1" ht="23.25" customHeight="1" x14ac:dyDescent="0.25">
      <c r="B1293" s="117" t="s">
        <v>1420</v>
      </c>
      <c r="C1293" s="345">
        <v>116</v>
      </c>
      <c r="D1293" s="345">
        <v>0</v>
      </c>
      <c r="E1293" s="345">
        <v>0</v>
      </c>
      <c r="F1293" s="345">
        <v>0</v>
      </c>
      <c r="G1293" s="345">
        <v>0</v>
      </c>
      <c r="H1293" s="345">
        <v>0</v>
      </c>
      <c r="I1293" s="345">
        <v>0</v>
      </c>
      <c r="J1293" s="345">
        <v>0</v>
      </c>
      <c r="K1293" s="345">
        <v>0</v>
      </c>
      <c r="L1293" s="345">
        <v>0</v>
      </c>
      <c r="M1293" s="345">
        <v>0</v>
      </c>
      <c r="N1293" s="345">
        <v>0</v>
      </c>
      <c r="O1293" s="128">
        <f>SUM(C1293:N1293)</f>
        <v>116</v>
      </c>
    </row>
    <row r="1294" spans="2:15" s="26" customFormat="1" ht="23.25" customHeight="1" x14ac:dyDescent="0.25">
      <c r="B1294" s="129" t="s">
        <v>5</v>
      </c>
      <c r="C1294" s="128">
        <f t="shared" ref="C1294:N1294" si="499">SUM(C1277:C1293)</f>
        <v>25959</v>
      </c>
      <c r="D1294" s="128">
        <f t="shared" si="499"/>
        <v>24536</v>
      </c>
      <c r="E1294" s="128">
        <f t="shared" si="499"/>
        <v>26677</v>
      </c>
      <c r="F1294" s="128">
        <f t="shared" si="499"/>
        <v>26834</v>
      </c>
      <c r="G1294" s="128">
        <f t="shared" si="499"/>
        <v>26241</v>
      </c>
      <c r="H1294" s="128">
        <f t="shared" si="499"/>
        <v>25450</v>
      </c>
      <c r="I1294" s="128">
        <f t="shared" si="499"/>
        <v>26880</v>
      </c>
      <c r="J1294" s="128">
        <f t="shared" si="499"/>
        <v>26881</v>
      </c>
      <c r="K1294" s="128">
        <f t="shared" si="499"/>
        <v>29159</v>
      </c>
      <c r="L1294" s="128">
        <f t="shared" si="499"/>
        <v>29421</v>
      </c>
      <c r="M1294" s="128">
        <f t="shared" si="499"/>
        <v>25247</v>
      </c>
      <c r="N1294" s="128">
        <f t="shared" si="499"/>
        <v>27180</v>
      </c>
      <c r="O1294" s="128">
        <f>SUM(C1294:N1294)</f>
        <v>320465</v>
      </c>
    </row>
    <row r="1295" spans="2:15" s="21" customFormat="1" ht="23.25" customHeight="1" x14ac:dyDescent="0.25">
      <c r="B1295" s="97" t="s">
        <v>25</v>
      </c>
      <c r="C1295" s="123">
        <f t="shared" ref="C1295:N1295" si="500">C1294/C1615</f>
        <v>837.38709677419354</v>
      </c>
      <c r="D1295" s="123">
        <f t="shared" si="500"/>
        <v>846.06896551724139</v>
      </c>
      <c r="E1295" s="123">
        <f t="shared" si="500"/>
        <v>860.54838709677415</v>
      </c>
      <c r="F1295" s="123">
        <f t="shared" si="500"/>
        <v>894.4666666666667</v>
      </c>
      <c r="G1295" s="123">
        <f t="shared" si="500"/>
        <v>846.48387096774195</v>
      </c>
      <c r="H1295" s="123">
        <f t="shared" si="500"/>
        <v>848.33333333333337</v>
      </c>
      <c r="I1295" s="123">
        <f t="shared" si="500"/>
        <v>867.09677419354841</v>
      </c>
      <c r="J1295" s="123">
        <f t="shared" si="500"/>
        <v>867.12903225806451</v>
      </c>
      <c r="K1295" s="123">
        <f t="shared" si="500"/>
        <v>971.9666666666667</v>
      </c>
      <c r="L1295" s="123">
        <f t="shared" si="500"/>
        <v>949.06451612903231</v>
      </c>
      <c r="M1295" s="123">
        <f t="shared" si="500"/>
        <v>841.56666666666672</v>
      </c>
      <c r="N1295" s="123">
        <f t="shared" si="500"/>
        <v>876.77419354838707</v>
      </c>
      <c r="O1295" s="123">
        <f>O1294/61</f>
        <v>5253.5245901639346</v>
      </c>
    </row>
    <row r="1296" spans="2:15" s="21" customFormat="1" ht="12" customHeight="1" x14ac:dyDescent="0.25">
      <c r="B1296" s="75"/>
      <c r="C1296" s="76"/>
      <c r="D1296" s="76"/>
      <c r="E1296" s="76"/>
      <c r="F1296" s="76"/>
      <c r="G1296" s="76"/>
      <c r="H1296" s="76"/>
      <c r="I1296" s="76"/>
      <c r="J1296" s="76"/>
      <c r="K1296" s="76"/>
      <c r="L1296" s="76"/>
      <c r="M1296" s="76"/>
      <c r="N1296" s="76"/>
      <c r="O1296" s="71"/>
    </row>
    <row r="1297" spans="2:15" s="30" customFormat="1" ht="23.25" customHeight="1" x14ac:dyDescent="0.25">
      <c r="B1297" s="133" t="s">
        <v>56</v>
      </c>
      <c r="C1297" s="135"/>
      <c r="D1297" s="136"/>
      <c r="E1297" s="136"/>
      <c r="F1297" s="136"/>
      <c r="G1297" s="136"/>
      <c r="H1297" s="136"/>
      <c r="I1297" s="136"/>
      <c r="J1297" s="136"/>
      <c r="K1297" s="136"/>
      <c r="L1297" s="136"/>
      <c r="M1297" s="136"/>
      <c r="N1297" s="136"/>
      <c r="O1297" s="137"/>
    </row>
    <row r="1298" spans="2:15" s="21" customFormat="1" ht="12" customHeight="1" x14ac:dyDescent="0.25">
      <c r="B1298" s="75"/>
      <c r="C1298" s="70"/>
      <c r="D1298" s="70"/>
      <c r="E1298" s="70"/>
      <c r="F1298" s="70"/>
      <c r="G1298" s="70"/>
      <c r="H1298" s="70"/>
      <c r="I1298" s="70"/>
      <c r="J1298" s="70"/>
      <c r="K1298" s="70"/>
      <c r="L1298" s="70"/>
      <c r="M1298" s="70"/>
      <c r="N1298" s="70"/>
      <c r="O1298" s="71"/>
    </row>
    <row r="1299" spans="2:15" s="21" customFormat="1" ht="23.25" customHeight="1" x14ac:dyDescent="0.25">
      <c r="B1299" s="97" t="s">
        <v>815</v>
      </c>
      <c r="C1299" s="109"/>
      <c r="D1299" s="110"/>
      <c r="E1299" s="110"/>
      <c r="F1299" s="110"/>
      <c r="G1299" s="110"/>
      <c r="H1299" s="110"/>
      <c r="I1299" s="110"/>
      <c r="J1299" s="110"/>
      <c r="K1299" s="110"/>
      <c r="L1299" s="110"/>
      <c r="M1299" s="110"/>
      <c r="N1299" s="110"/>
      <c r="O1299" s="111"/>
    </row>
    <row r="1300" spans="2:15" s="21" customFormat="1" ht="23.25" customHeight="1" x14ac:dyDescent="0.25">
      <c r="B1300" s="116" t="s">
        <v>816</v>
      </c>
      <c r="C1300" s="121">
        <v>899</v>
      </c>
      <c r="D1300" s="121">
        <v>885</v>
      </c>
      <c r="E1300" s="121">
        <v>786</v>
      </c>
      <c r="F1300" s="121">
        <v>827</v>
      </c>
      <c r="G1300" s="121">
        <v>889</v>
      </c>
      <c r="H1300" s="121">
        <v>968</v>
      </c>
      <c r="I1300" s="121">
        <v>915.85</v>
      </c>
      <c r="J1300" s="121">
        <v>997.45</v>
      </c>
      <c r="K1300" s="121">
        <v>1107.25</v>
      </c>
      <c r="L1300" s="121">
        <v>929.65</v>
      </c>
      <c r="M1300" s="121">
        <v>834.85</v>
      </c>
      <c r="N1300" s="121">
        <v>709.7</v>
      </c>
      <c r="O1300" s="128">
        <f>SUM(C1300:N1300)</f>
        <v>10748.75</v>
      </c>
    </row>
    <row r="1301" spans="2:15" s="21" customFormat="1" ht="23.25" customHeight="1" x14ac:dyDescent="0.25">
      <c r="B1301" s="119" t="s">
        <v>817</v>
      </c>
      <c r="C1301" s="122">
        <v>963</v>
      </c>
      <c r="D1301" s="122">
        <v>878</v>
      </c>
      <c r="E1301" s="122">
        <v>699</v>
      </c>
      <c r="F1301" s="122">
        <v>836</v>
      </c>
      <c r="G1301" s="122">
        <v>1251</v>
      </c>
      <c r="H1301" s="122">
        <v>974</v>
      </c>
      <c r="I1301" s="122">
        <v>1065.6500000000001</v>
      </c>
      <c r="J1301" s="122">
        <v>1035.1500000000001</v>
      </c>
      <c r="K1301" s="122">
        <v>1023.47</v>
      </c>
      <c r="L1301" s="122">
        <v>948.1</v>
      </c>
      <c r="M1301" s="122">
        <v>835.65</v>
      </c>
      <c r="N1301" s="122">
        <v>875</v>
      </c>
      <c r="O1301" s="128">
        <f t="shared" ref="O1301:O1313" si="501">SUM(C1301:N1301)</f>
        <v>11384.019999999999</v>
      </c>
    </row>
    <row r="1302" spans="2:15" s="21" customFormat="1" ht="23.25" customHeight="1" x14ac:dyDescent="0.25">
      <c r="B1302" s="116" t="s">
        <v>818</v>
      </c>
      <c r="C1302" s="121">
        <v>250</v>
      </c>
      <c r="D1302" s="121">
        <v>253</v>
      </c>
      <c r="E1302" s="121">
        <v>369</v>
      </c>
      <c r="F1302" s="121">
        <v>340</v>
      </c>
      <c r="G1302" s="121">
        <v>229</v>
      </c>
      <c r="H1302" s="121">
        <v>191</v>
      </c>
      <c r="I1302" s="121">
        <v>211.15</v>
      </c>
      <c r="J1302" s="121">
        <v>213.05</v>
      </c>
      <c r="K1302" s="121">
        <v>212.35</v>
      </c>
      <c r="L1302" s="121">
        <v>287.7</v>
      </c>
      <c r="M1302" s="121">
        <v>202.55</v>
      </c>
      <c r="N1302" s="121">
        <v>327</v>
      </c>
      <c r="O1302" s="128">
        <f t="shared" si="501"/>
        <v>3085.8</v>
      </c>
    </row>
    <row r="1303" spans="2:15" s="21" customFormat="1" ht="23.25" customHeight="1" x14ac:dyDescent="0.25">
      <c r="B1303" s="119" t="s">
        <v>819</v>
      </c>
      <c r="C1303" s="122">
        <v>0</v>
      </c>
      <c r="D1303" s="122">
        <v>291</v>
      </c>
      <c r="E1303" s="122">
        <v>377</v>
      </c>
      <c r="F1303" s="122">
        <v>389</v>
      </c>
      <c r="G1303" s="122">
        <v>383</v>
      </c>
      <c r="H1303" s="122">
        <v>362</v>
      </c>
      <c r="I1303" s="122">
        <v>328</v>
      </c>
      <c r="J1303" s="122">
        <v>416.95</v>
      </c>
      <c r="K1303" s="122">
        <v>317.39999999999998</v>
      </c>
      <c r="L1303" s="122">
        <v>362.7</v>
      </c>
      <c r="M1303" s="122">
        <v>348.45</v>
      </c>
      <c r="N1303" s="122">
        <v>367.65</v>
      </c>
      <c r="O1303" s="128">
        <f t="shared" si="501"/>
        <v>3943.1499999999996</v>
      </c>
    </row>
    <row r="1304" spans="2:15" s="21" customFormat="1" ht="23.25" customHeight="1" x14ac:dyDescent="0.25">
      <c r="B1304" s="116" t="s">
        <v>820</v>
      </c>
      <c r="C1304" s="121">
        <v>206</v>
      </c>
      <c r="D1304" s="121">
        <v>238</v>
      </c>
      <c r="E1304" s="121">
        <v>325</v>
      </c>
      <c r="F1304" s="121">
        <v>293</v>
      </c>
      <c r="G1304" s="121">
        <v>202</v>
      </c>
      <c r="H1304" s="121">
        <v>181</v>
      </c>
      <c r="I1304" s="121">
        <v>175.35</v>
      </c>
      <c r="J1304" s="121">
        <v>161.6</v>
      </c>
      <c r="K1304" s="121">
        <v>223.15</v>
      </c>
      <c r="L1304" s="121">
        <v>250.85</v>
      </c>
      <c r="M1304" s="121">
        <v>265.2</v>
      </c>
      <c r="N1304" s="121">
        <v>263.64999999999998</v>
      </c>
      <c r="O1304" s="128">
        <f t="shared" si="501"/>
        <v>2784.7999999999997</v>
      </c>
    </row>
    <row r="1305" spans="2:15" s="26" customFormat="1" ht="23.25" customHeight="1" x14ac:dyDescent="0.25">
      <c r="B1305" s="119" t="s">
        <v>821</v>
      </c>
      <c r="C1305" s="122">
        <v>1692</v>
      </c>
      <c r="D1305" s="122">
        <v>1626</v>
      </c>
      <c r="E1305" s="122">
        <v>1946</v>
      </c>
      <c r="F1305" s="122">
        <v>1837</v>
      </c>
      <c r="G1305" s="122">
        <v>2124</v>
      </c>
      <c r="H1305" s="122">
        <v>2005</v>
      </c>
      <c r="I1305" s="122">
        <v>2167.65</v>
      </c>
      <c r="J1305" s="122">
        <v>2101.75</v>
      </c>
      <c r="K1305" s="122">
        <v>2201</v>
      </c>
      <c r="L1305" s="122">
        <v>2092.0500000000002</v>
      </c>
      <c r="M1305" s="122">
        <v>2077.41</v>
      </c>
      <c r="N1305" s="122">
        <v>2011.31</v>
      </c>
      <c r="O1305" s="128">
        <f t="shared" si="501"/>
        <v>23881.170000000002</v>
      </c>
    </row>
    <row r="1306" spans="2:15" s="26" customFormat="1" ht="23.25" customHeight="1" x14ac:dyDescent="0.25">
      <c r="B1306" s="116" t="s">
        <v>1340</v>
      </c>
      <c r="C1306" s="345">
        <v>818</v>
      </c>
      <c r="D1306" s="345">
        <v>774</v>
      </c>
      <c r="E1306" s="345">
        <v>677</v>
      </c>
      <c r="F1306" s="345">
        <v>698</v>
      </c>
      <c r="G1306" s="345">
        <v>776</v>
      </c>
      <c r="H1306" s="345">
        <v>836</v>
      </c>
      <c r="I1306" s="345">
        <v>837.25</v>
      </c>
      <c r="J1306" s="345">
        <v>847.55</v>
      </c>
      <c r="K1306" s="345">
        <v>828.25</v>
      </c>
      <c r="L1306" s="345">
        <v>865.3</v>
      </c>
      <c r="M1306" s="345">
        <v>653.1</v>
      </c>
      <c r="N1306" s="345">
        <v>792.96</v>
      </c>
      <c r="O1306" s="128">
        <f t="shared" si="501"/>
        <v>9403.41</v>
      </c>
    </row>
    <row r="1307" spans="2:15" s="26" customFormat="1" ht="23.25" customHeight="1" x14ac:dyDescent="0.25">
      <c r="B1307" s="118" t="s">
        <v>1341</v>
      </c>
      <c r="C1307" s="122">
        <v>384</v>
      </c>
      <c r="D1307" s="122">
        <v>398</v>
      </c>
      <c r="E1307" s="122">
        <v>564</v>
      </c>
      <c r="F1307" s="122">
        <v>539</v>
      </c>
      <c r="G1307" s="122">
        <v>507</v>
      </c>
      <c r="H1307" s="122">
        <v>408</v>
      </c>
      <c r="I1307" s="122">
        <v>510.2</v>
      </c>
      <c r="J1307" s="122">
        <v>564.54999999999995</v>
      </c>
      <c r="K1307" s="122">
        <v>526.75</v>
      </c>
      <c r="L1307" s="122">
        <v>480.35</v>
      </c>
      <c r="M1307" s="122">
        <v>408.1</v>
      </c>
      <c r="N1307" s="122">
        <v>511.95</v>
      </c>
      <c r="O1307" s="128">
        <f t="shared" si="501"/>
        <v>5801.9000000000005</v>
      </c>
    </row>
    <row r="1308" spans="2:15" s="26" customFormat="1" ht="23.25" customHeight="1" x14ac:dyDescent="0.25">
      <c r="B1308" s="116" t="s">
        <v>1342</v>
      </c>
      <c r="C1308" s="121">
        <v>333</v>
      </c>
      <c r="D1308" s="121">
        <v>198</v>
      </c>
      <c r="E1308" s="121">
        <v>238</v>
      </c>
      <c r="F1308" s="121">
        <v>275</v>
      </c>
      <c r="G1308" s="121">
        <v>226</v>
      </c>
      <c r="H1308" s="121">
        <v>195</v>
      </c>
      <c r="I1308" s="121">
        <v>228.2</v>
      </c>
      <c r="J1308" s="121">
        <v>239.45</v>
      </c>
      <c r="K1308" s="121">
        <v>244.4</v>
      </c>
      <c r="L1308" s="121">
        <v>224.35</v>
      </c>
      <c r="M1308" s="121">
        <v>164.6</v>
      </c>
      <c r="N1308" s="121">
        <v>163.1</v>
      </c>
      <c r="O1308" s="128">
        <f t="shared" si="501"/>
        <v>2729.1</v>
      </c>
    </row>
    <row r="1309" spans="2:15" s="26" customFormat="1" ht="23.25" customHeight="1" x14ac:dyDescent="0.25">
      <c r="B1309" s="119" t="s">
        <v>822</v>
      </c>
      <c r="C1309" s="122">
        <v>26</v>
      </c>
      <c r="D1309" s="122">
        <v>32</v>
      </c>
      <c r="E1309" s="122">
        <v>28</v>
      </c>
      <c r="F1309" s="122">
        <v>27</v>
      </c>
      <c r="G1309" s="122">
        <v>41</v>
      </c>
      <c r="H1309" s="122">
        <v>20</v>
      </c>
      <c r="I1309" s="122">
        <v>9.1999999999999993</v>
      </c>
      <c r="J1309" s="122">
        <v>20.2</v>
      </c>
      <c r="K1309" s="122">
        <v>6.28</v>
      </c>
      <c r="L1309" s="122">
        <v>112.68</v>
      </c>
      <c r="M1309" s="122">
        <v>0</v>
      </c>
      <c r="N1309" s="122">
        <v>1.3</v>
      </c>
      <c r="O1309" s="128">
        <f t="shared" si="501"/>
        <v>323.66000000000003</v>
      </c>
    </row>
    <row r="1310" spans="2:15" s="26" customFormat="1" ht="23.25" customHeight="1" x14ac:dyDescent="0.25">
      <c r="B1310" s="116" t="s">
        <v>823</v>
      </c>
      <c r="C1310" s="121">
        <v>473</v>
      </c>
      <c r="D1310" s="121">
        <v>569</v>
      </c>
      <c r="E1310" s="121">
        <v>437</v>
      </c>
      <c r="F1310" s="121">
        <v>544</v>
      </c>
      <c r="G1310" s="121">
        <v>476</v>
      </c>
      <c r="H1310" s="121">
        <v>619</v>
      </c>
      <c r="I1310" s="121">
        <v>514.25</v>
      </c>
      <c r="J1310" s="121">
        <v>500.75</v>
      </c>
      <c r="K1310" s="121">
        <v>472.05</v>
      </c>
      <c r="L1310" s="121">
        <v>491.6</v>
      </c>
      <c r="M1310" s="121">
        <v>370.75</v>
      </c>
      <c r="N1310" s="121">
        <v>417.5</v>
      </c>
      <c r="O1310" s="128">
        <f t="shared" si="501"/>
        <v>5884.9000000000005</v>
      </c>
    </row>
    <row r="1311" spans="2:15" s="26" customFormat="1" ht="23.25" customHeight="1" x14ac:dyDescent="0.25">
      <c r="B1311" s="119" t="s">
        <v>824</v>
      </c>
      <c r="C1311" s="122">
        <v>473</v>
      </c>
      <c r="D1311" s="122">
        <v>432</v>
      </c>
      <c r="E1311" s="122">
        <v>526</v>
      </c>
      <c r="F1311" s="122">
        <v>398</v>
      </c>
      <c r="G1311" s="122">
        <v>300</v>
      </c>
      <c r="H1311" s="122">
        <v>465</v>
      </c>
      <c r="I1311" s="122">
        <v>396.7</v>
      </c>
      <c r="J1311" s="122">
        <v>383.3</v>
      </c>
      <c r="K1311" s="122">
        <v>370.85</v>
      </c>
      <c r="L1311" s="122">
        <v>383.05</v>
      </c>
      <c r="M1311" s="122">
        <v>238.55</v>
      </c>
      <c r="N1311" s="122">
        <v>275.85000000000002</v>
      </c>
      <c r="O1311" s="128">
        <f t="shared" si="501"/>
        <v>4642.3</v>
      </c>
    </row>
    <row r="1312" spans="2:15" s="26" customFormat="1" ht="23.25" customHeight="1" x14ac:dyDescent="0.25">
      <c r="B1312" s="116" t="s">
        <v>825</v>
      </c>
      <c r="C1312" s="121">
        <v>218</v>
      </c>
      <c r="D1312" s="121">
        <v>143</v>
      </c>
      <c r="E1312" s="121">
        <v>162</v>
      </c>
      <c r="F1312" s="121">
        <v>174</v>
      </c>
      <c r="G1312" s="121">
        <v>194</v>
      </c>
      <c r="H1312" s="121">
        <v>225</v>
      </c>
      <c r="I1312" s="121">
        <v>282.85000000000002</v>
      </c>
      <c r="J1312" s="121">
        <v>237</v>
      </c>
      <c r="K1312" s="121">
        <v>217.55</v>
      </c>
      <c r="L1312" s="121">
        <v>230.5</v>
      </c>
      <c r="M1312" s="121">
        <v>165.04</v>
      </c>
      <c r="N1312" s="121">
        <v>208.3</v>
      </c>
      <c r="O1312" s="128">
        <f t="shared" si="501"/>
        <v>2457.2399999999998</v>
      </c>
    </row>
    <row r="1313" spans="2:15" s="21" customFormat="1" ht="23.25" customHeight="1" x14ac:dyDescent="0.25">
      <c r="B1313" s="119" t="s">
        <v>826</v>
      </c>
      <c r="C1313" s="122">
        <v>4972</v>
      </c>
      <c r="D1313" s="122">
        <v>4782</v>
      </c>
      <c r="E1313" s="122">
        <v>5239</v>
      </c>
      <c r="F1313" s="122">
        <v>5054</v>
      </c>
      <c r="G1313" s="122">
        <v>5470</v>
      </c>
      <c r="H1313" s="122">
        <v>5977</v>
      </c>
      <c r="I1313" s="122">
        <v>5999</v>
      </c>
      <c r="J1313" s="122">
        <v>6511.24</v>
      </c>
      <c r="K1313" s="122">
        <v>6401.55</v>
      </c>
      <c r="L1313" s="122">
        <v>6372.99</v>
      </c>
      <c r="M1313" s="122">
        <v>5402.04</v>
      </c>
      <c r="N1313" s="122">
        <v>6001.4</v>
      </c>
      <c r="O1313" s="128">
        <f t="shared" si="501"/>
        <v>68182.22</v>
      </c>
    </row>
    <row r="1314" spans="2:15" s="26" customFormat="1" ht="23.25" customHeight="1" x14ac:dyDescent="0.25">
      <c r="B1314" s="129" t="s">
        <v>5</v>
      </c>
      <c r="C1314" s="128">
        <f t="shared" ref="C1314:N1314" si="502">SUM(C1300:C1313)</f>
        <v>11707</v>
      </c>
      <c r="D1314" s="128">
        <f t="shared" si="502"/>
        <v>11499</v>
      </c>
      <c r="E1314" s="128">
        <f t="shared" si="502"/>
        <v>12373</v>
      </c>
      <c r="F1314" s="128">
        <f t="shared" si="502"/>
        <v>12231</v>
      </c>
      <c r="G1314" s="128">
        <f t="shared" si="502"/>
        <v>13068</v>
      </c>
      <c r="H1314" s="128">
        <f t="shared" si="502"/>
        <v>13426</v>
      </c>
      <c r="I1314" s="128">
        <f t="shared" si="502"/>
        <v>13641.3</v>
      </c>
      <c r="J1314" s="128">
        <f t="shared" si="502"/>
        <v>14229.99</v>
      </c>
      <c r="K1314" s="128">
        <f t="shared" si="502"/>
        <v>14152.300000000001</v>
      </c>
      <c r="L1314" s="128">
        <f t="shared" si="502"/>
        <v>14031.87</v>
      </c>
      <c r="M1314" s="128">
        <f t="shared" si="502"/>
        <v>11966.29</v>
      </c>
      <c r="N1314" s="128">
        <f t="shared" si="502"/>
        <v>12926.67</v>
      </c>
      <c r="O1314" s="128">
        <f>SUM(C1314:N1314)</f>
        <v>155252.42000000001</v>
      </c>
    </row>
    <row r="1315" spans="2:15" s="21" customFormat="1" ht="23.25" customHeight="1" x14ac:dyDescent="0.25">
      <c r="B1315" s="97" t="s">
        <v>25</v>
      </c>
      <c r="C1315" s="123">
        <f t="shared" ref="C1315:O1315" si="503">C1314/C1615</f>
        <v>377.64516129032256</v>
      </c>
      <c r="D1315" s="123">
        <f t="shared" si="503"/>
        <v>396.51724137931035</v>
      </c>
      <c r="E1315" s="123">
        <f t="shared" si="503"/>
        <v>399.12903225806451</v>
      </c>
      <c r="F1315" s="123">
        <f t="shared" si="503"/>
        <v>407.7</v>
      </c>
      <c r="G1315" s="123">
        <f t="shared" si="503"/>
        <v>421.54838709677421</v>
      </c>
      <c r="H1315" s="123">
        <f t="shared" si="503"/>
        <v>447.53333333333336</v>
      </c>
      <c r="I1315" s="123">
        <f t="shared" si="503"/>
        <v>440.04193548387093</v>
      </c>
      <c r="J1315" s="123">
        <f t="shared" si="503"/>
        <v>459.03193548387094</v>
      </c>
      <c r="K1315" s="123">
        <f t="shared" si="503"/>
        <v>471.7433333333334</v>
      </c>
      <c r="L1315" s="123">
        <f t="shared" si="503"/>
        <v>452.64096774193553</v>
      </c>
      <c r="M1315" s="123">
        <f t="shared" si="503"/>
        <v>398.87633333333338</v>
      </c>
      <c r="N1315" s="123">
        <f t="shared" si="503"/>
        <v>416.98935483870969</v>
      </c>
      <c r="O1315" s="123">
        <f t="shared" si="503"/>
        <v>424.18693989071039</v>
      </c>
    </row>
    <row r="1316" spans="2:15" s="21" customFormat="1" ht="12" customHeight="1" x14ac:dyDescent="0.25">
      <c r="B1316" s="77"/>
      <c r="C1316" s="70"/>
      <c r="D1316" s="70"/>
      <c r="E1316" s="70"/>
      <c r="F1316" s="70"/>
      <c r="G1316" s="70"/>
      <c r="H1316" s="70"/>
      <c r="I1316" s="70"/>
      <c r="J1316" s="70"/>
      <c r="K1316" s="70"/>
      <c r="L1316" s="70"/>
      <c r="M1316" s="70"/>
      <c r="N1316" s="70"/>
      <c r="O1316" s="71"/>
    </row>
    <row r="1317" spans="2:15" s="21" customFormat="1" ht="23.25" customHeight="1" x14ac:dyDescent="0.25">
      <c r="B1317" s="97" t="s">
        <v>57</v>
      </c>
      <c r="C1317" s="109"/>
      <c r="D1317" s="110"/>
      <c r="E1317" s="110"/>
      <c r="F1317" s="110"/>
      <c r="G1317" s="110"/>
      <c r="H1317" s="110"/>
      <c r="I1317" s="110"/>
      <c r="J1317" s="110"/>
      <c r="K1317" s="110"/>
      <c r="L1317" s="110"/>
      <c r="M1317" s="110"/>
      <c r="N1317" s="110"/>
      <c r="O1317" s="111"/>
    </row>
    <row r="1318" spans="2:15" s="21" customFormat="1" ht="23.25" customHeight="1" x14ac:dyDescent="0.25">
      <c r="B1318" s="116" t="s">
        <v>827</v>
      </c>
      <c r="C1318" s="121">
        <v>65</v>
      </c>
      <c r="D1318" s="121">
        <v>53</v>
      </c>
      <c r="E1318" s="121">
        <v>65</v>
      </c>
      <c r="F1318" s="121">
        <v>60</v>
      </c>
      <c r="G1318" s="121">
        <v>54</v>
      </c>
      <c r="H1318" s="121">
        <v>63</v>
      </c>
      <c r="I1318" s="121">
        <v>70</v>
      </c>
      <c r="J1318" s="121">
        <v>48</v>
      </c>
      <c r="K1318" s="121">
        <v>77</v>
      </c>
      <c r="L1318" s="121">
        <v>85</v>
      </c>
      <c r="M1318" s="121">
        <v>55</v>
      </c>
      <c r="N1318" s="121">
        <v>60</v>
      </c>
      <c r="O1318" s="128">
        <f t="shared" ref="O1318:O1325" si="504">SUM(C1318:N1318)</f>
        <v>755</v>
      </c>
    </row>
    <row r="1319" spans="2:15" s="26" customFormat="1" ht="23.25" customHeight="1" x14ac:dyDescent="0.25">
      <c r="B1319" s="119" t="s">
        <v>828</v>
      </c>
      <c r="C1319" s="122">
        <v>43</v>
      </c>
      <c r="D1319" s="122">
        <v>50</v>
      </c>
      <c r="E1319" s="122">
        <v>50</v>
      </c>
      <c r="F1319" s="122">
        <v>60</v>
      </c>
      <c r="G1319" s="122">
        <v>42</v>
      </c>
      <c r="H1319" s="122">
        <v>48</v>
      </c>
      <c r="I1319" s="122">
        <v>62</v>
      </c>
      <c r="J1319" s="122">
        <v>60</v>
      </c>
      <c r="K1319" s="122">
        <v>73</v>
      </c>
      <c r="L1319" s="122">
        <v>56</v>
      </c>
      <c r="M1319" s="122">
        <v>41</v>
      </c>
      <c r="N1319" s="122">
        <v>48</v>
      </c>
      <c r="O1319" s="128">
        <f t="shared" si="504"/>
        <v>633</v>
      </c>
    </row>
    <row r="1320" spans="2:15" s="21" customFormat="1" ht="23.25" customHeight="1" x14ac:dyDescent="0.25">
      <c r="B1320" s="116" t="s">
        <v>829</v>
      </c>
      <c r="C1320" s="121">
        <v>23</v>
      </c>
      <c r="D1320" s="121">
        <v>20</v>
      </c>
      <c r="E1320" s="121">
        <v>30</v>
      </c>
      <c r="F1320" s="121">
        <v>75</v>
      </c>
      <c r="G1320" s="121">
        <v>75</v>
      </c>
      <c r="H1320" s="121">
        <v>75</v>
      </c>
      <c r="I1320" s="121">
        <v>68</v>
      </c>
      <c r="J1320" s="121">
        <v>58</v>
      </c>
      <c r="K1320" s="121">
        <v>106</v>
      </c>
      <c r="L1320" s="121">
        <v>63</v>
      </c>
      <c r="M1320" s="121">
        <v>50</v>
      </c>
      <c r="N1320" s="121">
        <v>40</v>
      </c>
      <c r="O1320" s="128">
        <f t="shared" si="504"/>
        <v>683</v>
      </c>
    </row>
    <row r="1321" spans="2:15" s="21" customFormat="1" ht="23.25" customHeight="1" x14ac:dyDescent="0.25">
      <c r="B1321" s="119" t="s">
        <v>830</v>
      </c>
      <c r="C1321" s="122">
        <v>20</v>
      </c>
      <c r="D1321" s="122">
        <v>25</v>
      </c>
      <c r="E1321" s="122">
        <v>26</v>
      </c>
      <c r="F1321" s="122">
        <v>29</v>
      </c>
      <c r="G1321" s="122">
        <v>21</v>
      </c>
      <c r="H1321" s="122">
        <v>24</v>
      </c>
      <c r="I1321" s="122">
        <v>30</v>
      </c>
      <c r="J1321" s="122">
        <v>27</v>
      </c>
      <c r="K1321" s="122">
        <v>32</v>
      </c>
      <c r="L1321" s="122">
        <v>23</v>
      </c>
      <c r="M1321" s="122">
        <v>20</v>
      </c>
      <c r="N1321" s="122">
        <v>23</v>
      </c>
      <c r="O1321" s="128">
        <f t="shared" si="504"/>
        <v>300</v>
      </c>
    </row>
    <row r="1322" spans="2:15" s="21" customFormat="1" ht="23.25" customHeight="1" x14ac:dyDescent="0.25">
      <c r="B1322" s="116" t="s">
        <v>831</v>
      </c>
      <c r="C1322" s="121">
        <v>28</v>
      </c>
      <c r="D1322" s="121">
        <v>42</v>
      </c>
      <c r="E1322" s="121">
        <v>15</v>
      </c>
      <c r="F1322" s="121">
        <v>48</v>
      </c>
      <c r="G1322" s="121">
        <v>47</v>
      </c>
      <c r="H1322" s="121">
        <v>45</v>
      </c>
      <c r="I1322" s="121">
        <v>33</v>
      </c>
      <c r="J1322" s="121">
        <v>48</v>
      </c>
      <c r="K1322" s="121">
        <v>49</v>
      </c>
      <c r="L1322" s="121">
        <v>50</v>
      </c>
      <c r="M1322" s="121">
        <v>35</v>
      </c>
      <c r="N1322" s="121">
        <v>30</v>
      </c>
      <c r="O1322" s="128">
        <f t="shared" si="504"/>
        <v>470</v>
      </c>
    </row>
    <row r="1323" spans="2:15" s="21" customFormat="1" ht="23.25" customHeight="1" x14ac:dyDescent="0.25">
      <c r="B1323" s="119" t="s">
        <v>832</v>
      </c>
      <c r="C1323" s="122">
        <v>0</v>
      </c>
      <c r="D1323" s="122">
        <v>0</v>
      </c>
      <c r="E1323" s="122">
        <v>0</v>
      </c>
      <c r="F1323" s="122">
        <v>0</v>
      </c>
      <c r="G1323" s="122">
        <v>0</v>
      </c>
      <c r="H1323" s="122">
        <v>0</v>
      </c>
      <c r="I1323" s="122">
        <v>0</v>
      </c>
      <c r="J1323" s="122">
        <v>0</v>
      </c>
      <c r="K1323" s="122">
        <v>0</v>
      </c>
      <c r="L1323" s="122">
        <v>0</v>
      </c>
      <c r="M1323" s="122">
        <v>0</v>
      </c>
      <c r="N1323" s="122">
        <v>0</v>
      </c>
      <c r="O1323" s="128">
        <f t="shared" si="504"/>
        <v>0</v>
      </c>
    </row>
    <row r="1324" spans="2:15" s="21" customFormat="1" ht="23.25" customHeight="1" x14ac:dyDescent="0.25">
      <c r="B1324" s="116" t="s">
        <v>833</v>
      </c>
      <c r="C1324" s="121">
        <v>0</v>
      </c>
      <c r="D1324" s="121">
        <v>0</v>
      </c>
      <c r="E1324" s="121">
        <v>0</v>
      </c>
      <c r="F1324" s="121">
        <v>0</v>
      </c>
      <c r="G1324" s="121">
        <v>0</v>
      </c>
      <c r="H1324" s="121">
        <v>0</v>
      </c>
      <c r="I1324" s="121">
        <v>0</v>
      </c>
      <c r="J1324" s="121">
        <v>0</v>
      </c>
      <c r="K1324" s="121">
        <v>0</v>
      </c>
      <c r="L1324" s="121">
        <v>0</v>
      </c>
      <c r="M1324" s="121">
        <v>0</v>
      </c>
      <c r="N1324" s="121">
        <v>0</v>
      </c>
      <c r="O1324" s="128">
        <f t="shared" si="504"/>
        <v>0</v>
      </c>
    </row>
    <row r="1325" spans="2:15" s="26" customFormat="1" ht="23.25" customHeight="1" x14ac:dyDescent="0.25">
      <c r="B1325" s="129" t="s">
        <v>5</v>
      </c>
      <c r="C1325" s="128">
        <f>SUM(C1318:C1324)</f>
        <v>179</v>
      </c>
      <c r="D1325" s="128">
        <f t="shared" ref="D1325:N1325" si="505">SUM(D1318:D1324)</f>
        <v>190</v>
      </c>
      <c r="E1325" s="128">
        <f t="shared" si="505"/>
        <v>186</v>
      </c>
      <c r="F1325" s="128">
        <f t="shared" si="505"/>
        <v>272</v>
      </c>
      <c r="G1325" s="128">
        <f t="shared" si="505"/>
        <v>239</v>
      </c>
      <c r="H1325" s="128">
        <f t="shared" si="505"/>
        <v>255</v>
      </c>
      <c r="I1325" s="128">
        <f t="shared" si="505"/>
        <v>263</v>
      </c>
      <c r="J1325" s="128">
        <f t="shared" si="505"/>
        <v>241</v>
      </c>
      <c r="K1325" s="128">
        <f t="shared" si="505"/>
        <v>337</v>
      </c>
      <c r="L1325" s="128">
        <f t="shared" si="505"/>
        <v>277</v>
      </c>
      <c r="M1325" s="128">
        <f t="shared" si="505"/>
        <v>201</v>
      </c>
      <c r="N1325" s="128">
        <f t="shared" si="505"/>
        <v>201</v>
      </c>
      <c r="O1325" s="128">
        <f t="shared" si="504"/>
        <v>2841</v>
      </c>
    </row>
    <row r="1326" spans="2:15" s="21" customFormat="1" ht="23.25" customHeight="1" x14ac:dyDescent="0.25">
      <c r="B1326" s="97" t="s">
        <v>25</v>
      </c>
      <c r="C1326" s="123">
        <f t="shared" ref="C1326:O1326" si="506">C1325/C1615</f>
        <v>5.774193548387097</v>
      </c>
      <c r="D1326" s="123">
        <f t="shared" si="506"/>
        <v>6.5517241379310347</v>
      </c>
      <c r="E1326" s="123">
        <f t="shared" si="506"/>
        <v>6</v>
      </c>
      <c r="F1326" s="123">
        <f t="shared" si="506"/>
        <v>9.0666666666666664</v>
      </c>
      <c r="G1326" s="123">
        <f t="shared" si="506"/>
        <v>7.709677419354839</v>
      </c>
      <c r="H1326" s="123">
        <f t="shared" si="506"/>
        <v>8.5</v>
      </c>
      <c r="I1326" s="123">
        <f t="shared" si="506"/>
        <v>8.4838709677419359</v>
      </c>
      <c r="J1326" s="123">
        <f t="shared" si="506"/>
        <v>7.774193548387097</v>
      </c>
      <c r="K1326" s="123">
        <f t="shared" si="506"/>
        <v>11.233333333333333</v>
      </c>
      <c r="L1326" s="123">
        <f t="shared" si="506"/>
        <v>8.935483870967742</v>
      </c>
      <c r="M1326" s="123">
        <f t="shared" si="506"/>
        <v>6.7</v>
      </c>
      <c r="N1326" s="123">
        <f t="shared" si="506"/>
        <v>6.4838709677419351</v>
      </c>
      <c r="O1326" s="123">
        <f t="shared" si="506"/>
        <v>7.7622950819672134</v>
      </c>
    </row>
    <row r="1327" spans="2:15" s="21" customFormat="1" ht="12" customHeight="1" x14ac:dyDescent="0.25">
      <c r="B1327" s="36"/>
      <c r="C1327" s="37"/>
      <c r="D1327" s="37"/>
      <c r="E1327" s="37"/>
      <c r="F1327" s="37"/>
      <c r="G1327" s="37"/>
      <c r="H1327" s="37"/>
      <c r="I1327" s="37"/>
      <c r="J1327" s="37"/>
      <c r="K1327" s="37"/>
      <c r="L1327" s="37"/>
      <c r="M1327" s="37"/>
      <c r="N1327" s="37"/>
      <c r="O1327" s="25"/>
    </row>
    <row r="1328" spans="2:15" s="21" customFormat="1" ht="23.25" customHeight="1" x14ac:dyDescent="0.25">
      <c r="B1328" s="97" t="s">
        <v>145</v>
      </c>
      <c r="C1328" s="109"/>
      <c r="D1328" s="110"/>
      <c r="E1328" s="110"/>
      <c r="F1328" s="110"/>
      <c r="G1328" s="110"/>
      <c r="H1328" s="110"/>
      <c r="I1328" s="110"/>
      <c r="J1328" s="110"/>
      <c r="K1328" s="110"/>
      <c r="L1328" s="110"/>
      <c r="M1328" s="110"/>
      <c r="N1328" s="110"/>
      <c r="O1328" s="111"/>
    </row>
    <row r="1329" spans="2:15" s="26" customFormat="1" ht="23.25" customHeight="1" x14ac:dyDescent="0.25">
      <c r="B1329" s="129" t="s">
        <v>71</v>
      </c>
      <c r="C1329" s="128">
        <f t="shared" ref="C1329:N1329" si="507">C1314</f>
        <v>11707</v>
      </c>
      <c r="D1329" s="128">
        <f>D1314</f>
        <v>11499</v>
      </c>
      <c r="E1329" s="128">
        <f t="shared" si="507"/>
        <v>12373</v>
      </c>
      <c r="F1329" s="128">
        <f t="shared" si="507"/>
        <v>12231</v>
      </c>
      <c r="G1329" s="128">
        <f t="shared" si="507"/>
        <v>13068</v>
      </c>
      <c r="H1329" s="128">
        <f t="shared" si="507"/>
        <v>13426</v>
      </c>
      <c r="I1329" s="128">
        <f t="shared" si="507"/>
        <v>13641.3</v>
      </c>
      <c r="J1329" s="128">
        <f t="shared" si="507"/>
        <v>14229.99</v>
      </c>
      <c r="K1329" s="128">
        <f t="shared" si="507"/>
        <v>14152.300000000001</v>
      </c>
      <c r="L1329" s="128">
        <f t="shared" si="507"/>
        <v>14031.87</v>
      </c>
      <c r="M1329" s="128">
        <f t="shared" si="507"/>
        <v>11966.29</v>
      </c>
      <c r="N1329" s="128">
        <f t="shared" si="507"/>
        <v>12926.67</v>
      </c>
      <c r="O1329" s="128">
        <f>SUM(C1329:N1329)</f>
        <v>155252.42000000001</v>
      </c>
    </row>
    <row r="1330" spans="2:15" s="26" customFormat="1" ht="23.25" customHeight="1" x14ac:dyDescent="0.25">
      <c r="B1330" s="97" t="s">
        <v>58</v>
      </c>
      <c r="C1330" s="123">
        <f t="shared" ref="C1330:O1330" si="508">C1314/C1615</f>
        <v>377.64516129032256</v>
      </c>
      <c r="D1330" s="123">
        <f t="shared" si="508"/>
        <v>396.51724137931035</v>
      </c>
      <c r="E1330" s="123">
        <f t="shared" si="508"/>
        <v>399.12903225806451</v>
      </c>
      <c r="F1330" s="123">
        <f t="shared" si="508"/>
        <v>407.7</v>
      </c>
      <c r="G1330" s="123">
        <f t="shared" si="508"/>
        <v>421.54838709677421</v>
      </c>
      <c r="H1330" s="123">
        <f t="shared" si="508"/>
        <v>447.53333333333336</v>
      </c>
      <c r="I1330" s="123">
        <f t="shared" si="508"/>
        <v>440.04193548387093</v>
      </c>
      <c r="J1330" s="123">
        <f t="shared" si="508"/>
        <v>459.03193548387094</v>
      </c>
      <c r="K1330" s="123">
        <f t="shared" si="508"/>
        <v>471.7433333333334</v>
      </c>
      <c r="L1330" s="123">
        <f t="shared" si="508"/>
        <v>452.64096774193553</v>
      </c>
      <c r="M1330" s="123">
        <f t="shared" si="508"/>
        <v>398.87633333333338</v>
      </c>
      <c r="N1330" s="123">
        <f t="shared" si="508"/>
        <v>416.98935483870969</v>
      </c>
      <c r="O1330" s="123">
        <f t="shared" si="508"/>
        <v>424.18693989071039</v>
      </c>
    </row>
    <row r="1331" spans="2:15" s="26" customFormat="1" ht="23.25" customHeight="1" x14ac:dyDescent="0.25">
      <c r="B1331" s="97" t="s">
        <v>72</v>
      </c>
      <c r="C1331" s="123">
        <f t="shared" ref="C1331:N1331" si="509">C1325</f>
        <v>179</v>
      </c>
      <c r="D1331" s="123">
        <f t="shared" si="509"/>
        <v>190</v>
      </c>
      <c r="E1331" s="123">
        <f t="shared" si="509"/>
        <v>186</v>
      </c>
      <c r="F1331" s="123">
        <f t="shared" si="509"/>
        <v>272</v>
      </c>
      <c r="G1331" s="123">
        <f t="shared" si="509"/>
        <v>239</v>
      </c>
      <c r="H1331" s="123">
        <f t="shared" si="509"/>
        <v>255</v>
      </c>
      <c r="I1331" s="123">
        <f t="shared" si="509"/>
        <v>263</v>
      </c>
      <c r="J1331" s="123">
        <f t="shared" si="509"/>
        <v>241</v>
      </c>
      <c r="K1331" s="123">
        <f t="shared" si="509"/>
        <v>337</v>
      </c>
      <c r="L1331" s="123">
        <f t="shared" si="509"/>
        <v>277</v>
      </c>
      <c r="M1331" s="123">
        <f t="shared" si="509"/>
        <v>201</v>
      </c>
      <c r="N1331" s="123">
        <f t="shared" si="509"/>
        <v>201</v>
      </c>
      <c r="O1331" s="123">
        <f>SUM(C1331:N1331)</f>
        <v>2841</v>
      </c>
    </row>
    <row r="1332" spans="2:15" s="21" customFormat="1" ht="23.25" customHeight="1" x14ac:dyDescent="0.25">
      <c r="B1332" s="97" t="s">
        <v>73</v>
      </c>
      <c r="C1332" s="123">
        <f>IF(C1329=0,0,(C1331*1000)/C1329)</f>
        <v>15.289997437430596</v>
      </c>
      <c r="D1332" s="123">
        <f t="shared" ref="D1332:N1332" si="510">IF(D1329=0,0,(D1331*1000)/D1329)</f>
        <v>16.523175928341594</v>
      </c>
      <c r="E1332" s="123">
        <f t="shared" si="510"/>
        <v>15.032732562838438</v>
      </c>
      <c r="F1332" s="123">
        <f t="shared" si="510"/>
        <v>22.238574114953806</v>
      </c>
      <c r="G1332" s="123">
        <f>IF(G1329=0,0,(G1331*1000)/G1329)</f>
        <v>18.288950107131924</v>
      </c>
      <c r="H1332" s="123">
        <f>IF(H1329=0,0,(H1331*1000)/H1329)</f>
        <v>18.992998659317742</v>
      </c>
      <c r="I1332" s="123">
        <f>IF(I1329=0,0,(I1331*1000)/I1329)</f>
        <v>19.279687419820693</v>
      </c>
      <c r="J1332" s="123">
        <f t="shared" si="510"/>
        <v>16.936062498989809</v>
      </c>
      <c r="K1332" s="123">
        <f t="shared" si="510"/>
        <v>23.812383852801311</v>
      </c>
      <c r="L1332" s="123">
        <f t="shared" si="510"/>
        <v>19.740775819616342</v>
      </c>
      <c r="M1332" s="123">
        <f t="shared" si="510"/>
        <v>16.797186095272636</v>
      </c>
      <c r="N1332" s="123">
        <f t="shared" si="510"/>
        <v>15.549248182246473</v>
      </c>
      <c r="O1332" s="123">
        <f>SUM(C1332:N1332)</f>
        <v>218.48177267876133</v>
      </c>
    </row>
    <row r="1333" spans="2:15" s="21" customFormat="1" ht="12" customHeight="1" x14ac:dyDescent="0.25">
      <c r="B1333" s="23"/>
      <c r="C1333" s="24"/>
      <c r="D1333" s="24"/>
      <c r="E1333" s="24"/>
      <c r="F1333" s="24"/>
      <c r="G1333" s="24"/>
      <c r="H1333" s="24"/>
      <c r="I1333" s="24"/>
      <c r="J1333" s="24"/>
      <c r="K1333" s="24"/>
      <c r="L1333" s="24"/>
      <c r="M1333" s="24"/>
      <c r="N1333" s="24"/>
      <c r="O1333" s="25"/>
    </row>
    <row r="1334" spans="2:15" s="30" customFormat="1" ht="23.25" customHeight="1" x14ac:dyDescent="0.25">
      <c r="B1334" s="133" t="s">
        <v>59</v>
      </c>
      <c r="C1334" s="109"/>
      <c r="D1334" s="110"/>
      <c r="E1334" s="110"/>
      <c r="F1334" s="110"/>
      <c r="G1334" s="110"/>
      <c r="H1334" s="110"/>
      <c r="I1334" s="110"/>
      <c r="J1334" s="110"/>
      <c r="K1334" s="110"/>
      <c r="L1334" s="110"/>
      <c r="M1334" s="110"/>
      <c r="N1334" s="110"/>
      <c r="O1334" s="111"/>
    </row>
    <row r="1335" spans="2:15" s="26" customFormat="1" ht="12" customHeight="1" x14ac:dyDescent="0.25">
      <c r="B1335" s="36"/>
      <c r="C1335" s="37"/>
      <c r="D1335" s="37"/>
      <c r="E1335" s="37"/>
      <c r="F1335" s="37"/>
      <c r="G1335" s="37"/>
      <c r="H1335" s="37"/>
      <c r="I1335" s="37"/>
      <c r="J1335" s="37"/>
      <c r="K1335" s="37"/>
      <c r="L1335" s="37"/>
      <c r="M1335" s="37"/>
      <c r="N1335" s="37"/>
      <c r="O1335" s="25"/>
    </row>
    <row r="1336" spans="2:15" s="21" customFormat="1" ht="23.25" customHeight="1" x14ac:dyDescent="0.25">
      <c r="B1336" s="97" t="s">
        <v>60</v>
      </c>
      <c r="C1336" s="109"/>
      <c r="D1336" s="110"/>
      <c r="E1336" s="110"/>
      <c r="F1336" s="110"/>
      <c r="G1336" s="110"/>
      <c r="H1336" s="110"/>
      <c r="I1336" s="110"/>
      <c r="J1336" s="110"/>
      <c r="K1336" s="110"/>
      <c r="L1336" s="110"/>
      <c r="M1336" s="110"/>
      <c r="N1336" s="110"/>
      <c r="O1336" s="111"/>
    </row>
    <row r="1337" spans="2:15" s="21" customFormat="1" ht="23.25" customHeight="1" x14ac:dyDescent="0.25">
      <c r="B1337" s="119" t="s">
        <v>834</v>
      </c>
      <c r="C1337" s="122">
        <v>27</v>
      </c>
      <c r="D1337" s="122">
        <v>14</v>
      </c>
      <c r="E1337" s="122">
        <v>40</v>
      </c>
      <c r="F1337" s="122">
        <v>27</v>
      </c>
      <c r="G1337" s="122">
        <v>33</v>
      </c>
      <c r="H1337" s="122">
        <v>43</v>
      </c>
      <c r="I1337" s="122">
        <v>38</v>
      </c>
      <c r="J1337" s="122">
        <v>31</v>
      </c>
      <c r="K1337" s="122">
        <v>28</v>
      </c>
      <c r="L1337" s="122">
        <v>10</v>
      </c>
      <c r="M1337" s="122">
        <v>23</v>
      </c>
      <c r="N1337" s="122">
        <v>18</v>
      </c>
      <c r="O1337" s="128">
        <f t="shared" ref="O1337:O1352" si="511">SUM(C1337:N1337)</f>
        <v>332</v>
      </c>
    </row>
    <row r="1338" spans="2:15" s="21" customFormat="1" ht="23.25" customHeight="1" x14ac:dyDescent="0.25">
      <c r="B1338" s="116" t="s">
        <v>835</v>
      </c>
      <c r="C1338" s="121">
        <v>11</v>
      </c>
      <c r="D1338" s="121">
        <v>9</v>
      </c>
      <c r="E1338" s="121">
        <v>25</v>
      </c>
      <c r="F1338" s="121">
        <v>7</v>
      </c>
      <c r="G1338" s="121">
        <v>9</v>
      </c>
      <c r="H1338" s="121">
        <v>7</v>
      </c>
      <c r="I1338" s="121">
        <v>19</v>
      </c>
      <c r="J1338" s="121">
        <v>17</v>
      </c>
      <c r="K1338" s="121">
        <v>13</v>
      </c>
      <c r="L1338" s="121">
        <v>10</v>
      </c>
      <c r="M1338" s="121">
        <v>11</v>
      </c>
      <c r="N1338" s="121">
        <v>18</v>
      </c>
      <c r="O1338" s="128">
        <f t="shared" si="511"/>
        <v>156</v>
      </c>
    </row>
    <row r="1339" spans="2:15" s="21" customFormat="1" ht="23.25" customHeight="1" x14ac:dyDescent="0.25">
      <c r="B1339" s="119" t="s">
        <v>836</v>
      </c>
      <c r="C1339" s="122">
        <v>15</v>
      </c>
      <c r="D1339" s="122">
        <v>19</v>
      </c>
      <c r="E1339" s="122">
        <v>29</v>
      </c>
      <c r="F1339" s="122">
        <v>16</v>
      </c>
      <c r="G1339" s="122">
        <v>21</v>
      </c>
      <c r="H1339" s="122">
        <v>27</v>
      </c>
      <c r="I1339" s="122">
        <v>23</v>
      </c>
      <c r="J1339" s="122">
        <v>26</v>
      </c>
      <c r="K1339" s="122">
        <v>23</v>
      </c>
      <c r="L1339" s="122">
        <v>16</v>
      </c>
      <c r="M1339" s="122">
        <v>22</v>
      </c>
      <c r="N1339" s="122">
        <v>15</v>
      </c>
      <c r="O1339" s="128">
        <f t="shared" si="511"/>
        <v>252</v>
      </c>
    </row>
    <row r="1340" spans="2:15" s="21" customFormat="1" ht="23.25" customHeight="1" x14ac:dyDescent="0.25">
      <c r="B1340" s="116" t="s">
        <v>837</v>
      </c>
      <c r="C1340" s="121">
        <v>0</v>
      </c>
      <c r="D1340" s="121">
        <v>0</v>
      </c>
      <c r="E1340" s="121">
        <v>0</v>
      </c>
      <c r="F1340" s="121">
        <v>0</v>
      </c>
      <c r="G1340" s="121">
        <v>0</v>
      </c>
      <c r="H1340" s="121">
        <v>0</v>
      </c>
      <c r="I1340" s="121">
        <v>0</v>
      </c>
      <c r="J1340" s="121">
        <v>0</v>
      </c>
      <c r="K1340" s="121">
        <v>0</v>
      </c>
      <c r="L1340" s="121">
        <v>0</v>
      </c>
      <c r="M1340" s="121">
        <v>0</v>
      </c>
      <c r="N1340" s="121">
        <v>0</v>
      </c>
      <c r="O1340" s="128">
        <f t="shared" si="511"/>
        <v>0</v>
      </c>
    </row>
    <row r="1341" spans="2:15" s="21" customFormat="1" ht="23.25" customHeight="1" x14ac:dyDescent="0.25">
      <c r="B1341" s="119" t="s">
        <v>838</v>
      </c>
      <c r="C1341" s="122">
        <v>8</v>
      </c>
      <c r="D1341" s="122">
        <v>12</v>
      </c>
      <c r="E1341" s="122">
        <v>18</v>
      </c>
      <c r="F1341" s="122">
        <v>6</v>
      </c>
      <c r="G1341" s="122">
        <v>10</v>
      </c>
      <c r="H1341" s="122">
        <v>3</v>
      </c>
      <c r="I1341" s="122">
        <v>17</v>
      </c>
      <c r="J1341" s="122">
        <v>10</v>
      </c>
      <c r="K1341" s="122">
        <v>11</v>
      </c>
      <c r="L1341" s="122">
        <v>7</v>
      </c>
      <c r="M1341" s="122">
        <v>5</v>
      </c>
      <c r="N1341" s="122">
        <v>7</v>
      </c>
      <c r="O1341" s="128">
        <f t="shared" si="511"/>
        <v>114</v>
      </c>
    </row>
    <row r="1342" spans="2:15" s="21" customFormat="1" ht="23.25" customHeight="1" x14ac:dyDescent="0.25">
      <c r="B1342" s="116" t="s">
        <v>839</v>
      </c>
      <c r="C1342" s="121">
        <v>1</v>
      </c>
      <c r="D1342" s="121">
        <v>1</v>
      </c>
      <c r="E1342" s="121">
        <v>7</v>
      </c>
      <c r="F1342" s="121">
        <v>0</v>
      </c>
      <c r="G1342" s="121">
        <v>3</v>
      </c>
      <c r="H1342" s="121">
        <v>4</v>
      </c>
      <c r="I1342" s="121">
        <v>1</v>
      </c>
      <c r="J1342" s="121">
        <v>7</v>
      </c>
      <c r="K1342" s="121">
        <v>1</v>
      </c>
      <c r="L1342" s="121">
        <v>1</v>
      </c>
      <c r="M1342" s="121">
        <v>1</v>
      </c>
      <c r="N1342" s="121">
        <v>3</v>
      </c>
      <c r="O1342" s="128">
        <f t="shared" si="511"/>
        <v>30</v>
      </c>
    </row>
    <row r="1343" spans="2:15" s="21" customFormat="1" ht="23.25" customHeight="1" x14ac:dyDescent="0.25">
      <c r="B1343" s="119" t="s">
        <v>840</v>
      </c>
      <c r="C1343" s="122">
        <v>7</v>
      </c>
      <c r="D1343" s="122">
        <v>4</v>
      </c>
      <c r="E1343" s="122">
        <v>12</v>
      </c>
      <c r="F1343" s="122">
        <v>8</v>
      </c>
      <c r="G1343" s="122">
        <v>11</v>
      </c>
      <c r="H1343" s="122">
        <v>11</v>
      </c>
      <c r="I1343" s="122">
        <v>6</v>
      </c>
      <c r="J1343" s="122">
        <v>5</v>
      </c>
      <c r="K1343" s="122">
        <v>11</v>
      </c>
      <c r="L1343" s="122">
        <v>9</v>
      </c>
      <c r="M1343" s="122">
        <v>10</v>
      </c>
      <c r="N1343" s="122">
        <v>3</v>
      </c>
      <c r="O1343" s="128">
        <f t="shared" si="511"/>
        <v>97</v>
      </c>
    </row>
    <row r="1344" spans="2:15" s="21" customFormat="1" ht="23.25" customHeight="1" x14ac:dyDescent="0.25">
      <c r="B1344" s="116" t="s">
        <v>841</v>
      </c>
      <c r="C1344" s="121">
        <v>7</v>
      </c>
      <c r="D1344" s="121">
        <v>5</v>
      </c>
      <c r="E1344" s="121">
        <v>8</v>
      </c>
      <c r="F1344" s="121">
        <v>10</v>
      </c>
      <c r="G1344" s="121">
        <v>8</v>
      </c>
      <c r="H1344" s="121">
        <v>9</v>
      </c>
      <c r="I1344" s="121">
        <v>5</v>
      </c>
      <c r="J1344" s="121">
        <v>8</v>
      </c>
      <c r="K1344" s="121">
        <v>10</v>
      </c>
      <c r="L1344" s="121">
        <v>8</v>
      </c>
      <c r="M1344" s="121">
        <v>7</v>
      </c>
      <c r="N1344" s="121">
        <v>5</v>
      </c>
      <c r="O1344" s="128">
        <f t="shared" si="511"/>
        <v>90</v>
      </c>
    </row>
    <row r="1345" spans="2:15" s="21" customFormat="1" ht="23.25" customHeight="1" x14ac:dyDescent="0.25">
      <c r="B1345" s="119" t="s">
        <v>842</v>
      </c>
      <c r="C1345" s="122">
        <v>3</v>
      </c>
      <c r="D1345" s="122">
        <v>8</v>
      </c>
      <c r="E1345" s="122">
        <v>5</v>
      </c>
      <c r="F1345" s="122">
        <v>5</v>
      </c>
      <c r="G1345" s="122">
        <v>6</v>
      </c>
      <c r="H1345" s="122">
        <v>3</v>
      </c>
      <c r="I1345" s="122">
        <v>4</v>
      </c>
      <c r="J1345" s="122">
        <v>4</v>
      </c>
      <c r="K1345" s="122">
        <v>6</v>
      </c>
      <c r="L1345" s="122">
        <v>9</v>
      </c>
      <c r="M1345" s="122">
        <v>2</v>
      </c>
      <c r="N1345" s="122">
        <v>2</v>
      </c>
      <c r="O1345" s="128">
        <f t="shared" si="511"/>
        <v>57</v>
      </c>
    </row>
    <row r="1346" spans="2:15" s="21" customFormat="1" ht="23.25" customHeight="1" x14ac:dyDescent="0.25">
      <c r="B1346" s="116" t="s">
        <v>843</v>
      </c>
      <c r="C1346" s="121">
        <v>0</v>
      </c>
      <c r="D1346" s="121">
        <v>0</v>
      </c>
      <c r="E1346" s="121">
        <v>0</v>
      </c>
      <c r="F1346" s="121">
        <v>0</v>
      </c>
      <c r="G1346" s="121">
        <v>0</v>
      </c>
      <c r="H1346" s="121">
        <v>0</v>
      </c>
      <c r="I1346" s="121">
        <v>0</v>
      </c>
      <c r="J1346" s="121">
        <v>0</v>
      </c>
      <c r="K1346" s="121">
        <v>0</v>
      </c>
      <c r="L1346" s="121">
        <v>0</v>
      </c>
      <c r="M1346" s="121">
        <v>0</v>
      </c>
      <c r="N1346" s="121">
        <v>0</v>
      </c>
      <c r="O1346" s="128">
        <f t="shared" si="511"/>
        <v>0</v>
      </c>
    </row>
    <row r="1347" spans="2:15" s="21" customFormat="1" ht="23.25" customHeight="1" x14ac:dyDescent="0.25">
      <c r="B1347" s="119" t="s">
        <v>844</v>
      </c>
      <c r="C1347" s="122">
        <v>2</v>
      </c>
      <c r="D1347" s="122">
        <v>3</v>
      </c>
      <c r="E1347" s="122">
        <v>5</v>
      </c>
      <c r="F1347" s="122">
        <v>2</v>
      </c>
      <c r="G1347" s="122">
        <v>5</v>
      </c>
      <c r="H1347" s="122">
        <v>2</v>
      </c>
      <c r="I1347" s="122">
        <v>1</v>
      </c>
      <c r="J1347" s="122">
        <v>4</v>
      </c>
      <c r="K1347" s="122">
        <v>5</v>
      </c>
      <c r="L1347" s="122">
        <v>4</v>
      </c>
      <c r="M1347" s="122">
        <v>3</v>
      </c>
      <c r="N1347" s="122">
        <v>6</v>
      </c>
      <c r="O1347" s="128">
        <f t="shared" si="511"/>
        <v>42</v>
      </c>
    </row>
    <row r="1348" spans="2:15" s="21" customFormat="1" ht="23.25" customHeight="1" x14ac:dyDescent="0.25">
      <c r="B1348" s="116" t="s">
        <v>845</v>
      </c>
      <c r="C1348" s="121">
        <v>0</v>
      </c>
      <c r="D1348" s="121">
        <v>0</v>
      </c>
      <c r="E1348" s="121">
        <v>2</v>
      </c>
      <c r="F1348" s="121">
        <v>0</v>
      </c>
      <c r="G1348" s="121">
        <v>0</v>
      </c>
      <c r="H1348" s="121">
        <v>0</v>
      </c>
      <c r="I1348" s="121">
        <v>0</v>
      </c>
      <c r="J1348" s="121">
        <v>0</v>
      </c>
      <c r="K1348" s="121">
        <v>2</v>
      </c>
      <c r="L1348" s="121">
        <v>0</v>
      </c>
      <c r="M1348" s="121">
        <v>0</v>
      </c>
      <c r="N1348" s="121">
        <v>0</v>
      </c>
      <c r="O1348" s="128">
        <f t="shared" si="511"/>
        <v>4</v>
      </c>
    </row>
    <row r="1349" spans="2:15" s="21" customFormat="1" ht="23.25" customHeight="1" x14ac:dyDescent="0.25">
      <c r="B1349" s="119" t="s">
        <v>846</v>
      </c>
      <c r="C1349" s="122">
        <v>0</v>
      </c>
      <c r="D1349" s="122">
        <v>0</v>
      </c>
      <c r="E1349" s="122">
        <v>1</v>
      </c>
      <c r="F1349" s="122">
        <v>0</v>
      </c>
      <c r="G1349" s="122">
        <v>0</v>
      </c>
      <c r="H1349" s="122">
        <v>1</v>
      </c>
      <c r="I1349" s="122">
        <v>0</v>
      </c>
      <c r="J1349" s="122">
        <v>1</v>
      </c>
      <c r="K1349" s="122">
        <v>0</v>
      </c>
      <c r="L1349" s="122">
        <v>2</v>
      </c>
      <c r="M1349" s="122">
        <v>3</v>
      </c>
      <c r="N1349" s="122">
        <v>0</v>
      </c>
      <c r="O1349" s="128">
        <f t="shared" si="511"/>
        <v>8</v>
      </c>
    </row>
    <row r="1350" spans="2:15" s="21" customFormat="1" ht="23.25" customHeight="1" x14ac:dyDescent="0.25">
      <c r="B1350" s="116" t="s">
        <v>847</v>
      </c>
      <c r="C1350" s="121">
        <v>2</v>
      </c>
      <c r="D1350" s="121">
        <v>1</v>
      </c>
      <c r="E1350" s="121">
        <v>8</v>
      </c>
      <c r="F1350" s="121">
        <v>3</v>
      </c>
      <c r="G1350" s="121">
        <v>2</v>
      </c>
      <c r="H1350" s="121">
        <v>2</v>
      </c>
      <c r="I1350" s="121">
        <v>2</v>
      </c>
      <c r="J1350" s="121">
        <v>4</v>
      </c>
      <c r="K1350" s="121">
        <v>3</v>
      </c>
      <c r="L1350" s="121">
        <v>2</v>
      </c>
      <c r="M1350" s="121">
        <v>2</v>
      </c>
      <c r="N1350" s="121">
        <v>3</v>
      </c>
      <c r="O1350" s="128">
        <f t="shared" si="511"/>
        <v>34</v>
      </c>
    </row>
    <row r="1351" spans="2:15" s="21" customFormat="1" ht="23.25" customHeight="1" x14ac:dyDescent="0.25">
      <c r="B1351" s="119" t="s">
        <v>1426</v>
      </c>
      <c r="C1351" s="122">
        <v>2</v>
      </c>
      <c r="D1351" s="122">
        <v>3</v>
      </c>
      <c r="E1351" s="122">
        <v>5</v>
      </c>
      <c r="F1351" s="122">
        <v>3</v>
      </c>
      <c r="G1351" s="122">
        <v>2</v>
      </c>
      <c r="H1351" s="122">
        <v>1</v>
      </c>
      <c r="I1351" s="122">
        <v>2</v>
      </c>
      <c r="J1351" s="122">
        <v>2</v>
      </c>
      <c r="K1351" s="122">
        <v>3</v>
      </c>
      <c r="L1351" s="122">
        <v>7</v>
      </c>
      <c r="M1351" s="122">
        <v>0</v>
      </c>
      <c r="N1351" s="122">
        <v>0</v>
      </c>
      <c r="O1351" s="128">
        <f t="shared" si="511"/>
        <v>30</v>
      </c>
    </row>
    <row r="1352" spans="2:15" s="26" customFormat="1" ht="23.25" customHeight="1" x14ac:dyDescent="0.25">
      <c r="B1352" s="129" t="s">
        <v>5</v>
      </c>
      <c r="C1352" s="128">
        <f>SUM(C1337:C1351)</f>
        <v>85</v>
      </c>
      <c r="D1352" s="128">
        <f>SUM(D1337:D1351)</f>
        <v>79</v>
      </c>
      <c r="E1352" s="128">
        <f t="shared" ref="E1352:N1352" si="512">SUM(E1337:E1351)</f>
        <v>165</v>
      </c>
      <c r="F1352" s="128">
        <f t="shared" si="512"/>
        <v>87</v>
      </c>
      <c r="G1352" s="128">
        <f t="shared" si="512"/>
        <v>110</v>
      </c>
      <c r="H1352" s="128">
        <f t="shared" si="512"/>
        <v>113</v>
      </c>
      <c r="I1352" s="128">
        <f t="shared" si="512"/>
        <v>118</v>
      </c>
      <c r="J1352" s="128">
        <f t="shared" si="512"/>
        <v>119</v>
      </c>
      <c r="K1352" s="128">
        <f t="shared" si="512"/>
        <v>116</v>
      </c>
      <c r="L1352" s="128">
        <f t="shared" si="512"/>
        <v>85</v>
      </c>
      <c r="M1352" s="128">
        <f t="shared" si="512"/>
        <v>89</v>
      </c>
      <c r="N1352" s="128">
        <f t="shared" si="512"/>
        <v>80</v>
      </c>
      <c r="O1352" s="128">
        <f t="shared" si="511"/>
        <v>1246</v>
      </c>
    </row>
    <row r="1353" spans="2:15" s="21" customFormat="1" ht="23.25" customHeight="1" x14ac:dyDescent="0.25">
      <c r="B1353" s="97" t="s">
        <v>25</v>
      </c>
      <c r="C1353" s="123">
        <f t="shared" ref="C1353:N1353" si="513">C1352/C1615</f>
        <v>2.7419354838709675</v>
      </c>
      <c r="D1353" s="123">
        <f t="shared" si="513"/>
        <v>2.7241379310344827</v>
      </c>
      <c r="E1353" s="123">
        <f t="shared" si="513"/>
        <v>5.32258064516129</v>
      </c>
      <c r="F1353" s="123">
        <f t="shared" si="513"/>
        <v>2.9</v>
      </c>
      <c r="G1353" s="123">
        <f t="shared" si="513"/>
        <v>3.5483870967741935</v>
      </c>
      <c r="H1353" s="123">
        <f t="shared" si="513"/>
        <v>3.7666666666666666</v>
      </c>
      <c r="I1353" s="123">
        <f t="shared" si="513"/>
        <v>3.806451612903226</v>
      </c>
      <c r="J1353" s="123">
        <f t="shared" si="513"/>
        <v>3.838709677419355</v>
      </c>
      <c r="K1353" s="123">
        <f t="shared" si="513"/>
        <v>3.8666666666666667</v>
      </c>
      <c r="L1353" s="123">
        <f t="shared" si="513"/>
        <v>2.7419354838709675</v>
      </c>
      <c r="M1353" s="123">
        <f t="shared" si="513"/>
        <v>2.9666666666666668</v>
      </c>
      <c r="N1353" s="123">
        <f t="shared" si="513"/>
        <v>2.5806451612903225</v>
      </c>
      <c r="O1353" s="123">
        <f>O1352/61</f>
        <v>20.42622950819672</v>
      </c>
    </row>
    <row r="1354" spans="2:15" s="21" customFormat="1" ht="12" customHeight="1" x14ac:dyDescent="0.25">
      <c r="B1354" s="77"/>
      <c r="C1354" s="70"/>
      <c r="D1354" s="70"/>
      <c r="E1354" s="70"/>
      <c r="F1354" s="70"/>
      <c r="G1354" s="70"/>
      <c r="H1354" s="70"/>
      <c r="I1354" s="70"/>
      <c r="J1354" s="70"/>
      <c r="K1354" s="70"/>
      <c r="L1354" s="70"/>
      <c r="M1354" s="70"/>
      <c r="N1354" s="70"/>
      <c r="O1354" s="71"/>
    </row>
    <row r="1355" spans="2:15" s="21" customFormat="1" ht="23.25" customHeight="1" x14ac:dyDescent="0.25">
      <c r="B1355" s="97" t="s">
        <v>61</v>
      </c>
      <c r="C1355" s="109"/>
      <c r="D1355" s="110"/>
      <c r="E1355" s="110"/>
      <c r="F1355" s="110"/>
      <c r="G1355" s="110"/>
      <c r="H1355" s="110"/>
      <c r="I1355" s="110"/>
      <c r="J1355" s="110"/>
      <c r="K1355" s="110"/>
      <c r="L1355" s="110"/>
      <c r="M1355" s="110"/>
      <c r="N1355" s="110"/>
      <c r="O1355" s="111"/>
    </row>
    <row r="1356" spans="2:15" s="21" customFormat="1" ht="23.25" customHeight="1" x14ac:dyDescent="0.25">
      <c r="B1356" s="119" t="s">
        <v>848</v>
      </c>
      <c r="C1356" s="122">
        <v>3</v>
      </c>
      <c r="D1356" s="122">
        <v>4</v>
      </c>
      <c r="E1356" s="122">
        <v>9</v>
      </c>
      <c r="F1356" s="122">
        <v>16</v>
      </c>
      <c r="G1356" s="122">
        <v>11</v>
      </c>
      <c r="H1356" s="122">
        <v>13</v>
      </c>
      <c r="I1356" s="122">
        <v>4</v>
      </c>
      <c r="J1356" s="122">
        <v>9</v>
      </c>
      <c r="K1356" s="122">
        <v>6</v>
      </c>
      <c r="L1356" s="122">
        <v>3</v>
      </c>
      <c r="M1356" s="122">
        <v>7</v>
      </c>
      <c r="N1356" s="122">
        <v>6</v>
      </c>
      <c r="O1356" s="128">
        <f t="shared" ref="O1356:O1388" si="514">SUM(C1356:N1356)</f>
        <v>91</v>
      </c>
    </row>
    <row r="1357" spans="2:15" s="21" customFormat="1" ht="23.25" customHeight="1" x14ac:dyDescent="0.25">
      <c r="B1357" s="116" t="s">
        <v>849</v>
      </c>
      <c r="C1357" s="121">
        <v>10</v>
      </c>
      <c r="D1357" s="121">
        <v>5</v>
      </c>
      <c r="E1357" s="121">
        <v>18</v>
      </c>
      <c r="F1357" s="121">
        <v>11</v>
      </c>
      <c r="G1357" s="121">
        <v>12</v>
      </c>
      <c r="H1357" s="121">
        <v>9</v>
      </c>
      <c r="I1357" s="121">
        <v>14</v>
      </c>
      <c r="J1357" s="121">
        <v>9</v>
      </c>
      <c r="K1357" s="121">
        <v>16</v>
      </c>
      <c r="L1357" s="121">
        <v>12</v>
      </c>
      <c r="M1357" s="121">
        <v>9</v>
      </c>
      <c r="N1357" s="121">
        <v>9</v>
      </c>
      <c r="O1357" s="128">
        <f t="shared" si="514"/>
        <v>134</v>
      </c>
    </row>
    <row r="1358" spans="2:15" s="21" customFormat="1" ht="23.25" customHeight="1" x14ac:dyDescent="0.25">
      <c r="B1358" s="119" t="s">
        <v>850</v>
      </c>
      <c r="C1358" s="122">
        <v>0</v>
      </c>
      <c r="D1358" s="122">
        <v>0</v>
      </c>
      <c r="E1358" s="122">
        <v>0</v>
      </c>
      <c r="F1358" s="122">
        <v>1</v>
      </c>
      <c r="G1358" s="122">
        <v>1</v>
      </c>
      <c r="H1358" s="122">
        <v>3</v>
      </c>
      <c r="I1358" s="122">
        <v>1</v>
      </c>
      <c r="J1358" s="122">
        <v>0</v>
      </c>
      <c r="K1358" s="122">
        <v>0</v>
      </c>
      <c r="L1358" s="122">
        <v>1</v>
      </c>
      <c r="M1358" s="122">
        <v>2</v>
      </c>
      <c r="N1358" s="122">
        <v>0</v>
      </c>
      <c r="O1358" s="128">
        <f t="shared" si="514"/>
        <v>9</v>
      </c>
    </row>
    <row r="1359" spans="2:15" s="21" customFormat="1" ht="23.25" customHeight="1" x14ac:dyDescent="0.25">
      <c r="B1359" s="116" t="s">
        <v>851</v>
      </c>
      <c r="C1359" s="121">
        <v>1</v>
      </c>
      <c r="D1359" s="121">
        <v>1</v>
      </c>
      <c r="E1359" s="121">
        <v>0</v>
      </c>
      <c r="F1359" s="121">
        <v>0</v>
      </c>
      <c r="G1359" s="121">
        <v>0</v>
      </c>
      <c r="H1359" s="121">
        <v>1</v>
      </c>
      <c r="I1359" s="121">
        <v>3</v>
      </c>
      <c r="J1359" s="121">
        <v>0</v>
      </c>
      <c r="K1359" s="121">
        <v>1</v>
      </c>
      <c r="L1359" s="121">
        <v>0</v>
      </c>
      <c r="M1359" s="121">
        <v>0</v>
      </c>
      <c r="N1359" s="121">
        <v>0</v>
      </c>
      <c r="O1359" s="128">
        <f t="shared" si="514"/>
        <v>7</v>
      </c>
    </row>
    <row r="1360" spans="2:15" s="21" customFormat="1" ht="23.25" customHeight="1" x14ac:dyDescent="0.25">
      <c r="B1360" s="119" t="s">
        <v>852</v>
      </c>
      <c r="C1360" s="122">
        <v>0</v>
      </c>
      <c r="D1360" s="122">
        <v>0</v>
      </c>
      <c r="E1360" s="122">
        <v>0</v>
      </c>
      <c r="F1360" s="122">
        <v>0</v>
      </c>
      <c r="G1360" s="122">
        <v>0</v>
      </c>
      <c r="H1360" s="122">
        <v>0</v>
      </c>
      <c r="I1360" s="122">
        <v>0</v>
      </c>
      <c r="J1360" s="122">
        <v>0</v>
      </c>
      <c r="K1360" s="122">
        <v>0</v>
      </c>
      <c r="L1360" s="122">
        <v>0</v>
      </c>
      <c r="M1360" s="122">
        <v>0</v>
      </c>
      <c r="N1360" s="122">
        <v>0</v>
      </c>
      <c r="O1360" s="128">
        <f t="shared" si="514"/>
        <v>0</v>
      </c>
    </row>
    <row r="1361" spans="2:15" s="21" customFormat="1" ht="23.25" customHeight="1" x14ac:dyDescent="0.25">
      <c r="B1361" s="116" t="s">
        <v>853</v>
      </c>
      <c r="C1361" s="121">
        <v>8</v>
      </c>
      <c r="D1361" s="121">
        <v>4</v>
      </c>
      <c r="E1361" s="121">
        <v>10</v>
      </c>
      <c r="F1361" s="121">
        <v>5</v>
      </c>
      <c r="G1361" s="121">
        <v>6</v>
      </c>
      <c r="H1361" s="121">
        <v>3</v>
      </c>
      <c r="I1361" s="121">
        <v>3</v>
      </c>
      <c r="J1361" s="121">
        <v>5</v>
      </c>
      <c r="K1361" s="121">
        <v>4</v>
      </c>
      <c r="L1361" s="121">
        <v>13</v>
      </c>
      <c r="M1361" s="121">
        <v>7</v>
      </c>
      <c r="N1361" s="121">
        <v>1</v>
      </c>
      <c r="O1361" s="128">
        <f t="shared" si="514"/>
        <v>69</v>
      </c>
    </row>
    <row r="1362" spans="2:15" s="63" customFormat="1" ht="23.25" customHeight="1" x14ac:dyDescent="0.25">
      <c r="B1362" s="119" t="s">
        <v>854</v>
      </c>
      <c r="C1362" s="122">
        <v>8</v>
      </c>
      <c r="D1362" s="122">
        <v>6</v>
      </c>
      <c r="E1362" s="122">
        <v>18</v>
      </c>
      <c r="F1362" s="122">
        <v>1</v>
      </c>
      <c r="G1362" s="122">
        <v>11</v>
      </c>
      <c r="H1362" s="122">
        <v>14</v>
      </c>
      <c r="I1362" s="122">
        <v>1</v>
      </c>
      <c r="J1362" s="122">
        <v>11</v>
      </c>
      <c r="K1362" s="122">
        <v>9</v>
      </c>
      <c r="L1362" s="122">
        <v>4</v>
      </c>
      <c r="M1362" s="122">
        <v>1</v>
      </c>
      <c r="N1362" s="122">
        <v>3</v>
      </c>
      <c r="O1362" s="128">
        <f t="shared" si="514"/>
        <v>87</v>
      </c>
    </row>
    <row r="1363" spans="2:15" s="63" customFormat="1" ht="23.25" customHeight="1" x14ac:dyDescent="0.25">
      <c r="B1363" s="116" t="s">
        <v>855</v>
      </c>
      <c r="C1363" s="121">
        <v>4</v>
      </c>
      <c r="D1363" s="121">
        <v>2</v>
      </c>
      <c r="E1363" s="121">
        <v>10</v>
      </c>
      <c r="F1363" s="121">
        <v>2</v>
      </c>
      <c r="G1363" s="121">
        <v>4</v>
      </c>
      <c r="H1363" s="121">
        <v>6</v>
      </c>
      <c r="I1363" s="121">
        <v>12</v>
      </c>
      <c r="J1363" s="121">
        <v>5</v>
      </c>
      <c r="K1363" s="121">
        <v>1</v>
      </c>
      <c r="L1363" s="121">
        <v>5</v>
      </c>
      <c r="M1363" s="121">
        <v>7</v>
      </c>
      <c r="N1363" s="121">
        <v>5</v>
      </c>
      <c r="O1363" s="128">
        <f t="shared" si="514"/>
        <v>63</v>
      </c>
    </row>
    <row r="1364" spans="2:15" s="63" customFormat="1" ht="23.25" customHeight="1" x14ac:dyDescent="0.25">
      <c r="B1364" s="119" t="s">
        <v>856</v>
      </c>
      <c r="C1364" s="122">
        <v>5</v>
      </c>
      <c r="D1364" s="122">
        <v>4</v>
      </c>
      <c r="E1364" s="122">
        <v>9</v>
      </c>
      <c r="F1364" s="122">
        <v>2</v>
      </c>
      <c r="G1364" s="122">
        <v>4</v>
      </c>
      <c r="H1364" s="122">
        <v>4</v>
      </c>
      <c r="I1364" s="122">
        <v>6</v>
      </c>
      <c r="J1364" s="122">
        <v>3</v>
      </c>
      <c r="K1364" s="122">
        <v>2</v>
      </c>
      <c r="L1364" s="122">
        <v>1</v>
      </c>
      <c r="M1364" s="122">
        <v>5</v>
      </c>
      <c r="N1364" s="122">
        <v>2</v>
      </c>
      <c r="O1364" s="128">
        <f t="shared" si="514"/>
        <v>47</v>
      </c>
    </row>
    <row r="1365" spans="2:15" s="21" customFormat="1" ht="23.25" customHeight="1" x14ac:dyDescent="0.25">
      <c r="B1365" s="116" t="s">
        <v>857</v>
      </c>
      <c r="C1365" s="121">
        <v>5</v>
      </c>
      <c r="D1365" s="121">
        <v>10</v>
      </c>
      <c r="E1365" s="121">
        <v>13</v>
      </c>
      <c r="F1365" s="121">
        <v>3</v>
      </c>
      <c r="G1365" s="121">
        <v>12</v>
      </c>
      <c r="H1365" s="121">
        <v>9</v>
      </c>
      <c r="I1365" s="121">
        <v>11</v>
      </c>
      <c r="J1365" s="121">
        <v>17</v>
      </c>
      <c r="K1365" s="121">
        <v>17</v>
      </c>
      <c r="L1365" s="121">
        <v>4</v>
      </c>
      <c r="M1365" s="121">
        <v>10</v>
      </c>
      <c r="N1365" s="121">
        <v>10</v>
      </c>
      <c r="O1365" s="128">
        <f t="shared" si="514"/>
        <v>121</v>
      </c>
    </row>
    <row r="1366" spans="2:15" s="21" customFormat="1" ht="23.25" customHeight="1" x14ac:dyDescent="0.25">
      <c r="B1366" s="119" t="s">
        <v>858</v>
      </c>
      <c r="C1366" s="122">
        <v>1</v>
      </c>
      <c r="D1366" s="122">
        <v>5</v>
      </c>
      <c r="E1366" s="122">
        <v>8</v>
      </c>
      <c r="F1366" s="122">
        <v>3</v>
      </c>
      <c r="G1366" s="122">
        <v>3</v>
      </c>
      <c r="H1366" s="122">
        <v>1</v>
      </c>
      <c r="I1366" s="122">
        <v>2</v>
      </c>
      <c r="J1366" s="122">
        <v>1</v>
      </c>
      <c r="K1366" s="122">
        <v>2</v>
      </c>
      <c r="L1366" s="122">
        <v>1</v>
      </c>
      <c r="M1366" s="122">
        <v>2</v>
      </c>
      <c r="N1366" s="122">
        <v>5</v>
      </c>
      <c r="O1366" s="128">
        <f t="shared" si="514"/>
        <v>34</v>
      </c>
    </row>
    <row r="1367" spans="2:15" s="26" customFormat="1" ht="23.25" customHeight="1" x14ac:dyDescent="0.25">
      <c r="B1367" s="116" t="s">
        <v>859</v>
      </c>
      <c r="C1367" s="121">
        <v>4</v>
      </c>
      <c r="D1367" s="121">
        <v>4</v>
      </c>
      <c r="E1367" s="121">
        <v>3</v>
      </c>
      <c r="F1367" s="121">
        <v>1</v>
      </c>
      <c r="G1367" s="121">
        <v>5</v>
      </c>
      <c r="H1367" s="121">
        <v>10</v>
      </c>
      <c r="I1367" s="121">
        <v>5</v>
      </c>
      <c r="J1367" s="121">
        <v>5</v>
      </c>
      <c r="K1367" s="121">
        <v>7</v>
      </c>
      <c r="L1367" s="121">
        <v>7</v>
      </c>
      <c r="M1367" s="121">
        <v>10</v>
      </c>
      <c r="N1367" s="121">
        <v>2</v>
      </c>
      <c r="O1367" s="128">
        <f t="shared" si="514"/>
        <v>63</v>
      </c>
    </row>
    <row r="1368" spans="2:15" s="21" customFormat="1" ht="23.25" customHeight="1" x14ac:dyDescent="0.25">
      <c r="B1368" s="119" t="s">
        <v>860</v>
      </c>
      <c r="C1368" s="122">
        <v>1</v>
      </c>
      <c r="D1368" s="122">
        <v>0</v>
      </c>
      <c r="E1368" s="122">
        <v>0</v>
      </c>
      <c r="F1368" s="122">
        <v>1</v>
      </c>
      <c r="G1368" s="122">
        <v>0</v>
      </c>
      <c r="H1368" s="122">
        <v>0</v>
      </c>
      <c r="I1368" s="122">
        <v>0</v>
      </c>
      <c r="J1368" s="122">
        <v>0</v>
      </c>
      <c r="K1368" s="122">
        <v>0</v>
      </c>
      <c r="L1368" s="122">
        <v>0</v>
      </c>
      <c r="M1368" s="122">
        <v>0</v>
      </c>
      <c r="N1368" s="122">
        <v>0</v>
      </c>
      <c r="O1368" s="128">
        <f t="shared" si="514"/>
        <v>2</v>
      </c>
    </row>
    <row r="1369" spans="2:15" s="21" customFormat="1" ht="23.25" customHeight="1" x14ac:dyDescent="0.25">
      <c r="B1369" s="116" t="s">
        <v>861</v>
      </c>
      <c r="C1369" s="121">
        <v>0</v>
      </c>
      <c r="D1369" s="121">
        <v>0</v>
      </c>
      <c r="E1369" s="121">
        <v>0</v>
      </c>
      <c r="F1369" s="121">
        <v>0</v>
      </c>
      <c r="G1369" s="121">
        <v>0</v>
      </c>
      <c r="H1369" s="121">
        <v>0</v>
      </c>
      <c r="I1369" s="121">
        <v>0</v>
      </c>
      <c r="J1369" s="121">
        <v>0</v>
      </c>
      <c r="K1369" s="121">
        <v>1</v>
      </c>
      <c r="L1369" s="121">
        <v>0</v>
      </c>
      <c r="M1369" s="121">
        <v>0</v>
      </c>
      <c r="N1369" s="121">
        <v>0</v>
      </c>
      <c r="O1369" s="128">
        <f t="shared" si="514"/>
        <v>1</v>
      </c>
    </row>
    <row r="1370" spans="2:15" s="21" customFormat="1" ht="23.25" customHeight="1" x14ac:dyDescent="0.25">
      <c r="B1370" s="119" t="s">
        <v>862</v>
      </c>
      <c r="C1370" s="122">
        <v>2</v>
      </c>
      <c r="D1370" s="122">
        <v>0</v>
      </c>
      <c r="E1370" s="122">
        <v>1</v>
      </c>
      <c r="F1370" s="122">
        <v>4</v>
      </c>
      <c r="G1370" s="122">
        <v>6</v>
      </c>
      <c r="H1370" s="122">
        <v>5</v>
      </c>
      <c r="I1370" s="122">
        <v>6</v>
      </c>
      <c r="J1370" s="122">
        <v>1</v>
      </c>
      <c r="K1370" s="122">
        <v>1</v>
      </c>
      <c r="L1370" s="122">
        <v>3</v>
      </c>
      <c r="M1370" s="122">
        <v>0</v>
      </c>
      <c r="N1370" s="122">
        <v>0</v>
      </c>
      <c r="O1370" s="128">
        <f t="shared" si="514"/>
        <v>29</v>
      </c>
    </row>
    <row r="1371" spans="2:15" s="21" customFormat="1" ht="23.25" customHeight="1" x14ac:dyDescent="0.25">
      <c r="B1371" s="116" t="s">
        <v>863</v>
      </c>
      <c r="C1371" s="121">
        <v>0</v>
      </c>
      <c r="D1371" s="121">
        <v>0</v>
      </c>
      <c r="E1371" s="121">
        <v>0</v>
      </c>
      <c r="F1371" s="121">
        <v>0</v>
      </c>
      <c r="G1371" s="121">
        <v>0</v>
      </c>
      <c r="H1371" s="121">
        <v>0</v>
      </c>
      <c r="I1371" s="121">
        <v>0</v>
      </c>
      <c r="J1371" s="121">
        <v>0</v>
      </c>
      <c r="K1371" s="121">
        <v>0</v>
      </c>
      <c r="L1371" s="121">
        <v>0</v>
      </c>
      <c r="M1371" s="121">
        <v>0</v>
      </c>
      <c r="N1371" s="121">
        <v>0</v>
      </c>
      <c r="O1371" s="128">
        <f t="shared" si="514"/>
        <v>0</v>
      </c>
    </row>
    <row r="1372" spans="2:15" s="21" customFormat="1" ht="23.25" customHeight="1" x14ac:dyDescent="0.25">
      <c r="B1372" s="119" t="s">
        <v>864</v>
      </c>
      <c r="C1372" s="122">
        <v>0</v>
      </c>
      <c r="D1372" s="122">
        <v>0</v>
      </c>
      <c r="E1372" s="122">
        <v>0</v>
      </c>
      <c r="F1372" s="122">
        <v>0</v>
      </c>
      <c r="G1372" s="122">
        <v>0</v>
      </c>
      <c r="H1372" s="122">
        <v>0</v>
      </c>
      <c r="I1372" s="122">
        <v>0</v>
      </c>
      <c r="J1372" s="122">
        <v>0</v>
      </c>
      <c r="K1372" s="122">
        <v>0</v>
      </c>
      <c r="L1372" s="122">
        <v>0</v>
      </c>
      <c r="M1372" s="122">
        <v>0</v>
      </c>
      <c r="N1372" s="122">
        <v>0</v>
      </c>
      <c r="O1372" s="128">
        <f t="shared" si="514"/>
        <v>0</v>
      </c>
    </row>
    <row r="1373" spans="2:15" s="21" customFormat="1" ht="23.25" customHeight="1" x14ac:dyDescent="0.25">
      <c r="B1373" s="116" t="s">
        <v>865</v>
      </c>
      <c r="C1373" s="121">
        <v>6</v>
      </c>
      <c r="D1373" s="121">
        <v>5</v>
      </c>
      <c r="E1373" s="121">
        <v>10</v>
      </c>
      <c r="F1373" s="121">
        <v>6</v>
      </c>
      <c r="G1373" s="121">
        <v>7</v>
      </c>
      <c r="H1373" s="121">
        <v>4</v>
      </c>
      <c r="I1373" s="121">
        <v>6</v>
      </c>
      <c r="J1373" s="121">
        <v>14</v>
      </c>
      <c r="K1373" s="121">
        <v>16</v>
      </c>
      <c r="L1373" s="121">
        <v>7</v>
      </c>
      <c r="M1373" s="121">
        <v>6</v>
      </c>
      <c r="N1373" s="121">
        <v>12</v>
      </c>
      <c r="O1373" s="128">
        <f t="shared" si="514"/>
        <v>99</v>
      </c>
    </row>
    <row r="1374" spans="2:15" s="21" customFormat="1" ht="23.25" customHeight="1" x14ac:dyDescent="0.25">
      <c r="B1374" s="119" t="s">
        <v>866</v>
      </c>
      <c r="C1374" s="122">
        <v>11</v>
      </c>
      <c r="D1374" s="122">
        <v>15</v>
      </c>
      <c r="E1374" s="122">
        <v>13</v>
      </c>
      <c r="F1374" s="122">
        <v>13</v>
      </c>
      <c r="G1374" s="122">
        <v>8</v>
      </c>
      <c r="H1374" s="122">
        <v>7</v>
      </c>
      <c r="I1374" s="122">
        <v>14</v>
      </c>
      <c r="J1374" s="122">
        <v>10</v>
      </c>
      <c r="K1374" s="122">
        <v>12</v>
      </c>
      <c r="L1374" s="122">
        <v>5</v>
      </c>
      <c r="M1374" s="122">
        <v>6</v>
      </c>
      <c r="N1374" s="122">
        <v>4</v>
      </c>
      <c r="O1374" s="128">
        <f t="shared" si="514"/>
        <v>118</v>
      </c>
    </row>
    <row r="1375" spans="2:15" s="21" customFormat="1" ht="23.25" customHeight="1" x14ac:dyDescent="0.25">
      <c r="B1375" s="116" t="s">
        <v>867</v>
      </c>
      <c r="C1375" s="121">
        <v>0</v>
      </c>
      <c r="D1375" s="121">
        <v>0</v>
      </c>
      <c r="E1375" s="121">
        <v>0</v>
      </c>
      <c r="F1375" s="121">
        <v>0</v>
      </c>
      <c r="G1375" s="121">
        <v>0</v>
      </c>
      <c r="H1375" s="121">
        <v>0</v>
      </c>
      <c r="I1375" s="121">
        <v>0</v>
      </c>
      <c r="J1375" s="121">
        <v>0</v>
      </c>
      <c r="K1375" s="121">
        <v>0</v>
      </c>
      <c r="L1375" s="121">
        <v>0</v>
      </c>
      <c r="M1375" s="121">
        <v>0</v>
      </c>
      <c r="N1375" s="121">
        <v>0</v>
      </c>
      <c r="O1375" s="128">
        <f t="shared" si="514"/>
        <v>0</v>
      </c>
    </row>
    <row r="1376" spans="2:15" s="21" customFormat="1" ht="23.25" customHeight="1" x14ac:dyDescent="0.25">
      <c r="B1376" s="119" t="s">
        <v>868</v>
      </c>
      <c r="C1376" s="122">
        <v>0</v>
      </c>
      <c r="D1376" s="122">
        <v>0</v>
      </c>
      <c r="E1376" s="122">
        <v>0</v>
      </c>
      <c r="F1376" s="122">
        <v>0</v>
      </c>
      <c r="G1376" s="122">
        <v>0</v>
      </c>
      <c r="H1376" s="122">
        <v>0</v>
      </c>
      <c r="I1376" s="122">
        <v>0</v>
      </c>
      <c r="J1376" s="122">
        <v>0</v>
      </c>
      <c r="K1376" s="122">
        <v>0</v>
      </c>
      <c r="L1376" s="122">
        <v>0</v>
      </c>
      <c r="M1376" s="122">
        <v>0</v>
      </c>
      <c r="N1376" s="122">
        <v>0</v>
      </c>
      <c r="O1376" s="128">
        <f t="shared" si="514"/>
        <v>0</v>
      </c>
    </row>
    <row r="1377" spans="2:15" s="21" customFormat="1" ht="23.25" customHeight="1" x14ac:dyDescent="0.25">
      <c r="B1377" s="116" t="s">
        <v>869</v>
      </c>
      <c r="C1377" s="121">
        <v>0</v>
      </c>
      <c r="D1377" s="121">
        <v>0</v>
      </c>
      <c r="E1377" s="121">
        <v>0</v>
      </c>
      <c r="F1377" s="121">
        <v>0</v>
      </c>
      <c r="G1377" s="121">
        <v>0</v>
      </c>
      <c r="H1377" s="121">
        <v>0</v>
      </c>
      <c r="I1377" s="121">
        <v>2</v>
      </c>
      <c r="J1377" s="121">
        <v>0</v>
      </c>
      <c r="K1377" s="121">
        <v>1</v>
      </c>
      <c r="L1377" s="121">
        <v>0</v>
      </c>
      <c r="M1377" s="121">
        <v>0</v>
      </c>
      <c r="N1377" s="121">
        <v>0</v>
      </c>
      <c r="O1377" s="128">
        <f t="shared" si="514"/>
        <v>3</v>
      </c>
    </row>
    <row r="1378" spans="2:15" s="21" customFormat="1" ht="23.25" customHeight="1" x14ac:dyDescent="0.25">
      <c r="B1378" s="119" t="s">
        <v>870</v>
      </c>
      <c r="C1378" s="122">
        <v>3</v>
      </c>
      <c r="D1378" s="122">
        <v>0</v>
      </c>
      <c r="E1378" s="122">
        <v>0</v>
      </c>
      <c r="F1378" s="122">
        <v>0</v>
      </c>
      <c r="G1378" s="122">
        <v>0</v>
      </c>
      <c r="H1378" s="122">
        <v>0</v>
      </c>
      <c r="I1378" s="122">
        <v>0</v>
      </c>
      <c r="J1378" s="122">
        <v>2</v>
      </c>
      <c r="K1378" s="122">
        <v>1</v>
      </c>
      <c r="L1378" s="122">
        <v>1</v>
      </c>
      <c r="M1378" s="122">
        <v>1</v>
      </c>
      <c r="N1378" s="122">
        <v>0</v>
      </c>
      <c r="O1378" s="128">
        <f t="shared" si="514"/>
        <v>8</v>
      </c>
    </row>
    <row r="1379" spans="2:15" s="21" customFormat="1" ht="23.25" customHeight="1" x14ac:dyDescent="0.25">
      <c r="B1379" s="116" t="s">
        <v>871</v>
      </c>
      <c r="C1379" s="121">
        <v>6</v>
      </c>
      <c r="D1379" s="121">
        <v>9</v>
      </c>
      <c r="E1379" s="121">
        <v>21</v>
      </c>
      <c r="F1379" s="121">
        <v>9</v>
      </c>
      <c r="G1379" s="121">
        <v>6</v>
      </c>
      <c r="H1379" s="121">
        <v>11</v>
      </c>
      <c r="I1379" s="121">
        <v>12</v>
      </c>
      <c r="J1379" s="121">
        <v>12</v>
      </c>
      <c r="K1379" s="121">
        <v>7</v>
      </c>
      <c r="L1379" s="121">
        <v>11</v>
      </c>
      <c r="M1379" s="121">
        <v>7</v>
      </c>
      <c r="N1379" s="121">
        <v>9</v>
      </c>
      <c r="O1379" s="128">
        <f t="shared" si="514"/>
        <v>120</v>
      </c>
    </row>
    <row r="1380" spans="2:15" s="21" customFormat="1" ht="23.25" customHeight="1" x14ac:dyDescent="0.25">
      <c r="B1380" s="119" t="s">
        <v>872</v>
      </c>
      <c r="C1380" s="122">
        <v>2</v>
      </c>
      <c r="D1380" s="122">
        <v>2</v>
      </c>
      <c r="E1380" s="122">
        <v>4</v>
      </c>
      <c r="F1380" s="122">
        <v>3</v>
      </c>
      <c r="G1380" s="122">
        <v>7</v>
      </c>
      <c r="H1380" s="122">
        <v>4</v>
      </c>
      <c r="I1380" s="122">
        <v>7</v>
      </c>
      <c r="J1380" s="122">
        <v>9</v>
      </c>
      <c r="K1380" s="122">
        <v>5</v>
      </c>
      <c r="L1380" s="122">
        <v>3</v>
      </c>
      <c r="M1380" s="122">
        <v>3</v>
      </c>
      <c r="N1380" s="122">
        <v>5</v>
      </c>
      <c r="O1380" s="128">
        <f t="shared" si="514"/>
        <v>54</v>
      </c>
    </row>
    <row r="1381" spans="2:15" s="21" customFormat="1" ht="23.25" customHeight="1" x14ac:dyDescent="0.25">
      <c r="B1381" s="116" t="s">
        <v>873</v>
      </c>
      <c r="C1381" s="121">
        <v>1</v>
      </c>
      <c r="D1381" s="121">
        <v>0</v>
      </c>
      <c r="E1381" s="121">
        <v>0</v>
      </c>
      <c r="F1381" s="121">
        <v>0</v>
      </c>
      <c r="G1381" s="121">
        <v>0</v>
      </c>
      <c r="H1381" s="121">
        <v>1</v>
      </c>
      <c r="I1381" s="121">
        <v>1</v>
      </c>
      <c r="J1381" s="121">
        <v>1</v>
      </c>
      <c r="K1381" s="121">
        <v>0</v>
      </c>
      <c r="L1381" s="121">
        <v>0</v>
      </c>
      <c r="M1381" s="121">
        <v>0</v>
      </c>
      <c r="N1381" s="121">
        <v>0</v>
      </c>
      <c r="O1381" s="128">
        <f t="shared" si="514"/>
        <v>4</v>
      </c>
    </row>
    <row r="1382" spans="2:15" s="21" customFormat="1" ht="23.25" customHeight="1" x14ac:dyDescent="0.25">
      <c r="B1382" s="119" t="s">
        <v>874</v>
      </c>
      <c r="C1382" s="122">
        <v>0</v>
      </c>
      <c r="D1382" s="122">
        <v>0</v>
      </c>
      <c r="E1382" s="122">
        <v>1</v>
      </c>
      <c r="F1382" s="122">
        <v>0</v>
      </c>
      <c r="G1382" s="122">
        <v>0</v>
      </c>
      <c r="H1382" s="122">
        <v>0</v>
      </c>
      <c r="I1382" s="122">
        <v>1</v>
      </c>
      <c r="J1382" s="122">
        <v>0</v>
      </c>
      <c r="K1382" s="122">
        <v>0</v>
      </c>
      <c r="L1382" s="122">
        <v>0</v>
      </c>
      <c r="M1382" s="122">
        <v>0</v>
      </c>
      <c r="N1382" s="122">
        <v>1</v>
      </c>
      <c r="O1382" s="128">
        <f t="shared" si="514"/>
        <v>3</v>
      </c>
    </row>
    <row r="1383" spans="2:15" s="21" customFormat="1" ht="23.25" customHeight="1" x14ac:dyDescent="0.25">
      <c r="B1383" s="116" t="s">
        <v>875</v>
      </c>
      <c r="C1383" s="121">
        <v>0</v>
      </c>
      <c r="D1383" s="121">
        <v>1</v>
      </c>
      <c r="E1383" s="121">
        <v>0</v>
      </c>
      <c r="F1383" s="121">
        <v>0</v>
      </c>
      <c r="G1383" s="121">
        <v>0</v>
      </c>
      <c r="H1383" s="121">
        <v>0</v>
      </c>
      <c r="I1383" s="121">
        <v>0</v>
      </c>
      <c r="J1383" s="121">
        <v>0</v>
      </c>
      <c r="K1383" s="121">
        <v>0</v>
      </c>
      <c r="L1383" s="121">
        <v>0</v>
      </c>
      <c r="M1383" s="121">
        <v>0</v>
      </c>
      <c r="N1383" s="121">
        <v>0</v>
      </c>
      <c r="O1383" s="128">
        <f t="shared" si="514"/>
        <v>1</v>
      </c>
    </row>
    <row r="1384" spans="2:15" s="21" customFormat="1" ht="23.25" customHeight="1" x14ac:dyDescent="0.25">
      <c r="B1384" s="119" t="s">
        <v>876</v>
      </c>
      <c r="C1384" s="122">
        <v>0</v>
      </c>
      <c r="D1384" s="122">
        <v>0</v>
      </c>
      <c r="E1384" s="122">
        <v>0</v>
      </c>
      <c r="F1384" s="122">
        <v>0</v>
      </c>
      <c r="G1384" s="122">
        <v>1</v>
      </c>
      <c r="H1384" s="122">
        <v>0</v>
      </c>
      <c r="I1384" s="122">
        <v>1</v>
      </c>
      <c r="J1384" s="122">
        <v>1</v>
      </c>
      <c r="K1384" s="122">
        <v>1</v>
      </c>
      <c r="L1384" s="122">
        <v>0</v>
      </c>
      <c r="M1384" s="122">
        <v>1</v>
      </c>
      <c r="N1384" s="122">
        <v>0</v>
      </c>
      <c r="O1384" s="128">
        <f t="shared" si="514"/>
        <v>5</v>
      </c>
    </row>
    <row r="1385" spans="2:15" s="21" customFormat="1" ht="23.25" customHeight="1" x14ac:dyDescent="0.25">
      <c r="B1385" s="116" t="s">
        <v>877</v>
      </c>
      <c r="C1385" s="121">
        <v>0</v>
      </c>
      <c r="D1385" s="121">
        <v>0</v>
      </c>
      <c r="E1385" s="121">
        <v>2</v>
      </c>
      <c r="F1385" s="121">
        <v>0</v>
      </c>
      <c r="G1385" s="121">
        <v>0</v>
      </c>
      <c r="H1385" s="121">
        <v>1</v>
      </c>
      <c r="I1385" s="121">
        <v>2</v>
      </c>
      <c r="J1385" s="121">
        <v>0</v>
      </c>
      <c r="K1385" s="121">
        <v>0</v>
      </c>
      <c r="L1385" s="121">
        <v>2</v>
      </c>
      <c r="M1385" s="121">
        <v>0</v>
      </c>
      <c r="N1385" s="121">
        <v>0</v>
      </c>
      <c r="O1385" s="128">
        <f t="shared" si="514"/>
        <v>7</v>
      </c>
    </row>
    <row r="1386" spans="2:15" s="21" customFormat="1" ht="23.25" customHeight="1" x14ac:dyDescent="0.25">
      <c r="B1386" s="119" t="s">
        <v>878</v>
      </c>
      <c r="C1386" s="122">
        <v>0</v>
      </c>
      <c r="D1386" s="122">
        <v>0</v>
      </c>
      <c r="E1386" s="122">
        <v>0</v>
      </c>
      <c r="F1386" s="122">
        <v>0</v>
      </c>
      <c r="G1386" s="122">
        <v>0</v>
      </c>
      <c r="H1386" s="122">
        <v>0</v>
      </c>
      <c r="I1386" s="122">
        <v>0</v>
      </c>
      <c r="J1386" s="122">
        <v>0</v>
      </c>
      <c r="K1386" s="122">
        <v>0</v>
      </c>
      <c r="L1386" s="122">
        <v>0</v>
      </c>
      <c r="M1386" s="122">
        <v>0</v>
      </c>
      <c r="N1386" s="122">
        <v>0</v>
      </c>
      <c r="O1386" s="128">
        <f t="shared" si="514"/>
        <v>0</v>
      </c>
    </row>
    <row r="1387" spans="2:15" s="26" customFormat="1" ht="23.25" customHeight="1" x14ac:dyDescent="0.25">
      <c r="B1387" s="116" t="s">
        <v>879</v>
      </c>
      <c r="C1387" s="121">
        <v>4</v>
      </c>
      <c r="D1387" s="121">
        <v>2</v>
      </c>
      <c r="E1387" s="121">
        <v>15</v>
      </c>
      <c r="F1387" s="121">
        <v>6</v>
      </c>
      <c r="G1387" s="121">
        <v>6</v>
      </c>
      <c r="H1387" s="121">
        <v>7</v>
      </c>
      <c r="I1387" s="121">
        <v>4</v>
      </c>
      <c r="J1387" s="121">
        <v>4</v>
      </c>
      <c r="K1387" s="121">
        <v>6</v>
      </c>
      <c r="L1387" s="121">
        <v>2</v>
      </c>
      <c r="M1387" s="121">
        <v>5</v>
      </c>
      <c r="N1387" s="121">
        <v>6</v>
      </c>
      <c r="O1387" s="128">
        <f t="shared" si="514"/>
        <v>67</v>
      </c>
    </row>
    <row r="1388" spans="2:15" s="26" customFormat="1" ht="23.25" customHeight="1" x14ac:dyDescent="0.25">
      <c r="B1388" s="129" t="s">
        <v>5</v>
      </c>
      <c r="C1388" s="128">
        <f>SUM(C1356:C1387)</f>
        <v>85</v>
      </c>
      <c r="D1388" s="128">
        <f t="shared" ref="D1388:N1388" si="515">SUM(D1356:D1387)</f>
        <v>79</v>
      </c>
      <c r="E1388" s="128">
        <f t="shared" si="515"/>
        <v>165</v>
      </c>
      <c r="F1388" s="128">
        <f t="shared" si="515"/>
        <v>87</v>
      </c>
      <c r="G1388" s="128">
        <f t="shared" si="515"/>
        <v>110</v>
      </c>
      <c r="H1388" s="128">
        <f t="shared" si="515"/>
        <v>113</v>
      </c>
      <c r="I1388" s="128">
        <f t="shared" si="515"/>
        <v>118</v>
      </c>
      <c r="J1388" s="128">
        <f t="shared" si="515"/>
        <v>119</v>
      </c>
      <c r="K1388" s="128">
        <f t="shared" si="515"/>
        <v>116</v>
      </c>
      <c r="L1388" s="128">
        <f t="shared" si="515"/>
        <v>85</v>
      </c>
      <c r="M1388" s="128">
        <f t="shared" si="515"/>
        <v>89</v>
      </c>
      <c r="N1388" s="128">
        <f t="shared" si="515"/>
        <v>80</v>
      </c>
      <c r="O1388" s="128">
        <f t="shared" si="514"/>
        <v>1246</v>
      </c>
    </row>
    <row r="1389" spans="2:15" s="26" customFormat="1" ht="12" customHeight="1" x14ac:dyDescent="0.25">
      <c r="B1389" s="77"/>
      <c r="C1389" s="76"/>
      <c r="D1389" s="76"/>
      <c r="E1389" s="76"/>
      <c r="F1389" s="76"/>
      <c r="G1389" s="76"/>
      <c r="H1389" s="76"/>
      <c r="I1389" s="76"/>
      <c r="J1389" s="76"/>
      <c r="K1389" s="76"/>
      <c r="L1389" s="76"/>
      <c r="M1389" s="76"/>
      <c r="N1389" s="76"/>
      <c r="O1389" s="71"/>
    </row>
    <row r="1390" spans="2:15" s="30" customFormat="1" ht="23.25" customHeight="1" x14ac:dyDescent="0.25">
      <c r="B1390" s="97" t="s">
        <v>76</v>
      </c>
      <c r="C1390" s="109"/>
      <c r="D1390" s="110"/>
      <c r="E1390" s="110"/>
      <c r="F1390" s="110"/>
      <c r="G1390" s="110"/>
      <c r="H1390" s="110"/>
      <c r="I1390" s="110"/>
      <c r="J1390" s="110"/>
      <c r="K1390" s="110"/>
      <c r="L1390" s="110"/>
      <c r="M1390" s="110"/>
      <c r="N1390" s="110"/>
      <c r="O1390" s="111"/>
    </row>
    <row r="1391" spans="2:15" s="26" customFormat="1" ht="23.25" customHeight="1" x14ac:dyDescent="0.25">
      <c r="B1391" s="119" t="s">
        <v>880</v>
      </c>
      <c r="C1391" s="122">
        <v>2</v>
      </c>
      <c r="D1391" s="122">
        <v>4</v>
      </c>
      <c r="E1391" s="122">
        <v>11</v>
      </c>
      <c r="F1391" s="122">
        <v>13</v>
      </c>
      <c r="G1391" s="122">
        <v>12</v>
      </c>
      <c r="H1391" s="122">
        <v>12</v>
      </c>
      <c r="I1391" s="122">
        <v>5</v>
      </c>
      <c r="J1391" s="122">
        <v>8</v>
      </c>
      <c r="K1391" s="122">
        <v>6</v>
      </c>
      <c r="L1391" s="122">
        <v>3</v>
      </c>
      <c r="M1391" s="122">
        <v>7</v>
      </c>
      <c r="N1391" s="122">
        <v>7</v>
      </c>
      <c r="O1391" s="128">
        <f t="shared" ref="O1391:O1422" si="516">SUM(C1391:N1391)</f>
        <v>90</v>
      </c>
    </row>
    <row r="1392" spans="2:15" s="21" customFormat="1" ht="23.25" customHeight="1" x14ac:dyDescent="0.25">
      <c r="B1392" s="116" t="s">
        <v>881</v>
      </c>
      <c r="C1392" s="121">
        <v>8</v>
      </c>
      <c r="D1392" s="121">
        <v>8</v>
      </c>
      <c r="E1392" s="121">
        <v>15</v>
      </c>
      <c r="F1392" s="121">
        <v>12</v>
      </c>
      <c r="G1392" s="121">
        <v>12</v>
      </c>
      <c r="H1392" s="121">
        <v>9</v>
      </c>
      <c r="I1392" s="121">
        <v>13</v>
      </c>
      <c r="J1392" s="121">
        <v>10</v>
      </c>
      <c r="K1392" s="121">
        <v>15</v>
      </c>
      <c r="L1392" s="121">
        <v>19</v>
      </c>
      <c r="M1392" s="121">
        <v>9</v>
      </c>
      <c r="N1392" s="121">
        <v>8</v>
      </c>
      <c r="O1392" s="128">
        <f t="shared" si="516"/>
        <v>138</v>
      </c>
    </row>
    <row r="1393" spans="2:15" s="21" customFormat="1" ht="23.25" customHeight="1" x14ac:dyDescent="0.25">
      <c r="B1393" s="119" t="s">
        <v>882</v>
      </c>
      <c r="C1393" s="122">
        <v>0</v>
      </c>
      <c r="D1393" s="122">
        <v>0</v>
      </c>
      <c r="E1393" s="122">
        <v>0</v>
      </c>
      <c r="F1393" s="122">
        <v>2</v>
      </c>
      <c r="G1393" s="122">
        <v>0</v>
      </c>
      <c r="H1393" s="122">
        <v>3</v>
      </c>
      <c r="I1393" s="122">
        <v>1</v>
      </c>
      <c r="J1393" s="122">
        <v>0</v>
      </c>
      <c r="K1393" s="122">
        <v>0</v>
      </c>
      <c r="L1393" s="122">
        <v>1</v>
      </c>
      <c r="M1393" s="122">
        <v>2</v>
      </c>
      <c r="N1393" s="122">
        <v>0</v>
      </c>
      <c r="O1393" s="128">
        <f t="shared" si="516"/>
        <v>9</v>
      </c>
    </row>
    <row r="1394" spans="2:15" s="21" customFormat="1" ht="23.25" customHeight="1" x14ac:dyDescent="0.25">
      <c r="B1394" s="116" t="s">
        <v>883</v>
      </c>
      <c r="C1394" s="121">
        <v>0</v>
      </c>
      <c r="D1394" s="121">
        <v>0</v>
      </c>
      <c r="E1394" s="121">
        <v>0</v>
      </c>
      <c r="F1394" s="121">
        <v>0</v>
      </c>
      <c r="G1394" s="121">
        <v>0</v>
      </c>
      <c r="H1394" s="121">
        <v>0</v>
      </c>
      <c r="I1394" s="121">
        <v>0</v>
      </c>
      <c r="J1394" s="121">
        <v>0</v>
      </c>
      <c r="K1394" s="121">
        <v>0</v>
      </c>
      <c r="L1394" s="121">
        <v>0</v>
      </c>
      <c r="M1394" s="121">
        <v>0</v>
      </c>
      <c r="N1394" s="121">
        <v>0</v>
      </c>
      <c r="O1394" s="128">
        <f t="shared" si="516"/>
        <v>0</v>
      </c>
    </row>
    <row r="1395" spans="2:15" s="21" customFormat="1" ht="23.25" customHeight="1" x14ac:dyDescent="0.25">
      <c r="B1395" s="119" t="s">
        <v>884</v>
      </c>
      <c r="C1395" s="122">
        <v>0</v>
      </c>
      <c r="D1395" s="122">
        <v>1</v>
      </c>
      <c r="E1395" s="122">
        <v>0</v>
      </c>
      <c r="F1395" s="122">
        <v>0</v>
      </c>
      <c r="G1395" s="122">
        <v>0</v>
      </c>
      <c r="H1395" s="122">
        <v>1</v>
      </c>
      <c r="I1395" s="122">
        <v>3</v>
      </c>
      <c r="J1395" s="122">
        <v>0</v>
      </c>
      <c r="K1395" s="122">
        <v>3</v>
      </c>
      <c r="L1395" s="122">
        <v>0</v>
      </c>
      <c r="M1395" s="122">
        <v>0</v>
      </c>
      <c r="N1395" s="122">
        <v>0</v>
      </c>
      <c r="O1395" s="128">
        <f t="shared" si="516"/>
        <v>8</v>
      </c>
    </row>
    <row r="1396" spans="2:15" s="21" customFormat="1" ht="23.25" customHeight="1" x14ac:dyDescent="0.25">
      <c r="B1396" s="116" t="s">
        <v>885</v>
      </c>
      <c r="C1396" s="121">
        <v>0</v>
      </c>
      <c r="D1396" s="121">
        <v>0</v>
      </c>
      <c r="E1396" s="121">
        <v>0</v>
      </c>
      <c r="F1396" s="121">
        <v>0</v>
      </c>
      <c r="G1396" s="121">
        <v>0</v>
      </c>
      <c r="H1396" s="121">
        <v>0</v>
      </c>
      <c r="I1396" s="121">
        <v>0</v>
      </c>
      <c r="J1396" s="121">
        <v>0</v>
      </c>
      <c r="K1396" s="121">
        <v>0</v>
      </c>
      <c r="L1396" s="121">
        <v>0</v>
      </c>
      <c r="M1396" s="121">
        <v>0</v>
      </c>
      <c r="N1396" s="121">
        <v>0</v>
      </c>
      <c r="O1396" s="128">
        <f t="shared" si="516"/>
        <v>0</v>
      </c>
    </row>
    <row r="1397" spans="2:15" s="21" customFormat="1" ht="23.25" customHeight="1" x14ac:dyDescent="0.25">
      <c r="B1397" s="119" t="s">
        <v>886</v>
      </c>
      <c r="C1397" s="122">
        <v>7</v>
      </c>
      <c r="D1397" s="122">
        <v>8</v>
      </c>
      <c r="E1397" s="122">
        <v>7</v>
      </c>
      <c r="F1397" s="122">
        <v>5</v>
      </c>
      <c r="G1397" s="122">
        <v>3</v>
      </c>
      <c r="H1397" s="122">
        <v>8</v>
      </c>
      <c r="I1397" s="122">
        <v>6</v>
      </c>
      <c r="J1397" s="122">
        <v>8</v>
      </c>
      <c r="K1397" s="122">
        <v>3</v>
      </c>
      <c r="L1397" s="122">
        <v>14</v>
      </c>
      <c r="M1397" s="122">
        <v>6</v>
      </c>
      <c r="N1397" s="122">
        <v>0</v>
      </c>
      <c r="O1397" s="128">
        <f t="shared" si="516"/>
        <v>75</v>
      </c>
    </row>
    <row r="1398" spans="2:15" s="21" customFormat="1" ht="23.25" customHeight="1" x14ac:dyDescent="0.25">
      <c r="B1398" s="116" t="s">
        <v>887</v>
      </c>
      <c r="C1398" s="121">
        <v>8</v>
      </c>
      <c r="D1398" s="121">
        <v>6</v>
      </c>
      <c r="E1398" s="121">
        <v>17</v>
      </c>
      <c r="F1398" s="121">
        <v>1</v>
      </c>
      <c r="G1398" s="121">
        <v>19</v>
      </c>
      <c r="H1398" s="121">
        <v>8</v>
      </c>
      <c r="I1398" s="121">
        <v>1</v>
      </c>
      <c r="J1398" s="121">
        <v>12</v>
      </c>
      <c r="K1398" s="121">
        <v>10</v>
      </c>
      <c r="L1398" s="121">
        <v>4</v>
      </c>
      <c r="M1398" s="121">
        <v>2</v>
      </c>
      <c r="N1398" s="121">
        <v>1</v>
      </c>
      <c r="O1398" s="128">
        <f t="shared" si="516"/>
        <v>89</v>
      </c>
    </row>
    <row r="1399" spans="2:15" s="21" customFormat="1" ht="23.25" customHeight="1" x14ac:dyDescent="0.25">
      <c r="B1399" s="119" t="s">
        <v>888</v>
      </c>
      <c r="C1399" s="122">
        <v>3</v>
      </c>
      <c r="D1399" s="122">
        <v>3</v>
      </c>
      <c r="E1399" s="122">
        <v>6</v>
      </c>
      <c r="F1399" s="122">
        <v>2</v>
      </c>
      <c r="G1399" s="122">
        <v>4</v>
      </c>
      <c r="H1399" s="122">
        <v>4</v>
      </c>
      <c r="I1399" s="122">
        <v>11</v>
      </c>
      <c r="J1399" s="122">
        <v>6</v>
      </c>
      <c r="K1399" s="122">
        <v>3</v>
      </c>
      <c r="L1399" s="122">
        <v>7</v>
      </c>
      <c r="M1399" s="122">
        <v>5</v>
      </c>
      <c r="N1399" s="122">
        <v>5</v>
      </c>
      <c r="O1399" s="128">
        <f t="shared" si="516"/>
        <v>59</v>
      </c>
    </row>
    <row r="1400" spans="2:15" s="21" customFormat="1" ht="23.25" customHeight="1" x14ac:dyDescent="0.25">
      <c r="B1400" s="116" t="s">
        <v>889</v>
      </c>
      <c r="C1400" s="121">
        <v>7</v>
      </c>
      <c r="D1400" s="121">
        <v>5</v>
      </c>
      <c r="E1400" s="121">
        <v>6</v>
      </c>
      <c r="F1400" s="121">
        <v>2</v>
      </c>
      <c r="G1400" s="121">
        <v>4</v>
      </c>
      <c r="H1400" s="121">
        <v>4</v>
      </c>
      <c r="I1400" s="121">
        <v>6</v>
      </c>
      <c r="J1400" s="121">
        <v>3</v>
      </c>
      <c r="K1400" s="121">
        <v>3</v>
      </c>
      <c r="L1400" s="121">
        <v>1</v>
      </c>
      <c r="M1400" s="121">
        <v>4</v>
      </c>
      <c r="N1400" s="121">
        <v>2</v>
      </c>
      <c r="O1400" s="128">
        <f t="shared" si="516"/>
        <v>47</v>
      </c>
    </row>
    <row r="1401" spans="2:15" s="21" customFormat="1" ht="23.25" customHeight="1" x14ac:dyDescent="0.25">
      <c r="B1401" s="119" t="s">
        <v>890</v>
      </c>
      <c r="C1401" s="122">
        <v>0</v>
      </c>
      <c r="D1401" s="122">
        <v>0</v>
      </c>
      <c r="E1401" s="122">
        <v>0</v>
      </c>
      <c r="F1401" s="122">
        <v>0</v>
      </c>
      <c r="G1401" s="122">
        <v>0</v>
      </c>
      <c r="H1401" s="122">
        <v>0</v>
      </c>
      <c r="I1401" s="122">
        <v>0</v>
      </c>
      <c r="J1401" s="122">
        <v>0</v>
      </c>
      <c r="K1401" s="122">
        <v>0</v>
      </c>
      <c r="L1401" s="122">
        <v>0</v>
      </c>
      <c r="M1401" s="122">
        <v>0</v>
      </c>
      <c r="N1401" s="122">
        <v>0</v>
      </c>
      <c r="O1401" s="128">
        <f t="shared" si="516"/>
        <v>0</v>
      </c>
    </row>
    <row r="1402" spans="2:15" s="21" customFormat="1" ht="23.25" customHeight="1" x14ac:dyDescent="0.25">
      <c r="B1402" s="116" t="s">
        <v>891</v>
      </c>
      <c r="C1402" s="121">
        <v>1</v>
      </c>
      <c r="D1402" s="121">
        <v>6</v>
      </c>
      <c r="E1402" s="121">
        <v>7</v>
      </c>
      <c r="F1402" s="121">
        <v>3</v>
      </c>
      <c r="G1402" s="121">
        <v>3</v>
      </c>
      <c r="H1402" s="121">
        <v>1</v>
      </c>
      <c r="I1402" s="121">
        <v>3</v>
      </c>
      <c r="J1402" s="121">
        <v>2</v>
      </c>
      <c r="K1402" s="121">
        <v>2</v>
      </c>
      <c r="L1402" s="121">
        <v>1</v>
      </c>
      <c r="M1402" s="121">
        <v>2</v>
      </c>
      <c r="N1402" s="121">
        <v>4</v>
      </c>
      <c r="O1402" s="128">
        <f t="shared" si="516"/>
        <v>35</v>
      </c>
    </row>
    <row r="1403" spans="2:15" s="21" customFormat="1" ht="23.25" customHeight="1" x14ac:dyDescent="0.25">
      <c r="B1403" s="119" t="s">
        <v>892</v>
      </c>
      <c r="C1403" s="122">
        <v>6</v>
      </c>
      <c r="D1403" s="122">
        <v>4</v>
      </c>
      <c r="E1403" s="122">
        <v>0</v>
      </c>
      <c r="F1403" s="122">
        <v>1</v>
      </c>
      <c r="G1403" s="122">
        <v>8</v>
      </c>
      <c r="H1403" s="122">
        <v>15</v>
      </c>
      <c r="I1403" s="122">
        <v>0</v>
      </c>
      <c r="J1403" s="122">
        <v>2</v>
      </c>
      <c r="K1403" s="122">
        <v>7</v>
      </c>
      <c r="L1403" s="122">
        <v>8</v>
      </c>
      <c r="M1403" s="122">
        <v>10</v>
      </c>
      <c r="N1403" s="122">
        <v>2</v>
      </c>
      <c r="O1403" s="128">
        <f t="shared" si="516"/>
        <v>63</v>
      </c>
    </row>
    <row r="1404" spans="2:15" s="21" customFormat="1" ht="23.25" customHeight="1" x14ac:dyDescent="0.25">
      <c r="B1404" s="116" t="s">
        <v>893</v>
      </c>
      <c r="C1404" s="121">
        <v>0</v>
      </c>
      <c r="D1404" s="121">
        <v>0</v>
      </c>
      <c r="E1404" s="121">
        <v>0</v>
      </c>
      <c r="F1404" s="121">
        <v>0</v>
      </c>
      <c r="G1404" s="121">
        <v>0</v>
      </c>
      <c r="H1404" s="121">
        <v>0</v>
      </c>
      <c r="I1404" s="121">
        <v>1</v>
      </c>
      <c r="J1404" s="121">
        <v>0</v>
      </c>
      <c r="K1404" s="121">
        <v>0</v>
      </c>
      <c r="L1404" s="121">
        <v>0</v>
      </c>
      <c r="M1404" s="121">
        <v>0</v>
      </c>
      <c r="N1404" s="121">
        <v>0</v>
      </c>
      <c r="O1404" s="128">
        <f t="shared" si="516"/>
        <v>1</v>
      </c>
    </row>
    <row r="1405" spans="2:15" s="21" customFormat="1" ht="23.25" customHeight="1" x14ac:dyDescent="0.25">
      <c r="B1405" s="119" t="s">
        <v>894</v>
      </c>
      <c r="C1405" s="122">
        <v>0</v>
      </c>
      <c r="D1405" s="122">
        <v>0</v>
      </c>
      <c r="E1405" s="122">
        <v>0</v>
      </c>
      <c r="F1405" s="122">
        <v>0</v>
      </c>
      <c r="G1405" s="122">
        <v>0</v>
      </c>
      <c r="H1405" s="122">
        <v>0</v>
      </c>
      <c r="I1405" s="122">
        <v>0</v>
      </c>
      <c r="J1405" s="122">
        <v>0</v>
      </c>
      <c r="K1405" s="122">
        <v>1</v>
      </c>
      <c r="L1405" s="122">
        <v>0</v>
      </c>
      <c r="M1405" s="122">
        <v>0</v>
      </c>
      <c r="N1405" s="122">
        <v>0</v>
      </c>
      <c r="O1405" s="128">
        <f t="shared" si="516"/>
        <v>1</v>
      </c>
    </row>
    <row r="1406" spans="2:15" s="21" customFormat="1" ht="23.25" customHeight="1" x14ac:dyDescent="0.25">
      <c r="B1406" s="116" t="s">
        <v>895</v>
      </c>
      <c r="C1406" s="121">
        <v>0</v>
      </c>
      <c r="D1406" s="121">
        <v>0</v>
      </c>
      <c r="E1406" s="121">
        <v>0</v>
      </c>
      <c r="F1406" s="121">
        <v>0</v>
      </c>
      <c r="G1406" s="121">
        <v>0</v>
      </c>
      <c r="H1406" s="121">
        <v>0</v>
      </c>
      <c r="I1406" s="121">
        <v>0</v>
      </c>
      <c r="J1406" s="121">
        <v>0</v>
      </c>
      <c r="K1406" s="121">
        <v>0</v>
      </c>
      <c r="L1406" s="121">
        <v>0</v>
      </c>
      <c r="M1406" s="121">
        <v>0</v>
      </c>
      <c r="N1406" s="121">
        <v>0</v>
      </c>
      <c r="O1406" s="128">
        <f t="shared" si="516"/>
        <v>0</v>
      </c>
    </row>
    <row r="1407" spans="2:15" s="21" customFormat="1" ht="23.25" customHeight="1" x14ac:dyDescent="0.25">
      <c r="B1407" s="119" t="s">
        <v>896</v>
      </c>
      <c r="C1407" s="122">
        <v>0</v>
      </c>
      <c r="D1407" s="122">
        <v>0</v>
      </c>
      <c r="E1407" s="122">
        <v>0</v>
      </c>
      <c r="F1407" s="122">
        <v>0</v>
      </c>
      <c r="G1407" s="122">
        <v>0</v>
      </c>
      <c r="H1407" s="122">
        <v>0</v>
      </c>
      <c r="I1407" s="122">
        <v>0</v>
      </c>
      <c r="J1407" s="122">
        <v>0</v>
      </c>
      <c r="K1407" s="122">
        <v>0</v>
      </c>
      <c r="L1407" s="122">
        <v>1</v>
      </c>
      <c r="M1407" s="122">
        <v>0</v>
      </c>
      <c r="N1407" s="122">
        <v>0</v>
      </c>
      <c r="O1407" s="128">
        <f t="shared" si="516"/>
        <v>1</v>
      </c>
    </row>
    <row r="1408" spans="2:15" s="63" customFormat="1" ht="23.25" customHeight="1" x14ac:dyDescent="0.25">
      <c r="B1408" s="116" t="s">
        <v>897</v>
      </c>
      <c r="C1408" s="121">
        <v>4</v>
      </c>
      <c r="D1408" s="121">
        <v>13</v>
      </c>
      <c r="E1408" s="121">
        <v>10</v>
      </c>
      <c r="F1408" s="121">
        <v>6</v>
      </c>
      <c r="G1408" s="121">
        <v>7</v>
      </c>
      <c r="H1408" s="121">
        <v>15</v>
      </c>
      <c r="I1408" s="121">
        <v>8</v>
      </c>
      <c r="J1408" s="121">
        <v>16</v>
      </c>
      <c r="K1408" s="121">
        <v>15</v>
      </c>
      <c r="L1408" s="121">
        <v>5</v>
      </c>
      <c r="M1408" s="121">
        <v>11</v>
      </c>
      <c r="N1408" s="121">
        <v>12</v>
      </c>
      <c r="O1408" s="128">
        <f t="shared" si="516"/>
        <v>122</v>
      </c>
    </row>
    <row r="1409" spans="2:15" s="63" customFormat="1" ht="23.25" customHeight="1" x14ac:dyDescent="0.25">
      <c r="B1409" s="119" t="s">
        <v>898</v>
      </c>
      <c r="C1409" s="122">
        <v>1</v>
      </c>
      <c r="D1409" s="122">
        <v>0</v>
      </c>
      <c r="E1409" s="122">
        <v>0</v>
      </c>
      <c r="F1409" s="122">
        <v>0</v>
      </c>
      <c r="G1409" s="122">
        <v>0</v>
      </c>
      <c r="H1409" s="122">
        <v>1</v>
      </c>
      <c r="I1409" s="122">
        <v>0</v>
      </c>
      <c r="J1409" s="122">
        <v>1</v>
      </c>
      <c r="K1409" s="122">
        <v>0</v>
      </c>
      <c r="L1409" s="122">
        <v>0</v>
      </c>
      <c r="M1409" s="122">
        <v>0</v>
      </c>
      <c r="N1409" s="122">
        <v>0</v>
      </c>
      <c r="O1409" s="128">
        <f t="shared" si="516"/>
        <v>3</v>
      </c>
    </row>
    <row r="1410" spans="2:15" s="63" customFormat="1" ht="23.25" customHeight="1" x14ac:dyDescent="0.25">
      <c r="B1410" s="116" t="s">
        <v>899</v>
      </c>
      <c r="C1410" s="121">
        <v>2</v>
      </c>
      <c r="D1410" s="121">
        <v>2</v>
      </c>
      <c r="E1410" s="121">
        <v>4</v>
      </c>
      <c r="F1410" s="121">
        <v>4</v>
      </c>
      <c r="G1410" s="121">
        <v>7</v>
      </c>
      <c r="H1410" s="121">
        <v>4</v>
      </c>
      <c r="I1410" s="121">
        <v>9</v>
      </c>
      <c r="J1410" s="121">
        <v>6</v>
      </c>
      <c r="K1410" s="121">
        <v>6</v>
      </c>
      <c r="L1410" s="121">
        <v>3</v>
      </c>
      <c r="M1410" s="121">
        <v>4</v>
      </c>
      <c r="N1410" s="121">
        <v>4</v>
      </c>
      <c r="O1410" s="128">
        <f t="shared" si="516"/>
        <v>55</v>
      </c>
    </row>
    <row r="1411" spans="2:15" s="63" customFormat="1" ht="23.25" customHeight="1" x14ac:dyDescent="0.25">
      <c r="B1411" s="119" t="s">
        <v>900</v>
      </c>
      <c r="C1411" s="122">
        <v>1</v>
      </c>
      <c r="D1411" s="122">
        <v>1</v>
      </c>
      <c r="E1411" s="122">
        <v>1</v>
      </c>
      <c r="F1411" s="122">
        <v>5</v>
      </c>
      <c r="G1411" s="122">
        <v>7</v>
      </c>
      <c r="H1411" s="122">
        <v>6</v>
      </c>
      <c r="I1411" s="122">
        <v>5</v>
      </c>
      <c r="J1411" s="122">
        <v>1</v>
      </c>
      <c r="K1411" s="122">
        <v>3</v>
      </c>
      <c r="L1411" s="122">
        <v>3</v>
      </c>
      <c r="M1411" s="122">
        <v>0</v>
      </c>
      <c r="N1411" s="122">
        <v>0</v>
      </c>
      <c r="O1411" s="128">
        <f t="shared" si="516"/>
        <v>33</v>
      </c>
    </row>
    <row r="1412" spans="2:15" s="63" customFormat="1" ht="23.25" customHeight="1" x14ac:dyDescent="0.25">
      <c r="B1412" s="116" t="s">
        <v>901</v>
      </c>
      <c r="C1412" s="121">
        <v>0</v>
      </c>
      <c r="D1412" s="121">
        <v>0</v>
      </c>
      <c r="E1412" s="121">
        <v>0</v>
      </c>
      <c r="F1412" s="121">
        <v>0</v>
      </c>
      <c r="G1412" s="121">
        <v>0</v>
      </c>
      <c r="H1412" s="121">
        <v>0</v>
      </c>
      <c r="I1412" s="121">
        <v>0</v>
      </c>
      <c r="J1412" s="121">
        <v>0</v>
      </c>
      <c r="K1412" s="121">
        <v>0</v>
      </c>
      <c r="L1412" s="121">
        <v>0</v>
      </c>
      <c r="M1412" s="121">
        <v>0</v>
      </c>
      <c r="N1412" s="121">
        <v>0</v>
      </c>
      <c r="O1412" s="128">
        <f t="shared" si="516"/>
        <v>0</v>
      </c>
    </row>
    <row r="1413" spans="2:15" s="63" customFormat="1" ht="23.25" customHeight="1" x14ac:dyDescent="0.25">
      <c r="B1413" s="119" t="s">
        <v>902</v>
      </c>
      <c r="C1413" s="122">
        <v>0</v>
      </c>
      <c r="D1413" s="122">
        <v>0</v>
      </c>
      <c r="E1413" s="122">
        <v>0</v>
      </c>
      <c r="F1413" s="122">
        <v>0</v>
      </c>
      <c r="G1413" s="122">
        <v>1</v>
      </c>
      <c r="H1413" s="122">
        <v>0</v>
      </c>
      <c r="I1413" s="122">
        <v>1</v>
      </c>
      <c r="J1413" s="122">
        <v>1</v>
      </c>
      <c r="K1413" s="122">
        <v>1</v>
      </c>
      <c r="L1413" s="122">
        <v>0</v>
      </c>
      <c r="M1413" s="122">
        <v>1</v>
      </c>
      <c r="N1413" s="122">
        <v>0</v>
      </c>
      <c r="O1413" s="128">
        <f t="shared" si="516"/>
        <v>5</v>
      </c>
    </row>
    <row r="1414" spans="2:15" s="63" customFormat="1" ht="23.25" customHeight="1" x14ac:dyDescent="0.25">
      <c r="B1414" s="116" t="s">
        <v>903</v>
      </c>
      <c r="C1414" s="121">
        <v>1</v>
      </c>
      <c r="D1414" s="121">
        <v>0</v>
      </c>
      <c r="E1414" s="121">
        <v>0</v>
      </c>
      <c r="F1414" s="121">
        <v>0</v>
      </c>
      <c r="G1414" s="121">
        <v>0</v>
      </c>
      <c r="H1414" s="121">
        <v>0</v>
      </c>
      <c r="I1414" s="121">
        <v>0</v>
      </c>
      <c r="J1414" s="121">
        <v>0</v>
      </c>
      <c r="K1414" s="121">
        <v>0</v>
      </c>
      <c r="L1414" s="121">
        <v>0</v>
      </c>
      <c r="M1414" s="121">
        <v>0</v>
      </c>
      <c r="N1414" s="121">
        <v>1</v>
      </c>
      <c r="O1414" s="128">
        <f t="shared" si="516"/>
        <v>2</v>
      </c>
    </row>
    <row r="1415" spans="2:15" s="21" customFormat="1" ht="23.25" customHeight="1" x14ac:dyDescent="0.25">
      <c r="B1415" s="119" t="s">
        <v>904</v>
      </c>
      <c r="C1415" s="122">
        <v>4</v>
      </c>
      <c r="D1415" s="122">
        <v>1</v>
      </c>
      <c r="E1415" s="122">
        <v>11</v>
      </c>
      <c r="F1415" s="122">
        <v>6</v>
      </c>
      <c r="G1415" s="122">
        <v>8</v>
      </c>
      <c r="H1415" s="122">
        <v>0</v>
      </c>
      <c r="I1415" s="122">
        <v>14</v>
      </c>
      <c r="J1415" s="122">
        <v>13</v>
      </c>
      <c r="K1415" s="122">
        <v>15</v>
      </c>
      <c r="L1415" s="122">
        <v>10</v>
      </c>
      <c r="M1415" s="122">
        <v>6</v>
      </c>
      <c r="N1415" s="122">
        <v>12</v>
      </c>
      <c r="O1415" s="128">
        <f t="shared" si="516"/>
        <v>100</v>
      </c>
    </row>
    <row r="1416" spans="2:15" s="21" customFormat="1" ht="23.25" customHeight="1" x14ac:dyDescent="0.25">
      <c r="B1416" s="116" t="s">
        <v>905</v>
      </c>
      <c r="C1416" s="121">
        <v>9</v>
      </c>
      <c r="D1416" s="121">
        <v>13</v>
      </c>
      <c r="E1416" s="121">
        <v>14</v>
      </c>
      <c r="F1416" s="121">
        <v>12</v>
      </c>
      <c r="G1416" s="121">
        <v>8</v>
      </c>
      <c r="H1416" s="121">
        <v>12</v>
      </c>
      <c r="I1416" s="121">
        <v>14</v>
      </c>
      <c r="J1416" s="121">
        <v>10</v>
      </c>
      <c r="K1416" s="121">
        <v>12</v>
      </c>
      <c r="L1416" s="121">
        <v>5</v>
      </c>
      <c r="M1416" s="121">
        <v>6</v>
      </c>
      <c r="N1416" s="121">
        <v>5</v>
      </c>
      <c r="O1416" s="128">
        <f t="shared" si="516"/>
        <v>120</v>
      </c>
    </row>
    <row r="1417" spans="2:15" s="21" customFormat="1" ht="23.25" customHeight="1" x14ac:dyDescent="0.25">
      <c r="B1417" s="119" t="s">
        <v>906</v>
      </c>
      <c r="C1417" s="122">
        <v>0</v>
      </c>
      <c r="D1417" s="122">
        <v>0</v>
      </c>
      <c r="E1417" s="122">
        <v>0</v>
      </c>
      <c r="F1417" s="122">
        <v>0</v>
      </c>
      <c r="G1417" s="122">
        <v>0</v>
      </c>
      <c r="H1417" s="122">
        <v>0</v>
      </c>
      <c r="I1417" s="122">
        <v>0</v>
      </c>
      <c r="J1417" s="122">
        <v>0</v>
      </c>
      <c r="K1417" s="122">
        <v>0</v>
      </c>
      <c r="L1417" s="122">
        <v>0</v>
      </c>
      <c r="M1417" s="122">
        <v>0</v>
      </c>
      <c r="N1417" s="122">
        <v>0</v>
      </c>
      <c r="O1417" s="128">
        <f t="shared" si="516"/>
        <v>0</v>
      </c>
    </row>
    <row r="1418" spans="2:15" s="21" customFormat="1" ht="23.25" customHeight="1" x14ac:dyDescent="0.25">
      <c r="B1418" s="116" t="s">
        <v>907</v>
      </c>
      <c r="C1418" s="121">
        <v>3</v>
      </c>
      <c r="D1418" s="121">
        <v>0</v>
      </c>
      <c r="E1418" s="121">
        <v>0</v>
      </c>
      <c r="F1418" s="121">
        <v>0</v>
      </c>
      <c r="G1418" s="121">
        <v>0</v>
      </c>
      <c r="H1418" s="121">
        <v>1</v>
      </c>
      <c r="I1418" s="121">
        <v>0</v>
      </c>
      <c r="J1418" s="121">
        <v>3</v>
      </c>
      <c r="K1418" s="121">
        <v>0</v>
      </c>
      <c r="L1418" s="121">
        <v>1</v>
      </c>
      <c r="M1418" s="121">
        <v>1</v>
      </c>
      <c r="N1418" s="121">
        <v>0</v>
      </c>
      <c r="O1418" s="128">
        <f t="shared" si="516"/>
        <v>9</v>
      </c>
    </row>
    <row r="1419" spans="2:15" s="21" customFormat="1" ht="23.25" customHeight="1" x14ac:dyDescent="0.25">
      <c r="B1419" s="119" t="s">
        <v>908</v>
      </c>
      <c r="C1419" s="122">
        <v>0</v>
      </c>
      <c r="D1419" s="122">
        <v>0</v>
      </c>
      <c r="E1419" s="122">
        <v>0</v>
      </c>
      <c r="F1419" s="122">
        <v>0</v>
      </c>
      <c r="G1419" s="122">
        <v>0</v>
      </c>
      <c r="H1419" s="122">
        <v>0</v>
      </c>
      <c r="I1419" s="122">
        <v>0</v>
      </c>
      <c r="J1419" s="122">
        <v>0</v>
      </c>
      <c r="K1419" s="122">
        <v>1</v>
      </c>
      <c r="L1419" s="122">
        <v>0</v>
      </c>
      <c r="M1419" s="122">
        <v>0</v>
      </c>
      <c r="N1419" s="122">
        <v>0</v>
      </c>
      <c r="O1419" s="128">
        <f t="shared" si="516"/>
        <v>1</v>
      </c>
    </row>
    <row r="1420" spans="2:15" s="21" customFormat="1" ht="23.25" customHeight="1" x14ac:dyDescent="0.25">
      <c r="B1420" s="116" t="s">
        <v>909</v>
      </c>
      <c r="C1420" s="121">
        <v>5</v>
      </c>
      <c r="D1420" s="121">
        <v>9</v>
      </c>
      <c r="E1420" s="121">
        <v>14</v>
      </c>
      <c r="F1420" s="121">
        <v>11</v>
      </c>
      <c r="G1420" s="121">
        <v>6</v>
      </c>
      <c r="H1420" s="121">
        <v>16</v>
      </c>
      <c r="I1420" s="121">
        <v>16</v>
      </c>
      <c r="J1420" s="121">
        <v>12</v>
      </c>
      <c r="K1420" s="121">
        <v>8</v>
      </c>
      <c r="L1420" s="121">
        <v>10</v>
      </c>
      <c r="M1420" s="121">
        <v>9</v>
      </c>
      <c r="N1420" s="121">
        <v>8</v>
      </c>
      <c r="O1420" s="128">
        <f t="shared" si="516"/>
        <v>124</v>
      </c>
    </row>
    <row r="1421" spans="2:15" s="21" customFormat="1" ht="23.25" customHeight="1" x14ac:dyDescent="0.25">
      <c r="B1421" s="119" t="s">
        <v>910</v>
      </c>
      <c r="C1421" s="122">
        <v>4</v>
      </c>
      <c r="D1421" s="122">
        <v>2</v>
      </c>
      <c r="E1421" s="122">
        <v>14</v>
      </c>
      <c r="F1421" s="122">
        <v>6</v>
      </c>
      <c r="G1421" s="122">
        <v>9</v>
      </c>
      <c r="H1421" s="122">
        <v>5</v>
      </c>
      <c r="I1421" s="122">
        <v>15</v>
      </c>
      <c r="J1421" s="122">
        <v>4</v>
      </c>
      <c r="K1421" s="122">
        <v>6</v>
      </c>
      <c r="L1421" s="122">
        <v>4</v>
      </c>
      <c r="M1421" s="122">
        <v>7</v>
      </c>
      <c r="N1421" s="122">
        <v>5</v>
      </c>
      <c r="O1421" s="128">
        <f t="shared" si="516"/>
        <v>81</v>
      </c>
    </row>
    <row r="1422" spans="2:15" s="21" customFormat="1" ht="23.25" customHeight="1" x14ac:dyDescent="0.25">
      <c r="B1422" s="129" t="s">
        <v>5</v>
      </c>
      <c r="C1422" s="128">
        <f>SUM(C1391:C1421)</f>
        <v>76</v>
      </c>
      <c r="D1422" s="128">
        <f t="shared" ref="D1422:N1422" si="517">SUM(D1391:D1421)</f>
        <v>86</v>
      </c>
      <c r="E1422" s="128">
        <f t="shared" si="517"/>
        <v>137</v>
      </c>
      <c r="F1422" s="128">
        <f t="shared" si="517"/>
        <v>91</v>
      </c>
      <c r="G1422" s="128">
        <f t="shared" si="517"/>
        <v>118</v>
      </c>
      <c r="H1422" s="128">
        <f t="shared" si="517"/>
        <v>125</v>
      </c>
      <c r="I1422" s="128">
        <f t="shared" si="517"/>
        <v>132</v>
      </c>
      <c r="J1422" s="128">
        <f t="shared" si="517"/>
        <v>118</v>
      </c>
      <c r="K1422" s="128">
        <f t="shared" si="517"/>
        <v>120</v>
      </c>
      <c r="L1422" s="128">
        <f t="shared" si="517"/>
        <v>100</v>
      </c>
      <c r="M1422" s="128">
        <f t="shared" si="517"/>
        <v>92</v>
      </c>
      <c r="N1422" s="128">
        <f t="shared" si="517"/>
        <v>76</v>
      </c>
      <c r="O1422" s="128">
        <f t="shared" si="516"/>
        <v>1271</v>
      </c>
    </row>
    <row r="1423" spans="2:15" s="21" customFormat="1" ht="12" customHeight="1" x14ac:dyDescent="0.25">
      <c r="B1423" s="77"/>
      <c r="C1423" s="70"/>
      <c r="D1423" s="70"/>
      <c r="E1423" s="70"/>
      <c r="F1423" s="70"/>
      <c r="G1423" s="70"/>
      <c r="H1423" s="70"/>
      <c r="I1423" s="70"/>
      <c r="J1423" s="70"/>
      <c r="K1423" s="70"/>
      <c r="L1423" s="70"/>
      <c r="M1423" s="70"/>
      <c r="N1423" s="70"/>
      <c r="O1423" s="71"/>
    </row>
    <row r="1424" spans="2:15" s="30" customFormat="1" ht="23.25" customHeight="1" x14ac:dyDescent="0.25">
      <c r="B1424" s="133" t="s">
        <v>62</v>
      </c>
      <c r="C1424" s="135"/>
      <c r="D1424" s="136"/>
      <c r="E1424" s="136"/>
      <c r="F1424" s="136"/>
      <c r="G1424" s="136"/>
      <c r="H1424" s="136"/>
      <c r="I1424" s="136"/>
      <c r="J1424" s="136"/>
      <c r="K1424" s="136"/>
      <c r="L1424" s="136"/>
      <c r="M1424" s="136"/>
      <c r="N1424" s="136"/>
      <c r="O1424" s="137"/>
    </row>
    <row r="1425" spans="2:15" s="21" customFormat="1" ht="12" customHeight="1" x14ac:dyDescent="0.25">
      <c r="B1425" s="23"/>
      <c r="C1425" s="24"/>
      <c r="D1425" s="24"/>
      <c r="E1425" s="24"/>
      <c r="F1425" s="24"/>
      <c r="G1425" s="24"/>
      <c r="H1425" s="24"/>
      <c r="I1425" s="24"/>
      <c r="J1425" s="24"/>
      <c r="K1425" s="24"/>
      <c r="L1425" s="24"/>
      <c r="M1425" s="24"/>
      <c r="N1425" s="24"/>
      <c r="O1425" s="25"/>
    </row>
    <row r="1426" spans="2:15" s="21" customFormat="1" ht="23.25" customHeight="1" x14ac:dyDescent="0.25">
      <c r="B1426" s="97" t="s">
        <v>75</v>
      </c>
      <c r="C1426" s="109"/>
      <c r="D1426" s="110"/>
      <c r="E1426" s="110"/>
      <c r="F1426" s="110"/>
      <c r="G1426" s="110"/>
      <c r="H1426" s="110"/>
      <c r="I1426" s="110"/>
      <c r="J1426" s="110"/>
      <c r="K1426" s="110"/>
      <c r="L1426" s="110"/>
      <c r="M1426" s="110"/>
      <c r="N1426" s="110"/>
      <c r="O1426" s="111"/>
    </row>
    <row r="1427" spans="2:15" s="21" customFormat="1" ht="23.25" customHeight="1" x14ac:dyDescent="0.25">
      <c r="B1427" s="119" t="s">
        <v>911</v>
      </c>
      <c r="C1427" s="122">
        <v>140</v>
      </c>
      <c r="D1427" s="122">
        <v>166</v>
      </c>
      <c r="E1427" s="122">
        <v>161</v>
      </c>
      <c r="F1427" s="122">
        <v>223</v>
      </c>
      <c r="G1427" s="122">
        <v>134</v>
      </c>
      <c r="H1427" s="122">
        <v>144</v>
      </c>
      <c r="I1427" s="122">
        <v>175</v>
      </c>
      <c r="J1427" s="122">
        <v>141</v>
      </c>
      <c r="K1427" s="122">
        <v>155</v>
      </c>
      <c r="L1427" s="122">
        <v>137</v>
      </c>
      <c r="M1427" s="122">
        <v>137</v>
      </c>
      <c r="N1427" s="122">
        <v>149</v>
      </c>
      <c r="O1427" s="128">
        <f>SUM(C1427:N1427)</f>
        <v>1862</v>
      </c>
    </row>
    <row r="1428" spans="2:15" s="21" customFormat="1" ht="23.25" customHeight="1" x14ac:dyDescent="0.25">
      <c r="B1428" s="116" t="s">
        <v>912</v>
      </c>
      <c r="C1428" s="121">
        <v>117</v>
      </c>
      <c r="D1428" s="121">
        <v>91</v>
      </c>
      <c r="E1428" s="121">
        <v>103</v>
      </c>
      <c r="F1428" s="121">
        <v>119</v>
      </c>
      <c r="G1428" s="121">
        <v>96</v>
      </c>
      <c r="H1428" s="121">
        <v>85</v>
      </c>
      <c r="I1428" s="121">
        <v>127</v>
      </c>
      <c r="J1428" s="121">
        <v>88</v>
      </c>
      <c r="K1428" s="121">
        <v>84</v>
      </c>
      <c r="L1428" s="121">
        <v>82</v>
      </c>
      <c r="M1428" s="121">
        <v>53</v>
      </c>
      <c r="N1428" s="121">
        <v>57</v>
      </c>
      <c r="O1428" s="128">
        <f>SUM(C1428:N1428)</f>
        <v>1102</v>
      </c>
    </row>
    <row r="1429" spans="2:15" s="21" customFormat="1" ht="23.25" customHeight="1" x14ac:dyDescent="0.25">
      <c r="B1429" s="119" t="s">
        <v>913</v>
      </c>
      <c r="C1429" s="122">
        <v>21</v>
      </c>
      <c r="D1429" s="122">
        <v>22</v>
      </c>
      <c r="E1429" s="122">
        <v>5</v>
      </c>
      <c r="F1429" s="122">
        <v>6</v>
      </c>
      <c r="G1429" s="122">
        <v>9</v>
      </c>
      <c r="H1429" s="122">
        <v>8</v>
      </c>
      <c r="I1429" s="122">
        <v>5</v>
      </c>
      <c r="J1429" s="122">
        <v>5</v>
      </c>
      <c r="K1429" s="122">
        <v>0</v>
      </c>
      <c r="L1429" s="122">
        <v>3</v>
      </c>
      <c r="M1429" s="122">
        <v>2</v>
      </c>
      <c r="N1429" s="122">
        <v>3</v>
      </c>
      <c r="O1429" s="128">
        <f>SUM(C1429:N1429)</f>
        <v>89</v>
      </c>
    </row>
    <row r="1430" spans="2:15" s="26" customFormat="1" ht="23.25" customHeight="1" x14ac:dyDescent="0.25">
      <c r="B1430" s="129" t="s">
        <v>63</v>
      </c>
      <c r="C1430" s="128">
        <f>SUM(C1427:C1429)</f>
        <v>278</v>
      </c>
      <c r="D1430" s="128">
        <f t="shared" ref="D1430:J1430" si="518">SUM(D1427:D1429)</f>
        <v>279</v>
      </c>
      <c r="E1430" s="128">
        <f t="shared" si="518"/>
        <v>269</v>
      </c>
      <c r="F1430" s="128">
        <f t="shared" si="518"/>
        <v>348</v>
      </c>
      <c r="G1430" s="128">
        <f t="shared" si="518"/>
        <v>239</v>
      </c>
      <c r="H1430" s="128">
        <f t="shared" si="518"/>
        <v>237</v>
      </c>
      <c r="I1430" s="128">
        <f t="shared" si="518"/>
        <v>307</v>
      </c>
      <c r="J1430" s="128">
        <f t="shared" si="518"/>
        <v>234</v>
      </c>
      <c r="K1430" s="128">
        <f>SUM(K1427:K1429)</f>
        <v>239</v>
      </c>
      <c r="L1430" s="128">
        <f>SUM(L1427:L1429)</f>
        <v>222</v>
      </c>
      <c r="M1430" s="128">
        <f>SUM(M1427:M1429)</f>
        <v>192</v>
      </c>
      <c r="N1430" s="128">
        <f>SUM(N1427:N1429)</f>
        <v>209</v>
      </c>
      <c r="O1430" s="128">
        <f>SUM(C1430:N1430)</f>
        <v>3053</v>
      </c>
    </row>
    <row r="1431" spans="2:15" s="21" customFormat="1" ht="23.25" customHeight="1" x14ac:dyDescent="0.25">
      <c r="B1431" s="129" t="s">
        <v>25</v>
      </c>
      <c r="C1431" s="123">
        <f t="shared" ref="C1431:N1431" si="519">C1430/C1615</f>
        <v>8.9677419354838701</v>
      </c>
      <c r="D1431" s="123">
        <f t="shared" si="519"/>
        <v>9.6206896551724146</v>
      </c>
      <c r="E1431" s="123">
        <f t="shared" si="519"/>
        <v>8.67741935483871</v>
      </c>
      <c r="F1431" s="123">
        <f t="shared" si="519"/>
        <v>11.6</v>
      </c>
      <c r="G1431" s="123">
        <f t="shared" si="519"/>
        <v>7.709677419354839</v>
      </c>
      <c r="H1431" s="123">
        <f t="shared" si="519"/>
        <v>7.9</v>
      </c>
      <c r="I1431" s="123">
        <f t="shared" si="519"/>
        <v>9.9032258064516121</v>
      </c>
      <c r="J1431" s="123">
        <f t="shared" si="519"/>
        <v>7.5483870967741939</v>
      </c>
      <c r="K1431" s="123">
        <f t="shared" si="519"/>
        <v>7.9666666666666668</v>
      </c>
      <c r="L1431" s="123">
        <f t="shared" si="519"/>
        <v>7.161290322580645</v>
      </c>
      <c r="M1431" s="123">
        <f t="shared" si="519"/>
        <v>6.4</v>
      </c>
      <c r="N1431" s="123">
        <f t="shared" si="519"/>
        <v>6.741935483870968</v>
      </c>
      <c r="O1431" s="123">
        <f>SUM(C1431:N1431)</f>
        <v>100.19703374119393</v>
      </c>
    </row>
    <row r="1432" spans="2:15" s="21" customFormat="1" ht="12" customHeight="1" x14ac:dyDescent="0.25">
      <c r="B1432" s="75"/>
      <c r="C1432" s="76"/>
      <c r="D1432" s="76"/>
      <c r="E1432" s="76"/>
      <c r="F1432" s="76"/>
      <c r="G1432" s="76"/>
      <c r="H1432" s="76"/>
      <c r="I1432" s="76"/>
      <c r="J1432" s="76"/>
      <c r="K1432" s="84"/>
      <c r="L1432" s="76"/>
      <c r="M1432" s="76"/>
      <c r="N1432" s="76"/>
      <c r="O1432" s="71"/>
    </row>
    <row r="1433" spans="2:15" s="30" customFormat="1" ht="23.25" customHeight="1" x14ac:dyDescent="0.25">
      <c r="B1433" s="133" t="s">
        <v>80</v>
      </c>
      <c r="C1433" s="135"/>
      <c r="D1433" s="136"/>
      <c r="E1433" s="136"/>
      <c r="F1433" s="136"/>
      <c r="G1433" s="136"/>
      <c r="H1433" s="136"/>
      <c r="I1433" s="136"/>
      <c r="J1433" s="136"/>
      <c r="K1433" s="136"/>
      <c r="L1433" s="136"/>
      <c r="M1433" s="136"/>
      <c r="N1433" s="136"/>
      <c r="O1433" s="137"/>
    </row>
    <row r="1434" spans="2:15" s="21" customFormat="1" ht="23.25" customHeight="1" x14ac:dyDescent="0.25">
      <c r="B1434" s="119" t="s">
        <v>914</v>
      </c>
      <c r="C1434" s="122">
        <v>0</v>
      </c>
      <c r="D1434" s="122">
        <v>0</v>
      </c>
      <c r="E1434" s="122">
        <v>0</v>
      </c>
      <c r="F1434" s="122">
        <v>0</v>
      </c>
      <c r="G1434" s="122">
        <v>0</v>
      </c>
      <c r="H1434" s="122">
        <v>0</v>
      </c>
      <c r="I1434" s="122">
        <v>0</v>
      </c>
      <c r="J1434" s="122">
        <v>0</v>
      </c>
      <c r="K1434" s="122">
        <v>0</v>
      </c>
      <c r="L1434" s="122">
        <v>0</v>
      </c>
      <c r="M1434" s="122">
        <v>0</v>
      </c>
      <c r="N1434" s="122">
        <v>0</v>
      </c>
      <c r="O1434" s="128">
        <f t="shared" ref="O1434:O1454" si="520">SUM(C1434:N1434)</f>
        <v>0</v>
      </c>
    </row>
    <row r="1435" spans="2:15" s="21" customFormat="1" ht="23.25" customHeight="1" x14ac:dyDescent="0.25">
      <c r="B1435" s="116" t="s">
        <v>915</v>
      </c>
      <c r="C1435" s="121">
        <v>0</v>
      </c>
      <c r="D1435" s="121">
        <v>0</v>
      </c>
      <c r="E1435" s="121">
        <v>0</v>
      </c>
      <c r="F1435" s="121">
        <v>0</v>
      </c>
      <c r="G1435" s="121">
        <v>0</v>
      </c>
      <c r="H1435" s="121">
        <v>0</v>
      </c>
      <c r="I1435" s="121">
        <v>0</v>
      </c>
      <c r="J1435" s="121">
        <v>0</v>
      </c>
      <c r="K1435" s="121">
        <v>0</v>
      </c>
      <c r="L1435" s="121">
        <v>0</v>
      </c>
      <c r="M1435" s="121">
        <v>0</v>
      </c>
      <c r="N1435" s="121">
        <v>0</v>
      </c>
      <c r="O1435" s="128">
        <f t="shared" si="520"/>
        <v>0</v>
      </c>
    </row>
    <row r="1436" spans="2:15" s="21" customFormat="1" ht="23.25" customHeight="1" x14ac:dyDescent="0.25">
      <c r="B1436" s="119" t="s">
        <v>916</v>
      </c>
      <c r="C1436" s="122">
        <v>0</v>
      </c>
      <c r="D1436" s="122">
        <v>0</v>
      </c>
      <c r="E1436" s="122">
        <v>0</v>
      </c>
      <c r="F1436" s="122">
        <v>0</v>
      </c>
      <c r="G1436" s="122">
        <v>0</v>
      </c>
      <c r="H1436" s="122">
        <v>0</v>
      </c>
      <c r="I1436" s="122">
        <v>0</v>
      </c>
      <c r="J1436" s="122">
        <v>0</v>
      </c>
      <c r="K1436" s="122">
        <v>0</v>
      </c>
      <c r="L1436" s="122">
        <v>0</v>
      </c>
      <c r="M1436" s="122">
        <v>0</v>
      </c>
      <c r="N1436" s="122">
        <v>0</v>
      </c>
      <c r="O1436" s="128">
        <f t="shared" si="520"/>
        <v>0</v>
      </c>
    </row>
    <row r="1437" spans="2:15" s="21" customFormat="1" ht="23.25" customHeight="1" x14ac:dyDescent="0.25">
      <c r="B1437" s="116" t="s">
        <v>917</v>
      </c>
      <c r="C1437" s="121">
        <v>0</v>
      </c>
      <c r="D1437" s="121">
        <v>0</v>
      </c>
      <c r="E1437" s="121">
        <v>0</v>
      </c>
      <c r="F1437" s="121">
        <v>0</v>
      </c>
      <c r="G1437" s="121">
        <v>0</v>
      </c>
      <c r="H1437" s="121">
        <v>0</v>
      </c>
      <c r="I1437" s="121">
        <v>0</v>
      </c>
      <c r="J1437" s="121">
        <v>0</v>
      </c>
      <c r="K1437" s="121">
        <v>0</v>
      </c>
      <c r="L1437" s="121">
        <v>0</v>
      </c>
      <c r="M1437" s="121">
        <v>0</v>
      </c>
      <c r="N1437" s="121">
        <v>0</v>
      </c>
      <c r="O1437" s="128">
        <f t="shared" si="520"/>
        <v>0</v>
      </c>
    </row>
    <row r="1438" spans="2:15" s="21" customFormat="1" ht="23.25" customHeight="1" x14ac:dyDescent="0.25">
      <c r="B1438" s="119" t="s">
        <v>918</v>
      </c>
      <c r="C1438" s="122">
        <v>0</v>
      </c>
      <c r="D1438" s="122">
        <v>0</v>
      </c>
      <c r="E1438" s="122">
        <v>0</v>
      </c>
      <c r="F1438" s="122">
        <v>0</v>
      </c>
      <c r="G1438" s="122">
        <v>0</v>
      </c>
      <c r="H1438" s="122">
        <v>0</v>
      </c>
      <c r="I1438" s="122">
        <v>0</v>
      </c>
      <c r="J1438" s="122">
        <v>0</v>
      </c>
      <c r="K1438" s="122">
        <v>0</v>
      </c>
      <c r="L1438" s="122">
        <v>0</v>
      </c>
      <c r="M1438" s="122">
        <v>0</v>
      </c>
      <c r="N1438" s="122">
        <v>0</v>
      </c>
      <c r="O1438" s="128">
        <f t="shared" si="520"/>
        <v>0</v>
      </c>
    </row>
    <row r="1439" spans="2:15" s="21" customFormat="1" ht="23.25" customHeight="1" x14ac:dyDescent="0.25">
      <c r="B1439" s="116" t="s">
        <v>919</v>
      </c>
      <c r="C1439" s="121">
        <v>0</v>
      </c>
      <c r="D1439" s="121">
        <v>0</v>
      </c>
      <c r="E1439" s="121">
        <v>0</v>
      </c>
      <c r="F1439" s="121">
        <v>0</v>
      </c>
      <c r="G1439" s="121">
        <v>0</v>
      </c>
      <c r="H1439" s="121">
        <v>0</v>
      </c>
      <c r="I1439" s="121">
        <v>0</v>
      </c>
      <c r="J1439" s="121">
        <v>0</v>
      </c>
      <c r="K1439" s="121">
        <v>0</v>
      </c>
      <c r="L1439" s="121">
        <v>0</v>
      </c>
      <c r="M1439" s="121">
        <v>0</v>
      </c>
      <c r="N1439" s="121">
        <v>0</v>
      </c>
      <c r="O1439" s="128">
        <f t="shared" si="520"/>
        <v>0</v>
      </c>
    </row>
    <row r="1440" spans="2:15" s="21" customFormat="1" ht="23.25" customHeight="1" x14ac:dyDescent="0.25">
      <c r="B1440" s="119" t="s">
        <v>920</v>
      </c>
      <c r="C1440" s="122">
        <v>0</v>
      </c>
      <c r="D1440" s="122">
        <v>0</v>
      </c>
      <c r="E1440" s="122">
        <v>0</v>
      </c>
      <c r="F1440" s="122">
        <v>0</v>
      </c>
      <c r="G1440" s="122">
        <v>0</v>
      </c>
      <c r="H1440" s="122">
        <v>0</v>
      </c>
      <c r="I1440" s="122">
        <v>0</v>
      </c>
      <c r="J1440" s="122">
        <v>0</v>
      </c>
      <c r="K1440" s="122">
        <v>0</v>
      </c>
      <c r="L1440" s="122">
        <v>0</v>
      </c>
      <c r="M1440" s="122">
        <v>0</v>
      </c>
      <c r="N1440" s="122">
        <v>0</v>
      </c>
      <c r="O1440" s="128">
        <f t="shared" si="520"/>
        <v>0</v>
      </c>
    </row>
    <row r="1441" spans="2:15" s="21" customFormat="1" ht="23.25" customHeight="1" x14ac:dyDescent="0.25">
      <c r="B1441" s="116" t="s">
        <v>921</v>
      </c>
      <c r="C1441" s="121">
        <v>0</v>
      </c>
      <c r="D1441" s="121">
        <v>0</v>
      </c>
      <c r="E1441" s="121">
        <v>0</v>
      </c>
      <c r="F1441" s="121">
        <v>0</v>
      </c>
      <c r="G1441" s="121">
        <v>0</v>
      </c>
      <c r="H1441" s="121">
        <v>0</v>
      </c>
      <c r="I1441" s="121">
        <v>0</v>
      </c>
      <c r="J1441" s="121">
        <v>0</v>
      </c>
      <c r="K1441" s="121">
        <v>0</v>
      </c>
      <c r="L1441" s="121">
        <v>0</v>
      </c>
      <c r="M1441" s="121">
        <v>0</v>
      </c>
      <c r="N1441" s="121">
        <v>0</v>
      </c>
      <c r="O1441" s="128">
        <f t="shared" si="520"/>
        <v>0</v>
      </c>
    </row>
    <row r="1442" spans="2:15" s="21" customFormat="1" ht="23.25" customHeight="1" x14ac:dyDescent="0.25">
      <c r="B1442" s="119" t="s">
        <v>922</v>
      </c>
      <c r="C1442" s="122">
        <v>0</v>
      </c>
      <c r="D1442" s="122">
        <v>0</v>
      </c>
      <c r="E1442" s="122">
        <v>0</v>
      </c>
      <c r="F1442" s="122">
        <v>0</v>
      </c>
      <c r="G1442" s="122">
        <v>0</v>
      </c>
      <c r="H1442" s="122">
        <v>0</v>
      </c>
      <c r="I1442" s="122">
        <v>0</v>
      </c>
      <c r="J1442" s="122">
        <v>0</v>
      </c>
      <c r="K1442" s="122">
        <v>0</v>
      </c>
      <c r="L1442" s="122">
        <v>0</v>
      </c>
      <c r="M1442" s="122">
        <v>0</v>
      </c>
      <c r="N1442" s="122">
        <v>0</v>
      </c>
      <c r="O1442" s="128">
        <f t="shared" si="520"/>
        <v>0</v>
      </c>
    </row>
    <row r="1443" spans="2:15" s="21" customFormat="1" ht="23.25" customHeight="1" x14ac:dyDescent="0.25">
      <c r="B1443" s="116" t="s">
        <v>923</v>
      </c>
      <c r="C1443" s="121">
        <v>0</v>
      </c>
      <c r="D1443" s="121">
        <v>0</v>
      </c>
      <c r="E1443" s="121">
        <v>0</v>
      </c>
      <c r="F1443" s="121">
        <v>0</v>
      </c>
      <c r="G1443" s="121">
        <v>0</v>
      </c>
      <c r="H1443" s="121">
        <v>0</v>
      </c>
      <c r="I1443" s="121">
        <v>0</v>
      </c>
      <c r="J1443" s="121">
        <v>0</v>
      </c>
      <c r="K1443" s="121">
        <v>0</v>
      </c>
      <c r="L1443" s="121">
        <v>0</v>
      </c>
      <c r="M1443" s="121">
        <v>0</v>
      </c>
      <c r="N1443" s="121">
        <v>0</v>
      </c>
      <c r="O1443" s="128">
        <f t="shared" si="520"/>
        <v>0</v>
      </c>
    </row>
    <row r="1444" spans="2:15" s="21" customFormat="1" ht="23.25" customHeight="1" x14ac:dyDescent="0.25">
      <c r="B1444" s="119" t="s">
        <v>924</v>
      </c>
      <c r="C1444" s="122">
        <v>0</v>
      </c>
      <c r="D1444" s="122">
        <v>0</v>
      </c>
      <c r="E1444" s="122">
        <v>0</v>
      </c>
      <c r="F1444" s="122">
        <v>0</v>
      </c>
      <c r="G1444" s="122">
        <v>0</v>
      </c>
      <c r="H1444" s="122">
        <v>0</v>
      </c>
      <c r="I1444" s="122">
        <v>0</v>
      </c>
      <c r="J1444" s="122">
        <v>0</v>
      </c>
      <c r="K1444" s="122">
        <v>0</v>
      </c>
      <c r="L1444" s="122">
        <v>0</v>
      </c>
      <c r="M1444" s="122">
        <v>0</v>
      </c>
      <c r="N1444" s="122">
        <v>0</v>
      </c>
      <c r="O1444" s="128">
        <f t="shared" si="520"/>
        <v>0</v>
      </c>
    </row>
    <row r="1445" spans="2:15" s="21" customFormat="1" ht="23.25" customHeight="1" x14ac:dyDescent="0.25">
      <c r="B1445" s="116" t="s">
        <v>925</v>
      </c>
      <c r="C1445" s="121">
        <v>0</v>
      </c>
      <c r="D1445" s="121">
        <v>0</v>
      </c>
      <c r="E1445" s="121">
        <v>0</v>
      </c>
      <c r="F1445" s="121">
        <v>0</v>
      </c>
      <c r="G1445" s="121">
        <v>0</v>
      </c>
      <c r="H1445" s="121">
        <v>0</v>
      </c>
      <c r="I1445" s="121">
        <v>0</v>
      </c>
      <c r="J1445" s="121">
        <v>0</v>
      </c>
      <c r="K1445" s="121">
        <v>0</v>
      </c>
      <c r="L1445" s="121">
        <v>0</v>
      </c>
      <c r="M1445" s="121">
        <v>0</v>
      </c>
      <c r="N1445" s="121">
        <v>0</v>
      </c>
      <c r="O1445" s="128">
        <f t="shared" si="520"/>
        <v>0</v>
      </c>
    </row>
    <row r="1446" spans="2:15" s="21" customFormat="1" ht="23.25" customHeight="1" x14ac:dyDescent="0.25">
      <c r="B1446" s="119" t="s">
        <v>926</v>
      </c>
      <c r="C1446" s="122">
        <v>0</v>
      </c>
      <c r="D1446" s="122">
        <v>0</v>
      </c>
      <c r="E1446" s="122">
        <v>0</v>
      </c>
      <c r="F1446" s="122">
        <v>0</v>
      </c>
      <c r="G1446" s="122">
        <v>0</v>
      </c>
      <c r="H1446" s="122">
        <v>0</v>
      </c>
      <c r="I1446" s="122">
        <v>0</v>
      </c>
      <c r="J1446" s="122">
        <v>0</v>
      </c>
      <c r="K1446" s="122">
        <v>0</v>
      </c>
      <c r="L1446" s="122">
        <v>0</v>
      </c>
      <c r="M1446" s="122">
        <v>0</v>
      </c>
      <c r="N1446" s="122">
        <v>0</v>
      </c>
      <c r="O1446" s="128">
        <f t="shared" si="520"/>
        <v>0</v>
      </c>
    </row>
    <row r="1447" spans="2:15" s="21" customFormat="1" ht="23.25" customHeight="1" x14ac:dyDescent="0.25">
      <c r="B1447" s="116" t="s">
        <v>927</v>
      </c>
      <c r="C1447" s="121">
        <v>0</v>
      </c>
      <c r="D1447" s="121">
        <v>0</v>
      </c>
      <c r="E1447" s="121">
        <v>0</v>
      </c>
      <c r="F1447" s="121">
        <v>0</v>
      </c>
      <c r="G1447" s="121">
        <v>0</v>
      </c>
      <c r="H1447" s="121">
        <v>0</v>
      </c>
      <c r="I1447" s="121">
        <v>0</v>
      </c>
      <c r="J1447" s="121">
        <v>0</v>
      </c>
      <c r="K1447" s="121">
        <v>0</v>
      </c>
      <c r="L1447" s="121">
        <v>0</v>
      </c>
      <c r="M1447" s="121">
        <v>0</v>
      </c>
      <c r="N1447" s="121">
        <v>0</v>
      </c>
      <c r="O1447" s="128">
        <f t="shared" si="520"/>
        <v>0</v>
      </c>
    </row>
    <row r="1448" spans="2:15" s="21" customFormat="1" ht="23.25" customHeight="1" x14ac:dyDescent="0.25">
      <c r="B1448" s="119" t="s">
        <v>928</v>
      </c>
      <c r="C1448" s="122">
        <v>0</v>
      </c>
      <c r="D1448" s="122">
        <v>0</v>
      </c>
      <c r="E1448" s="122">
        <v>0</v>
      </c>
      <c r="F1448" s="122">
        <v>0</v>
      </c>
      <c r="G1448" s="122">
        <v>0</v>
      </c>
      <c r="H1448" s="122">
        <v>0</v>
      </c>
      <c r="I1448" s="122">
        <v>0</v>
      </c>
      <c r="J1448" s="122">
        <v>0</v>
      </c>
      <c r="K1448" s="122">
        <v>0</v>
      </c>
      <c r="L1448" s="122">
        <v>0</v>
      </c>
      <c r="M1448" s="122">
        <v>0</v>
      </c>
      <c r="N1448" s="122">
        <v>0</v>
      </c>
      <c r="O1448" s="128">
        <f t="shared" si="520"/>
        <v>0</v>
      </c>
    </row>
    <row r="1449" spans="2:15" s="21" customFormat="1" ht="23.25" customHeight="1" x14ac:dyDescent="0.25">
      <c r="B1449" s="116" t="s">
        <v>929</v>
      </c>
      <c r="C1449" s="121">
        <v>0</v>
      </c>
      <c r="D1449" s="121">
        <v>0</v>
      </c>
      <c r="E1449" s="121">
        <v>0</v>
      </c>
      <c r="F1449" s="121">
        <v>0</v>
      </c>
      <c r="G1449" s="121">
        <v>0</v>
      </c>
      <c r="H1449" s="121">
        <v>0</v>
      </c>
      <c r="I1449" s="121">
        <v>0</v>
      </c>
      <c r="J1449" s="121">
        <v>0</v>
      </c>
      <c r="K1449" s="121">
        <v>0</v>
      </c>
      <c r="L1449" s="121">
        <v>0</v>
      </c>
      <c r="M1449" s="121">
        <v>0</v>
      </c>
      <c r="N1449" s="121">
        <v>0</v>
      </c>
      <c r="O1449" s="128">
        <f t="shared" si="520"/>
        <v>0</v>
      </c>
    </row>
    <row r="1450" spans="2:15" s="21" customFormat="1" ht="23.25" customHeight="1" x14ac:dyDescent="0.25">
      <c r="B1450" s="119" t="s">
        <v>930</v>
      </c>
      <c r="C1450" s="122">
        <v>0</v>
      </c>
      <c r="D1450" s="122">
        <v>0</v>
      </c>
      <c r="E1450" s="122">
        <v>0</v>
      </c>
      <c r="F1450" s="122">
        <v>0</v>
      </c>
      <c r="G1450" s="122">
        <v>0</v>
      </c>
      <c r="H1450" s="122">
        <v>0</v>
      </c>
      <c r="I1450" s="122">
        <v>0</v>
      </c>
      <c r="J1450" s="122">
        <v>0</v>
      </c>
      <c r="K1450" s="122">
        <v>0</v>
      </c>
      <c r="L1450" s="122">
        <v>0</v>
      </c>
      <c r="M1450" s="122">
        <v>0</v>
      </c>
      <c r="N1450" s="122">
        <v>0</v>
      </c>
      <c r="O1450" s="128">
        <f t="shared" si="520"/>
        <v>0</v>
      </c>
    </row>
    <row r="1451" spans="2:15" s="21" customFormat="1" ht="23.25" customHeight="1" x14ac:dyDescent="0.25">
      <c r="B1451" s="116" t="s">
        <v>931</v>
      </c>
      <c r="C1451" s="121">
        <v>0</v>
      </c>
      <c r="D1451" s="121">
        <v>0</v>
      </c>
      <c r="E1451" s="121">
        <v>0</v>
      </c>
      <c r="F1451" s="121">
        <v>0</v>
      </c>
      <c r="G1451" s="121">
        <v>0</v>
      </c>
      <c r="H1451" s="121">
        <v>0</v>
      </c>
      <c r="I1451" s="121">
        <v>0</v>
      </c>
      <c r="J1451" s="121">
        <v>0</v>
      </c>
      <c r="K1451" s="121">
        <v>0</v>
      </c>
      <c r="L1451" s="121">
        <v>0</v>
      </c>
      <c r="M1451" s="121">
        <v>0</v>
      </c>
      <c r="N1451" s="121">
        <v>0</v>
      </c>
      <c r="O1451" s="128">
        <f t="shared" si="520"/>
        <v>0</v>
      </c>
    </row>
    <row r="1452" spans="2:15" s="21" customFormat="1" ht="23.25" customHeight="1" x14ac:dyDescent="0.25">
      <c r="B1452" s="119" t="s">
        <v>932</v>
      </c>
      <c r="C1452" s="122">
        <v>0</v>
      </c>
      <c r="D1452" s="122">
        <v>0</v>
      </c>
      <c r="E1452" s="122">
        <v>0</v>
      </c>
      <c r="F1452" s="122">
        <v>0</v>
      </c>
      <c r="G1452" s="122">
        <v>0</v>
      </c>
      <c r="H1452" s="122">
        <v>0</v>
      </c>
      <c r="I1452" s="122">
        <v>0</v>
      </c>
      <c r="J1452" s="122">
        <v>0</v>
      </c>
      <c r="K1452" s="122">
        <v>0</v>
      </c>
      <c r="L1452" s="122">
        <v>0</v>
      </c>
      <c r="M1452" s="122">
        <v>0</v>
      </c>
      <c r="N1452" s="122">
        <v>0</v>
      </c>
      <c r="O1452" s="128">
        <f t="shared" si="520"/>
        <v>0</v>
      </c>
    </row>
    <row r="1453" spans="2:15" s="21" customFormat="1" ht="23.25" customHeight="1" x14ac:dyDescent="0.25">
      <c r="B1453" s="116" t="s">
        <v>933</v>
      </c>
      <c r="C1453" s="121">
        <v>0</v>
      </c>
      <c r="D1453" s="121">
        <v>0</v>
      </c>
      <c r="E1453" s="121">
        <v>0</v>
      </c>
      <c r="F1453" s="121">
        <v>0</v>
      </c>
      <c r="G1453" s="121">
        <v>0</v>
      </c>
      <c r="H1453" s="121">
        <v>0</v>
      </c>
      <c r="I1453" s="121">
        <v>0</v>
      </c>
      <c r="J1453" s="121">
        <v>0</v>
      </c>
      <c r="K1453" s="121">
        <v>0</v>
      </c>
      <c r="L1453" s="121">
        <v>0</v>
      </c>
      <c r="M1453" s="121">
        <v>0</v>
      </c>
      <c r="N1453" s="121">
        <v>0</v>
      </c>
      <c r="O1453" s="128">
        <f t="shared" si="520"/>
        <v>0</v>
      </c>
    </row>
    <row r="1454" spans="2:15" s="21" customFormat="1" ht="23.25" customHeight="1" x14ac:dyDescent="0.25">
      <c r="B1454" s="129" t="s">
        <v>5</v>
      </c>
      <c r="C1454" s="128">
        <f t="shared" ref="C1454:N1454" si="521">SUM(C1434:C1453)</f>
        <v>0</v>
      </c>
      <c r="D1454" s="128">
        <f>D14539</f>
        <v>0</v>
      </c>
      <c r="E1454" s="128">
        <f t="shared" si="521"/>
        <v>0</v>
      </c>
      <c r="F1454" s="128">
        <f t="shared" si="521"/>
        <v>0</v>
      </c>
      <c r="G1454" s="128">
        <f t="shared" si="521"/>
        <v>0</v>
      </c>
      <c r="H1454" s="128">
        <f t="shared" si="521"/>
        <v>0</v>
      </c>
      <c r="I1454" s="128">
        <f t="shared" si="521"/>
        <v>0</v>
      </c>
      <c r="J1454" s="128">
        <f t="shared" si="521"/>
        <v>0</v>
      </c>
      <c r="K1454" s="128">
        <f t="shared" si="521"/>
        <v>0</v>
      </c>
      <c r="L1454" s="128">
        <f t="shared" si="521"/>
        <v>0</v>
      </c>
      <c r="M1454" s="128">
        <f t="shared" si="521"/>
        <v>0</v>
      </c>
      <c r="N1454" s="128">
        <f t="shared" si="521"/>
        <v>0</v>
      </c>
      <c r="O1454" s="128">
        <f t="shared" si="520"/>
        <v>0</v>
      </c>
    </row>
    <row r="1455" spans="2:15" s="21" customFormat="1" ht="23.25" customHeight="1" x14ac:dyDescent="0.25">
      <c r="B1455" s="129" t="s">
        <v>25</v>
      </c>
      <c r="C1455" s="123">
        <f t="shared" ref="C1455:O1455" si="522">C1454/C1615</f>
        <v>0</v>
      </c>
      <c r="D1455" s="123">
        <f t="shared" si="522"/>
        <v>0</v>
      </c>
      <c r="E1455" s="123">
        <f t="shared" si="522"/>
        <v>0</v>
      </c>
      <c r="F1455" s="123">
        <f t="shared" si="522"/>
        <v>0</v>
      </c>
      <c r="G1455" s="123">
        <f t="shared" si="522"/>
        <v>0</v>
      </c>
      <c r="H1455" s="123">
        <f t="shared" si="522"/>
        <v>0</v>
      </c>
      <c r="I1455" s="123">
        <f t="shared" si="522"/>
        <v>0</v>
      </c>
      <c r="J1455" s="123">
        <f t="shared" si="522"/>
        <v>0</v>
      </c>
      <c r="K1455" s="123">
        <f t="shared" si="522"/>
        <v>0</v>
      </c>
      <c r="L1455" s="123">
        <f t="shared" si="522"/>
        <v>0</v>
      </c>
      <c r="M1455" s="123">
        <f t="shared" si="522"/>
        <v>0</v>
      </c>
      <c r="N1455" s="123">
        <f t="shared" si="522"/>
        <v>0</v>
      </c>
      <c r="O1455" s="123">
        <f t="shared" si="522"/>
        <v>0</v>
      </c>
    </row>
    <row r="1456" spans="2:15" s="21" customFormat="1" ht="12" customHeight="1" x14ac:dyDescent="0.25">
      <c r="B1456" s="75"/>
      <c r="C1456" s="76"/>
      <c r="D1456" s="76"/>
      <c r="E1456" s="76"/>
      <c r="F1456" s="76"/>
      <c r="G1456" s="76"/>
      <c r="H1456" s="76"/>
      <c r="I1456" s="76"/>
      <c r="J1456" s="76"/>
      <c r="K1456" s="76"/>
      <c r="L1456" s="76"/>
      <c r="M1456" s="76"/>
      <c r="N1456" s="76"/>
      <c r="O1456" s="71"/>
    </row>
    <row r="1457" spans="2:15" s="30" customFormat="1" ht="23.25" customHeight="1" x14ac:dyDescent="0.25">
      <c r="B1457" s="133" t="s">
        <v>81</v>
      </c>
      <c r="C1457" s="135"/>
      <c r="D1457" s="136"/>
      <c r="E1457" s="136"/>
      <c r="F1457" s="136"/>
      <c r="G1457" s="136"/>
      <c r="H1457" s="136"/>
      <c r="I1457" s="136"/>
      <c r="J1457" s="136"/>
      <c r="K1457" s="136"/>
      <c r="L1457" s="136"/>
      <c r="M1457" s="136"/>
      <c r="N1457" s="136"/>
      <c r="O1457" s="137"/>
    </row>
    <row r="1458" spans="2:15" s="21" customFormat="1" ht="23.25" customHeight="1" x14ac:dyDescent="0.25">
      <c r="B1458" s="119" t="s">
        <v>934</v>
      </c>
      <c r="C1458" s="122">
        <v>0</v>
      </c>
      <c r="D1458" s="122">
        <v>0</v>
      </c>
      <c r="E1458" s="122">
        <v>0</v>
      </c>
      <c r="F1458" s="122">
        <v>0</v>
      </c>
      <c r="G1458" s="122">
        <v>0</v>
      </c>
      <c r="H1458" s="122">
        <v>0</v>
      </c>
      <c r="I1458" s="122">
        <v>0</v>
      </c>
      <c r="J1458" s="122">
        <v>0</v>
      </c>
      <c r="K1458" s="122">
        <v>0</v>
      </c>
      <c r="L1458" s="122">
        <v>0</v>
      </c>
      <c r="M1458" s="122">
        <v>0</v>
      </c>
      <c r="N1458" s="122">
        <v>0</v>
      </c>
      <c r="O1458" s="128">
        <f t="shared" ref="O1458:O1472" si="523">SUM(C1458:N1458)</f>
        <v>0</v>
      </c>
    </row>
    <row r="1459" spans="2:15" s="21" customFormat="1" ht="23.25" customHeight="1" x14ac:dyDescent="0.25">
      <c r="B1459" s="116" t="s">
        <v>935</v>
      </c>
      <c r="C1459" s="121">
        <v>0</v>
      </c>
      <c r="D1459" s="121">
        <v>0</v>
      </c>
      <c r="E1459" s="121">
        <v>0</v>
      </c>
      <c r="F1459" s="121">
        <v>0</v>
      </c>
      <c r="G1459" s="121">
        <v>0</v>
      </c>
      <c r="H1459" s="121">
        <v>0</v>
      </c>
      <c r="I1459" s="121">
        <v>0</v>
      </c>
      <c r="J1459" s="121">
        <v>0</v>
      </c>
      <c r="K1459" s="121">
        <v>0</v>
      </c>
      <c r="L1459" s="121">
        <v>0</v>
      </c>
      <c r="M1459" s="121">
        <v>0</v>
      </c>
      <c r="N1459" s="121">
        <v>0</v>
      </c>
      <c r="O1459" s="128">
        <f t="shared" si="523"/>
        <v>0</v>
      </c>
    </row>
    <row r="1460" spans="2:15" s="21" customFormat="1" ht="23.25" customHeight="1" x14ac:dyDescent="0.25">
      <c r="B1460" s="119" t="s">
        <v>939</v>
      </c>
      <c r="C1460" s="122">
        <v>0</v>
      </c>
      <c r="D1460" s="122">
        <v>0</v>
      </c>
      <c r="E1460" s="122">
        <v>0</v>
      </c>
      <c r="F1460" s="122">
        <v>0</v>
      </c>
      <c r="G1460" s="122">
        <v>0</v>
      </c>
      <c r="H1460" s="122">
        <v>0</v>
      </c>
      <c r="I1460" s="122">
        <v>0</v>
      </c>
      <c r="J1460" s="122">
        <v>0</v>
      </c>
      <c r="K1460" s="122">
        <v>0</v>
      </c>
      <c r="L1460" s="122">
        <v>0</v>
      </c>
      <c r="M1460" s="122">
        <v>0</v>
      </c>
      <c r="N1460" s="122">
        <v>0</v>
      </c>
      <c r="O1460" s="128">
        <f t="shared" si="523"/>
        <v>0</v>
      </c>
    </row>
    <row r="1461" spans="2:15" s="21" customFormat="1" ht="23.25" customHeight="1" x14ac:dyDescent="0.25">
      <c r="B1461" s="116" t="s">
        <v>936</v>
      </c>
      <c r="C1461" s="121">
        <v>0</v>
      </c>
      <c r="D1461" s="121">
        <v>0</v>
      </c>
      <c r="E1461" s="121">
        <v>0</v>
      </c>
      <c r="F1461" s="121">
        <v>0</v>
      </c>
      <c r="G1461" s="121">
        <v>0</v>
      </c>
      <c r="H1461" s="121">
        <v>0</v>
      </c>
      <c r="I1461" s="121">
        <v>0</v>
      </c>
      <c r="J1461" s="121">
        <v>0</v>
      </c>
      <c r="K1461" s="121">
        <v>0</v>
      </c>
      <c r="L1461" s="121">
        <v>0</v>
      </c>
      <c r="M1461" s="121">
        <v>0</v>
      </c>
      <c r="N1461" s="121">
        <v>0</v>
      </c>
      <c r="O1461" s="128">
        <f t="shared" si="523"/>
        <v>0</v>
      </c>
    </row>
    <row r="1462" spans="2:15" s="21" customFormat="1" ht="23.25" customHeight="1" x14ac:dyDescent="0.25">
      <c r="B1462" s="119" t="s">
        <v>947</v>
      </c>
      <c r="C1462" s="122">
        <v>0</v>
      </c>
      <c r="D1462" s="122">
        <v>0</v>
      </c>
      <c r="E1462" s="122">
        <v>0</v>
      </c>
      <c r="F1462" s="122">
        <v>0</v>
      </c>
      <c r="G1462" s="122">
        <v>0</v>
      </c>
      <c r="H1462" s="122">
        <v>0</v>
      </c>
      <c r="I1462" s="122">
        <v>0</v>
      </c>
      <c r="J1462" s="122">
        <v>0</v>
      </c>
      <c r="K1462" s="122">
        <v>0</v>
      </c>
      <c r="L1462" s="122">
        <v>0</v>
      </c>
      <c r="M1462" s="122">
        <v>0</v>
      </c>
      <c r="N1462" s="122">
        <v>0</v>
      </c>
      <c r="O1462" s="128">
        <f t="shared" si="523"/>
        <v>0</v>
      </c>
    </row>
    <row r="1463" spans="2:15" s="21" customFormat="1" ht="23.25" customHeight="1" x14ac:dyDescent="0.25">
      <c r="B1463" s="116" t="s">
        <v>937</v>
      </c>
      <c r="C1463" s="121">
        <v>0</v>
      </c>
      <c r="D1463" s="121">
        <v>0</v>
      </c>
      <c r="E1463" s="121">
        <v>0</v>
      </c>
      <c r="F1463" s="121">
        <v>0</v>
      </c>
      <c r="G1463" s="121">
        <v>0</v>
      </c>
      <c r="H1463" s="121">
        <v>0</v>
      </c>
      <c r="I1463" s="121">
        <v>0</v>
      </c>
      <c r="J1463" s="121">
        <v>0</v>
      </c>
      <c r="K1463" s="121">
        <v>0</v>
      </c>
      <c r="L1463" s="121">
        <v>0</v>
      </c>
      <c r="M1463" s="121">
        <v>0</v>
      </c>
      <c r="N1463" s="121">
        <v>0</v>
      </c>
      <c r="O1463" s="128">
        <f t="shared" si="523"/>
        <v>0</v>
      </c>
    </row>
    <row r="1464" spans="2:15" s="21" customFormat="1" ht="23.25" customHeight="1" x14ac:dyDescent="0.25">
      <c r="B1464" s="119" t="s">
        <v>938</v>
      </c>
      <c r="C1464" s="122">
        <v>0</v>
      </c>
      <c r="D1464" s="122">
        <v>0</v>
      </c>
      <c r="E1464" s="122">
        <v>0</v>
      </c>
      <c r="F1464" s="122">
        <v>0</v>
      </c>
      <c r="G1464" s="122">
        <v>0</v>
      </c>
      <c r="H1464" s="122">
        <v>0</v>
      </c>
      <c r="I1464" s="122">
        <v>0</v>
      </c>
      <c r="J1464" s="122">
        <v>0</v>
      </c>
      <c r="K1464" s="122">
        <v>0</v>
      </c>
      <c r="L1464" s="122">
        <v>0</v>
      </c>
      <c r="M1464" s="122">
        <v>0</v>
      </c>
      <c r="N1464" s="122">
        <v>0</v>
      </c>
      <c r="O1464" s="128">
        <f t="shared" si="523"/>
        <v>0</v>
      </c>
    </row>
    <row r="1465" spans="2:15" s="21" customFormat="1" ht="23.25" customHeight="1" x14ac:dyDescent="0.25">
      <c r="B1465" s="116" t="s">
        <v>940</v>
      </c>
      <c r="C1465" s="121">
        <v>0</v>
      </c>
      <c r="D1465" s="121">
        <v>0</v>
      </c>
      <c r="E1465" s="121">
        <v>0</v>
      </c>
      <c r="F1465" s="121">
        <v>0</v>
      </c>
      <c r="G1465" s="121">
        <v>0</v>
      </c>
      <c r="H1465" s="121">
        <v>0</v>
      </c>
      <c r="I1465" s="121">
        <v>0</v>
      </c>
      <c r="J1465" s="121">
        <v>0</v>
      </c>
      <c r="K1465" s="121">
        <v>0</v>
      </c>
      <c r="L1465" s="121">
        <v>0</v>
      </c>
      <c r="M1465" s="121">
        <v>0</v>
      </c>
      <c r="N1465" s="121">
        <v>0</v>
      </c>
      <c r="O1465" s="128">
        <f t="shared" si="523"/>
        <v>0</v>
      </c>
    </row>
    <row r="1466" spans="2:15" s="21" customFormat="1" ht="23.25" customHeight="1" x14ac:dyDescent="0.25">
      <c r="B1466" s="119" t="s">
        <v>941</v>
      </c>
      <c r="C1466" s="122">
        <v>0</v>
      </c>
      <c r="D1466" s="122">
        <v>0</v>
      </c>
      <c r="E1466" s="122">
        <v>0</v>
      </c>
      <c r="F1466" s="122">
        <v>0</v>
      </c>
      <c r="G1466" s="122">
        <v>0</v>
      </c>
      <c r="H1466" s="122">
        <v>0</v>
      </c>
      <c r="I1466" s="122">
        <v>0</v>
      </c>
      <c r="J1466" s="122">
        <v>0</v>
      </c>
      <c r="K1466" s="122">
        <v>0</v>
      </c>
      <c r="L1466" s="122">
        <v>0</v>
      </c>
      <c r="M1466" s="122">
        <v>0</v>
      </c>
      <c r="N1466" s="122">
        <v>0</v>
      </c>
      <c r="O1466" s="128">
        <f t="shared" si="523"/>
        <v>0</v>
      </c>
    </row>
    <row r="1467" spans="2:15" s="21" customFormat="1" ht="23.25" customHeight="1" x14ac:dyDescent="0.25">
      <c r="B1467" s="116" t="s">
        <v>942</v>
      </c>
      <c r="C1467" s="121">
        <v>0</v>
      </c>
      <c r="D1467" s="121">
        <v>0</v>
      </c>
      <c r="E1467" s="121">
        <v>0</v>
      </c>
      <c r="F1467" s="121">
        <v>0</v>
      </c>
      <c r="G1467" s="121">
        <v>0</v>
      </c>
      <c r="H1467" s="121">
        <v>0</v>
      </c>
      <c r="I1467" s="121">
        <v>0</v>
      </c>
      <c r="J1467" s="121">
        <v>0</v>
      </c>
      <c r="K1467" s="121">
        <v>0</v>
      </c>
      <c r="L1467" s="121">
        <v>0</v>
      </c>
      <c r="M1467" s="121">
        <v>0</v>
      </c>
      <c r="N1467" s="121">
        <v>0</v>
      </c>
      <c r="O1467" s="128">
        <f t="shared" si="523"/>
        <v>0</v>
      </c>
    </row>
    <row r="1468" spans="2:15" s="21" customFormat="1" ht="23.25" customHeight="1" x14ac:dyDescent="0.25">
      <c r="B1468" s="119" t="s">
        <v>943</v>
      </c>
      <c r="C1468" s="122">
        <v>0</v>
      </c>
      <c r="D1468" s="122">
        <v>0</v>
      </c>
      <c r="E1468" s="122">
        <v>0</v>
      </c>
      <c r="F1468" s="122">
        <v>0</v>
      </c>
      <c r="G1468" s="122">
        <v>0</v>
      </c>
      <c r="H1468" s="122">
        <v>0</v>
      </c>
      <c r="I1468" s="122">
        <v>0</v>
      </c>
      <c r="J1468" s="122">
        <v>0</v>
      </c>
      <c r="K1468" s="122">
        <v>0</v>
      </c>
      <c r="L1468" s="122">
        <v>0</v>
      </c>
      <c r="M1468" s="122">
        <v>0</v>
      </c>
      <c r="N1468" s="122">
        <v>0</v>
      </c>
      <c r="O1468" s="128">
        <f t="shared" si="523"/>
        <v>0</v>
      </c>
    </row>
    <row r="1469" spans="2:15" s="21" customFormat="1" ht="23.25" customHeight="1" x14ac:dyDescent="0.25">
      <c r="B1469" s="116" t="s">
        <v>944</v>
      </c>
      <c r="C1469" s="121">
        <v>0</v>
      </c>
      <c r="D1469" s="121">
        <v>0</v>
      </c>
      <c r="E1469" s="121">
        <v>0</v>
      </c>
      <c r="F1469" s="121">
        <v>0</v>
      </c>
      <c r="G1469" s="121">
        <v>0</v>
      </c>
      <c r="H1469" s="121">
        <v>0</v>
      </c>
      <c r="I1469" s="121">
        <v>0</v>
      </c>
      <c r="J1469" s="121">
        <v>0</v>
      </c>
      <c r="K1469" s="121">
        <v>0</v>
      </c>
      <c r="L1469" s="121">
        <v>0</v>
      </c>
      <c r="M1469" s="121">
        <v>0</v>
      </c>
      <c r="N1469" s="121">
        <v>0</v>
      </c>
      <c r="O1469" s="128">
        <f t="shared" si="523"/>
        <v>0</v>
      </c>
    </row>
    <row r="1470" spans="2:15" s="21" customFormat="1" ht="23.25" customHeight="1" x14ac:dyDescent="0.25">
      <c r="B1470" s="119" t="s">
        <v>945</v>
      </c>
      <c r="C1470" s="122">
        <v>0</v>
      </c>
      <c r="D1470" s="122">
        <v>0</v>
      </c>
      <c r="E1470" s="122">
        <v>0</v>
      </c>
      <c r="F1470" s="122">
        <v>0</v>
      </c>
      <c r="G1470" s="122">
        <v>0</v>
      </c>
      <c r="H1470" s="122">
        <v>0</v>
      </c>
      <c r="I1470" s="122">
        <v>0</v>
      </c>
      <c r="J1470" s="122">
        <v>0</v>
      </c>
      <c r="K1470" s="122">
        <v>0</v>
      </c>
      <c r="L1470" s="122">
        <v>0</v>
      </c>
      <c r="M1470" s="122">
        <v>0</v>
      </c>
      <c r="N1470" s="122">
        <v>0</v>
      </c>
      <c r="O1470" s="128">
        <f t="shared" si="523"/>
        <v>0</v>
      </c>
    </row>
    <row r="1471" spans="2:15" s="21" customFormat="1" ht="23.25" customHeight="1" x14ac:dyDescent="0.25">
      <c r="B1471" s="116" t="s">
        <v>946</v>
      </c>
      <c r="C1471" s="121">
        <v>0</v>
      </c>
      <c r="D1471" s="121">
        <v>0</v>
      </c>
      <c r="E1471" s="121">
        <v>0</v>
      </c>
      <c r="F1471" s="121">
        <v>0</v>
      </c>
      <c r="G1471" s="121">
        <v>0</v>
      </c>
      <c r="H1471" s="121">
        <v>0</v>
      </c>
      <c r="I1471" s="121">
        <v>0</v>
      </c>
      <c r="J1471" s="121">
        <v>0</v>
      </c>
      <c r="K1471" s="121">
        <v>0</v>
      </c>
      <c r="L1471" s="121">
        <v>0</v>
      </c>
      <c r="M1471" s="121">
        <v>0</v>
      </c>
      <c r="N1471" s="121">
        <v>0</v>
      </c>
      <c r="O1471" s="128">
        <f t="shared" si="523"/>
        <v>0</v>
      </c>
    </row>
    <row r="1472" spans="2:15" s="21" customFormat="1" ht="23.25" customHeight="1" x14ac:dyDescent="0.25">
      <c r="B1472" s="129" t="s">
        <v>5</v>
      </c>
      <c r="C1472" s="128">
        <f>SUM(C1458:C1471)</f>
        <v>0</v>
      </c>
      <c r="D1472" s="128">
        <f t="shared" ref="D1472:N1472" si="524">SUM(D1458:D1471)</f>
        <v>0</v>
      </c>
      <c r="E1472" s="128">
        <f t="shared" si="524"/>
        <v>0</v>
      </c>
      <c r="F1472" s="128">
        <f t="shared" si="524"/>
        <v>0</v>
      </c>
      <c r="G1472" s="128">
        <f t="shared" si="524"/>
        <v>0</v>
      </c>
      <c r="H1472" s="128">
        <f t="shared" si="524"/>
        <v>0</v>
      </c>
      <c r="I1472" s="128">
        <f t="shared" si="524"/>
        <v>0</v>
      </c>
      <c r="J1472" s="128">
        <f t="shared" si="524"/>
        <v>0</v>
      </c>
      <c r="K1472" s="128">
        <f t="shared" si="524"/>
        <v>0</v>
      </c>
      <c r="L1472" s="128">
        <f t="shared" si="524"/>
        <v>0</v>
      </c>
      <c r="M1472" s="128">
        <f t="shared" si="524"/>
        <v>0</v>
      </c>
      <c r="N1472" s="128">
        <f t="shared" si="524"/>
        <v>0</v>
      </c>
      <c r="O1472" s="128">
        <f t="shared" si="523"/>
        <v>0</v>
      </c>
    </row>
    <row r="1473" spans="2:15" s="21" customFormat="1" ht="23.25" customHeight="1" x14ac:dyDescent="0.25">
      <c r="B1473" s="129" t="s">
        <v>25</v>
      </c>
      <c r="C1473" s="123">
        <f t="shared" ref="C1473:O1473" si="525">C1472/C1615</f>
        <v>0</v>
      </c>
      <c r="D1473" s="123">
        <f t="shared" si="525"/>
        <v>0</v>
      </c>
      <c r="E1473" s="123">
        <f t="shared" si="525"/>
        <v>0</v>
      </c>
      <c r="F1473" s="123">
        <f t="shared" si="525"/>
        <v>0</v>
      </c>
      <c r="G1473" s="123">
        <f t="shared" si="525"/>
        <v>0</v>
      </c>
      <c r="H1473" s="123">
        <f t="shared" si="525"/>
        <v>0</v>
      </c>
      <c r="I1473" s="123">
        <f t="shared" si="525"/>
        <v>0</v>
      </c>
      <c r="J1473" s="123">
        <f t="shared" si="525"/>
        <v>0</v>
      </c>
      <c r="K1473" s="123">
        <f t="shared" si="525"/>
        <v>0</v>
      </c>
      <c r="L1473" s="123">
        <f t="shared" si="525"/>
        <v>0</v>
      </c>
      <c r="M1473" s="123">
        <f t="shared" si="525"/>
        <v>0</v>
      </c>
      <c r="N1473" s="123">
        <f t="shared" si="525"/>
        <v>0</v>
      </c>
      <c r="O1473" s="123">
        <f t="shared" si="525"/>
        <v>0</v>
      </c>
    </row>
    <row r="1474" spans="2:15" s="21" customFormat="1" ht="12" customHeight="1" x14ac:dyDescent="0.25">
      <c r="B1474" s="75"/>
      <c r="C1474" s="76"/>
      <c r="D1474" s="76"/>
      <c r="E1474" s="76"/>
      <c r="F1474" s="76"/>
      <c r="G1474" s="76"/>
      <c r="H1474" s="76"/>
      <c r="I1474" s="76"/>
      <c r="J1474" s="76"/>
      <c r="K1474" s="76"/>
      <c r="L1474" s="76"/>
      <c r="M1474" s="76"/>
      <c r="N1474" s="76"/>
      <c r="O1474" s="71"/>
    </row>
    <row r="1475" spans="2:15" s="30" customFormat="1" ht="23.25" customHeight="1" x14ac:dyDescent="0.25">
      <c r="B1475" s="133" t="s">
        <v>132</v>
      </c>
      <c r="C1475" s="135"/>
      <c r="D1475" s="136"/>
      <c r="E1475" s="136"/>
      <c r="F1475" s="136"/>
      <c r="G1475" s="136"/>
      <c r="H1475" s="136"/>
      <c r="I1475" s="136"/>
      <c r="J1475" s="136"/>
      <c r="K1475" s="136"/>
      <c r="L1475" s="136"/>
      <c r="M1475" s="136"/>
      <c r="N1475" s="136"/>
      <c r="O1475" s="137"/>
    </row>
    <row r="1476" spans="2:15" s="21" customFormat="1" ht="23.25" customHeight="1" x14ac:dyDescent="0.25">
      <c r="B1476" s="119" t="s">
        <v>948</v>
      </c>
      <c r="C1476" s="122">
        <v>0</v>
      </c>
      <c r="D1476" s="122">
        <v>442</v>
      </c>
      <c r="E1476" s="122">
        <v>1386</v>
      </c>
      <c r="F1476" s="122">
        <v>533</v>
      </c>
      <c r="G1476" s="122">
        <v>1505</v>
      </c>
      <c r="H1476" s="122">
        <v>2490</v>
      </c>
      <c r="I1476" s="122">
        <v>0</v>
      </c>
      <c r="J1476" s="122">
        <v>621</v>
      </c>
      <c r="K1476" s="122">
        <v>510</v>
      </c>
      <c r="L1476" s="122">
        <v>672</v>
      </c>
      <c r="M1476" s="122">
        <v>1382</v>
      </c>
      <c r="N1476" s="122">
        <v>380</v>
      </c>
      <c r="O1476" s="128">
        <f t="shared" ref="O1476:O1496" si="526">SUM(C1476:N1476)</f>
        <v>9921</v>
      </c>
    </row>
    <row r="1477" spans="2:15" s="21" customFormat="1" ht="23.25" customHeight="1" x14ac:dyDescent="0.25">
      <c r="B1477" s="116" t="s">
        <v>949</v>
      </c>
      <c r="C1477" s="121">
        <v>97</v>
      </c>
      <c r="D1477" s="121">
        <v>136</v>
      </c>
      <c r="E1477" s="121">
        <v>136</v>
      </c>
      <c r="F1477" s="121">
        <v>48</v>
      </c>
      <c r="G1477" s="121">
        <v>98</v>
      </c>
      <c r="H1477" s="121">
        <v>1891</v>
      </c>
      <c r="I1477" s="121">
        <v>180</v>
      </c>
      <c r="J1477" s="121">
        <v>183</v>
      </c>
      <c r="K1477" s="121">
        <v>415</v>
      </c>
      <c r="L1477" s="121">
        <v>369</v>
      </c>
      <c r="M1477" s="121">
        <v>0</v>
      </c>
      <c r="N1477" s="121">
        <v>74</v>
      </c>
      <c r="O1477" s="128">
        <f t="shared" si="526"/>
        <v>3627</v>
      </c>
    </row>
    <row r="1478" spans="2:15" s="21" customFormat="1" ht="23.25" customHeight="1" x14ac:dyDescent="0.25">
      <c r="B1478" s="119" t="s">
        <v>950</v>
      </c>
      <c r="C1478" s="122">
        <v>514</v>
      </c>
      <c r="D1478" s="122">
        <v>402</v>
      </c>
      <c r="E1478" s="122">
        <v>221</v>
      </c>
      <c r="F1478" s="122">
        <v>261</v>
      </c>
      <c r="G1478" s="122">
        <v>238</v>
      </c>
      <c r="H1478" s="122">
        <v>7628</v>
      </c>
      <c r="I1478" s="122">
        <v>0</v>
      </c>
      <c r="J1478" s="122">
        <v>0</v>
      </c>
      <c r="K1478" s="122">
        <v>40</v>
      </c>
      <c r="L1478" s="122">
        <v>176</v>
      </c>
      <c r="M1478" s="122">
        <v>168</v>
      </c>
      <c r="N1478" s="122">
        <v>141</v>
      </c>
      <c r="O1478" s="128">
        <f t="shared" si="526"/>
        <v>9789</v>
      </c>
    </row>
    <row r="1479" spans="2:15" s="21" customFormat="1" ht="23.25" customHeight="1" x14ac:dyDescent="0.25">
      <c r="B1479" s="116" t="s">
        <v>951</v>
      </c>
      <c r="C1479" s="121">
        <v>0</v>
      </c>
      <c r="D1479" s="121">
        <v>0</v>
      </c>
      <c r="E1479" s="121">
        <v>0</v>
      </c>
      <c r="F1479" s="121">
        <v>0</v>
      </c>
      <c r="G1479" s="121">
        <v>0</v>
      </c>
      <c r="H1479" s="121">
        <v>0</v>
      </c>
      <c r="I1479" s="121">
        <v>0</v>
      </c>
      <c r="J1479" s="121">
        <v>0</v>
      </c>
      <c r="K1479" s="121">
        <v>0</v>
      </c>
      <c r="L1479" s="121">
        <v>0</v>
      </c>
      <c r="M1479" s="121">
        <v>0</v>
      </c>
      <c r="N1479" s="121">
        <v>0</v>
      </c>
      <c r="O1479" s="128">
        <f t="shared" si="526"/>
        <v>0</v>
      </c>
    </row>
    <row r="1480" spans="2:15" s="21" customFormat="1" ht="23.25" customHeight="1" x14ac:dyDescent="0.25">
      <c r="B1480" s="119" t="s">
        <v>952</v>
      </c>
      <c r="C1480" s="122">
        <v>12093</v>
      </c>
      <c r="D1480" s="122">
        <v>15899</v>
      </c>
      <c r="E1480" s="122">
        <v>14967</v>
      </c>
      <c r="F1480" s="122">
        <v>13939</v>
      </c>
      <c r="G1480" s="122">
        <v>9661</v>
      </c>
      <c r="H1480" s="122">
        <v>12652</v>
      </c>
      <c r="I1480" s="122">
        <v>5655</v>
      </c>
      <c r="J1480" s="122">
        <v>17140</v>
      </c>
      <c r="K1480" s="122">
        <v>10592</v>
      </c>
      <c r="L1480" s="122">
        <v>12685</v>
      </c>
      <c r="M1480" s="122">
        <v>9364</v>
      </c>
      <c r="N1480" s="122">
        <v>12125</v>
      </c>
      <c r="O1480" s="128">
        <f t="shared" si="526"/>
        <v>146772</v>
      </c>
    </row>
    <row r="1481" spans="2:15" s="21" customFormat="1" ht="23.25" customHeight="1" x14ac:dyDescent="0.25">
      <c r="B1481" s="116" t="s">
        <v>953</v>
      </c>
      <c r="C1481" s="121">
        <v>47</v>
      </c>
      <c r="D1481" s="121">
        <v>63</v>
      </c>
      <c r="E1481" s="121">
        <v>0</v>
      </c>
      <c r="F1481" s="121">
        <v>0</v>
      </c>
      <c r="G1481" s="121">
        <v>0</v>
      </c>
      <c r="H1481" s="121">
        <v>0</v>
      </c>
      <c r="I1481" s="121">
        <v>0</v>
      </c>
      <c r="J1481" s="121">
        <v>0</v>
      </c>
      <c r="K1481" s="121">
        <v>0</v>
      </c>
      <c r="L1481" s="121">
        <v>0</v>
      </c>
      <c r="M1481" s="121">
        <v>0</v>
      </c>
      <c r="N1481" s="121">
        <v>0</v>
      </c>
      <c r="O1481" s="128">
        <f t="shared" si="526"/>
        <v>110</v>
      </c>
    </row>
    <row r="1482" spans="2:15" s="21" customFormat="1" ht="23.25" customHeight="1" x14ac:dyDescent="0.25">
      <c r="B1482" s="119" t="s">
        <v>954</v>
      </c>
      <c r="C1482" s="122">
        <v>231</v>
      </c>
      <c r="D1482" s="122">
        <v>110</v>
      </c>
      <c r="E1482" s="122">
        <v>80</v>
      </c>
      <c r="F1482" s="122">
        <v>109</v>
      </c>
      <c r="G1482" s="122">
        <v>109</v>
      </c>
      <c r="H1482" s="122">
        <v>141</v>
      </c>
      <c r="I1482" s="122">
        <v>0</v>
      </c>
      <c r="J1482" s="122">
        <v>50</v>
      </c>
      <c r="K1482" s="122">
        <v>32</v>
      </c>
      <c r="L1482" s="122">
        <v>58</v>
      </c>
      <c r="M1482" s="122">
        <v>30</v>
      </c>
      <c r="N1482" s="122">
        <v>350</v>
      </c>
      <c r="O1482" s="128">
        <f t="shared" si="526"/>
        <v>1300</v>
      </c>
    </row>
    <row r="1483" spans="2:15" s="21" customFormat="1" ht="23.25" customHeight="1" x14ac:dyDescent="0.25">
      <c r="B1483" s="116" t="s">
        <v>955</v>
      </c>
      <c r="C1483" s="121">
        <v>40</v>
      </c>
      <c r="D1483" s="121">
        <v>50</v>
      </c>
      <c r="E1483" s="121">
        <v>25</v>
      </c>
      <c r="F1483" s="121">
        <v>58</v>
      </c>
      <c r="G1483" s="121">
        <v>40</v>
      </c>
      <c r="H1483" s="121">
        <v>5</v>
      </c>
      <c r="I1483" s="121">
        <v>55</v>
      </c>
      <c r="J1483" s="121">
        <v>30</v>
      </c>
      <c r="K1483" s="121">
        <v>63</v>
      </c>
      <c r="L1483" s="121">
        <v>61</v>
      </c>
      <c r="M1483" s="121">
        <v>70</v>
      </c>
      <c r="N1483" s="121">
        <v>73</v>
      </c>
      <c r="O1483" s="128">
        <f t="shared" si="526"/>
        <v>570</v>
      </c>
    </row>
    <row r="1484" spans="2:15" s="21" customFormat="1" ht="23.25" customHeight="1" x14ac:dyDescent="0.25">
      <c r="B1484" s="119" t="s">
        <v>1424</v>
      </c>
      <c r="C1484" s="122">
        <v>0</v>
      </c>
      <c r="D1484" s="122">
        <v>0</v>
      </c>
      <c r="E1484" s="122">
        <v>0</v>
      </c>
      <c r="F1484" s="122">
        <v>135</v>
      </c>
      <c r="G1484" s="122">
        <v>6</v>
      </c>
      <c r="H1484" s="122">
        <v>10</v>
      </c>
      <c r="I1484" s="122">
        <v>7</v>
      </c>
      <c r="J1484" s="122">
        <v>20</v>
      </c>
      <c r="K1484" s="122">
        <v>0</v>
      </c>
      <c r="L1484" s="122">
        <v>0</v>
      </c>
      <c r="M1484" s="122">
        <v>0</v>
      </c>
      <c r="N1484" s="122">
        <v>0</v>
      </c>
      <c r="O1484" s="128">
        <f t="shared" si="526"/>
        <v>178</v>
      </c>
    </row>
    <row r="1485" spans="2:15" s="21" customFormat="1" ht="23.25" customHeight="1" x14ac:dyDescent="0.25">
      <c r="B1485" s="116" t="s">
        <v>956</v>
      </c>
      <c r="C1485" s="121">
        <v>286</v>
      </c>
      <c r="D1485" s="121">
        <v>62</v>
      </c>
      <c r="E1485" s="121">
        <v>128</v>
      </c>
      <c r="F1485" s="121">
        <v>272</v>
      </c>
      <c r="G1485" s="121">
        <v>252</v>
      </c>
      <c r="H1485" s="121">
        <v>227</v>
      </c>
      <c r="I1485" s="121">
        <v>130</v>
      </c>
      <c r="J1485" s="121">
        <v>42</v>
      </c>
      <c r="K1485" s="121">
        <v>196</v>
      </c>
      <c r="L1485" s="121">
        <v>619</v>
      </c>
      <c r="M1485" s="121">
        <v>350</v>
      </c>
      <c r="N1485" s="121">
        <v>55</v>
      </c>
      <c r="O1485" s="128">
        <f t="shared" si="526"/>
        <v>2619</v>
      </c>
    </row>
    <row r="1486" spans="2:15" s="21" customFormat="1" ht="23.25" customHeight="1" x14ac:dyDescent="0.25">
      <c r="B1486" s="119" t="s">
        <v>957</v>
      </c>
      <c r="C1486" s="122">
        <v>381</v>
      </c>
      <c r="D1486" s="122">
        <v>307</v>
      </c>
      <c r="E1486" s="122">
        <v>6</v>
      </c>
      <c r="F1486" s="122">
        <v>0</v>
      </c>
      <c r="G1486" s="122">
        <v>0</v>
      </c>
      <c r="H1486" s="122">
        <v>0</v>
      </c>
      <c r="I1486" s="122">
        <v>0</v>
      </c>
      <c r="J1486" s="122">
        <v>0</v>
      </c>
      <c r="K1486" s="122">
        <v>84</v>
      </c>
      <c r="L1486" s="122">
        <v>26</v>
      </c>
      <c r="M1486" s="122">
        <v>0</v>
      </c>
      <c r="N1486" s="122">
        <v>0</v>
      </c>
      <c r="O1486" s="128">
        <f t="shared" si="526"/>
        <v>804</v>
      </c>
    </row>
    <row r="1487" spans="2:15" s="21" customFormat="1" ht="23.25" customHeight="1" x14ac:dyDescent="0.25">
      <c r="B1487" s="116" t="s">
        <v>958</v>
      </c>
      <c r="C1487" s="121">
        <v>1222</v>
      </c>
      <c r="D1487" s="121">
        <v>700</v>
      </c>
      <c r="E1487" s="121">
        <v>970</v>
      </c>
      <c r="F1487" s="121">
        <v>1035</v>
      </c>
      <c r="G1487" s="121">
        <v>1095</v>
      </c>
      <c r="H1487" s="121">
        <v>2180</v>
      </c>
      <c r="I1487" s="121">
        <v>530</v>
      </c>
      <c r="J1487" s="121">
        <v>2045</v>
      </c>
      <c r="K1487" s="121">
        <v>1015</v>
      </c>
      <c r="L1487" s="121">
        <v>790</v>
      </c>
      <c r="M1487" s="121">
        <v>2691</v>
      </c>
      <c r="N1487" s="121">
        <v>1396</v>
      </c>
      <c r="O1487" s="128">
        <f t="shared" si="526"/>
        <v>15669</v>
      </c>
    </row>
    <row r="1488" spans="2:15" s="21" customFormat="1" ht="23.25" customHeight="1" x14ac:dyDescent="0.25">
      <c r="B1488" s="119" t="s">
        <v>959</v>
      </c>
      <c r="C1488" s="122">
        <v>214</v>
      </c>
      <c r="D1488" s="122">
        <v>0</v>
      </c>
      <c r="E1488" s="122">
        <v>70</v>
      </c>
      <c r="F1488" s="122">
        <v>188</v>
      </c>
      <c r="G1488" s="122">
        <v>33</v>
      </c>
      <c r="H1488" s="122">
        <v>49</v>
      </c>
      <c r="I1488" s="122">
        <v>80</v>
      </c>
      <c r="J1488" s="122">
        <v>50</v>
      </c>
      <c r="K1488" s="122">
        <v>35</v>
      </c>
      <c r="L1488" s="122">
        <v>15</v>
      </c>
      <c r="M1488" s="122">
        <v>154</v>
      </c>
      <c r="N1488" s="122">
        <v>104</v>
      </c>
      <c r="O1488" s="128">
        <f t="shared" si="526"/>
        <v>992</v>
      </c>
    </row>
    <row r="1489" spans="2:15" s="21" customFormat="1" ht="23.25" customHeight="1" x14ac:dyDescent="0.25">
      <c r="B1489" s="116" t="s">
        <v>960</v>
      </c>
      <c r="C1489" s="121">
        <v>15</v>
      </c>
      <c r="D1489" s="121">
        <v>0</v>
      </c>
      <c r="E1489" s="121">
        <v>110</v>
      </c>
      <c r="F1489" s="121">
        <v>0</v>
      </c>
      <c r="G1489" s="121">
        <v>4000</v>
      </c>
      <c r="H1489" s="121">
        <v>40</v>
      </c>
      <c r="I1489" s="121">
        <v>0</v>
      </c>
      <c r="J1489" s="121">
        <v>25</v>
      </c>
      <c r="K1489" s="121">
        <v>0</v>
      </c>
      <c r="L1489" s="121">
        <v>0</v>
      </c>
      <c r="M1489" s="121">
        <v>588</v>
      </c>
      <c r="N1489" s="121">
        <v>0</v>
      </c>
      <c r="O1489" s="128">
        <f t="shared" si="526"/>
        <v>4778</v>
      </c>
    </row>
    <row r="1490" spans="2:15" s="21" customFormat="1" ht="23.25" customHeight="1" x14ac:dyDescent="0.25">
      <c r="B1490" s="119" t="s">
        <v>961</v>
      </c>
      <c r="C1490" s="122">
        <v>4</v>
      </c>
      <c r="D1490" s="122">
        <v>0</v>
      </c>
      <c r="E1490" s="122">
        <v>75</v>
      </c>
      <c r="F1490" s="122">
        <v>40</v>
      </c>
      <c r="G1490" s="122">
        <v>0</v>
      </c>
      <c r="H1490" s="122">
        <v>320</v>
      </c>
      <c r="I1490" s="122">
        <v>20</v>
      </c>
      <c r="J1490" s="122">
        <v>95</v>
      </c>
      <c r="K1490" s="122">
        <v>33</v>
      </c>
      <c r="L1490" s="122">
        <v>80</v>
      </c>
      <c r="M1490" s="122">
        <v>95</v>
      </c>
      <c r="N1490" s="122">
        <v>280</v>
      </c>
      <c r="O1490" s="128">
        <f t="shared" si="526"/>
        <v>1042</v>
      </c>
    </row>
    <row r="1491" spans="2:15" s="21" customFormat="1" ht="23.25" customHeight="1" x14ac:dyDescent="0.25">
      <c r="B1491" s="116" t="s">
        <v>962</v>
      </c>
      <c r="C1491" s="121">
        <v>0</v>
      </c>
      <c r="D1491" s="121">
        <v>0</v>
      </c>
      <c r="E1491" s="121">
        <v>0</v>
      </c>
      <c r="F1491" s="121">
        <v>2100</v>
      </c>
      <c r="G1491" s="121">
        <v>3775</v>
      </c>
      <c r="H1491" s="121">
        <v>1680</v>
      </c>
      <c r="I1491" s="121">
        <v>0</v>
      </c>
      <c r="J1491" s="121">
        <v>0</v>
      </c>
      <c r="K1491" s="121">
        <v>606</v>
      </c>
      <c r="L1491" s="121">
        <v>0</v>
      </c>
      <c r="M1491" s="121">
        <v>1950</v>
      </c>
      <c r="N1491" s="121">
        <v>0</v>
      </c>
      <c r="O1491" s="128">
        <f t="shared" si="526"/>
        <v>10111</v>
      </c>
    </row>
    <row r="1492" spans="2:15" s="21" customFormat="1" ht="23.25" customHeight="1" x14ac:dyDescent="0.25">
      <c r="B1492" s="119" t="s">
        <v>963</v>
      </c>
      <c r="C1492" s="122">
        <v>510</v>
      </c>
      <c r="D1492" s="122">
        <v>360</v>
      </c>
      <c r="E1492" s="122">
        <v>1270</v>
      </c>
      <c r="F1492" s="122">
        <v>1615</v>
      </c>
      <c r="G1492" s="122">
        <v>1090</v>
      </c>
      <c r="H1492" s="122">
        <v>164</v>
      </c>
      <c r="I1492" s="122">
        <v>500</v>
      </c>
      <c r="J1492" s="122">
        <v>400</v>
      </c>
      <c r="K1492" s="122">
        <v>52</v>
      </c>
      <c r="L1492" s="122">
        <v>50</v>
      </c>
      <c r="M1492" s="122">
        <v>0</v>
      </c>
      <c r="N1492" s="122">
        <v>820</v>
      </c>
      <c r="O1492" s="128">
        <f t="shared" si="526"/>
        <v>6831</v>
      </c>
    </row>
    <row r="1493" spans="2:15" s="21" customFormat="1" ht="23.25" customHeight="1" x14ac:dyDescent="0.25">
      <c r="B1493" s="116" t="s">
        <v>964</v>
      </c>
      <c r="C1493" s="121">
        <v>0</v>
      </c>
      <c r="D1493" s="121">
        <v>0</v>
      </c>
      <c r="E1493" s="121">
        <v>0</v>
      </c>
      <c r="F1493" s="121">
        <v>60</v>
      </c>
      <c r="G1493" s="121">
        <v>55</v>
      </c>
      <c r="H1493" s="121">
        <v>0</v>
      </c>
      <c r="I1493" s="121">
        <v>0</v>
      </c>
      <c r="J1493" s="121">
        <v>0</v>
      </c>
      <c r="K1493" s="121">
        <v>0</v>
      </c>
      <c r="L1493" s="121">
        <v>0</v>
      </c>
      <c r="M1493" s="121">
        <v>0</v>
      </c>
      <c r="N1493" s="121">
        <v>0</v>
      </c>
      <c r="O1493" s="128">
        <f t="shared" si="526"/>
        <v>115</v>
      </c>
    </row>
    <row r="1494" spans="2:15" s="21" customFormat="1" ht="23.25" customHeight="1" x14ac:dyDescent="0.25">
      <c r="B1494" s="119" t="s">
        <v>965</v>
      </c>
      <c r="C1494" s="122">
        <v>20</v>
      </c>
      <c r="D1494" s="122">
        <v>20</v>
      </c>
      <c r="E1494" s="122">
        <v>355</v>
      </c>
      <c r="F1494" s="122">
        <v>98</v>
      </c>
      <c r="G1494" s="122">
        <v>100</v>
      </c>
      <c r="H1494" s="122">
        <v>200</v>
      </c>
      <c r="I1494" s="122">
        <v>0</v>
      </c>
      <c r="J1494" s="122">
        <v>60</v>
      </c>
      <c r="K1494" s="122">
        <v>55</v>
      </c>
      <c r="L1494" s="122">
        <v>130</v>
      </c>
      <c r="M1494" s="122">
        <v>420</v>
      </c>
      <c r="N1494" s="122">
        <v>190</v>
      </c>
      <c r="O1494" s="128">
        <f t="shared" si="526"/>
        <v>1648</v>
      </c>
    </row>
    <row r="1495" spans="2:15" s="21" customFormat="1" ht="23.25" customHeight="1" x14ac:dyDescent="0.25">
      <c r="B1495" s="116" t="s">
        <v>966</v>
      </c>
      <c r="C1495" s="121">
        <v>335</v>
      </c>
      <c r="D1495" s="121">
        <v>379</v>
      </c>
      <c r="E1495" s="121">
        <v>334</v>
      </c>
      <c r="F1495" s="121">
        <v>552</v>
      </c>
      <c r="G1495" s="121">
        <v>556</v>
      </c>
      <c r="H1495" s="121">
        <v>703</v>
      </c>
      <c r="I1495" s="121">
        <v>77</v>
      </c>
      <c r="J1495" s="121">
        <v>717</v>
      </c>
      <c r="K1495" s="121">
        <v>965</v>
      </c>
      <c r="L1495" s="121">
        <v>1461</v>
      </c>
      <c r="M1495" s="121">
        <v>530</v>
      </c>
      <c r="N1495" s="121">
        <v>143</v>
      </c>
      <c r="O1495" s="128">
        <f t="shared" si="526"/>
        <v>6752</v>
      </c>
    </row>
    <row r="1496" spans="2:15" s="26" customFormat="1" ht="23.25" customHeight="1" x14ac:dyDescent="0.25">
      <c r="B1496" s="129" t="s">
        <v>5</v>
      </c>
      <c r="C1496" s="128">
        <f t="shared" ref="C1496:N1496" si="527">SUM(C1476:C1495)</f>
        <v>16009</v>
      </c>
      <c r="D1496" s="128">
        <f t="shared" si="527"/>
        <v>18930</v>
      </c>
      <c r="E1496" s="128">
        <f t="shared" si="527"/>
        <v>20133</v>
      </c>
      <c r="F1496" s="128">
        <f t="shared" si="527"/>
        <v>21043</v>
      </c>
      <c r="G1496" s="128">
        <f t="shared" si="527"/>
        <v>22613</v>
      </c>
      <c r="H1496" s="128">
        <f>SUM(H1476:H1495)</f>
        <v>30380</v>
      </c>
      <c r="I1496" s="128">
        <f t="shared" si="527"/>
        <v>7234</v>
      </c>
      <c r="J1496" s="128">
        <f t="shared" si="527"/>
        <v>21478</v>
      </c>
      <c r="K1496" s="128">
        <f>SUM(K1476:K1495)</f>
        <v>14693</v>
      </c>
      <c r="L1496" s="128">
        <f t="shared" si="527"/>
        <v>17192</v>
      </c>
      <c r="M1496" s="128">
        <f t="shared" si="527"/>
        <v>17792</v>
      </c>
      <c r="N1496" s="128">
        <f t="shared" si="527"/>
        <v>16131</v>
      </c>
      <c r="O1496" s="128">
        <f t="shared" si="526"/>
        <v>223628</v>
      </c>
    </row>
    <row r="1497" spans="2:15" s="21" customFormat="1" ht="23.25" customHeight="1" x14ac:dyDescent="0.25">
      <c r="B1497" s="129" t="s">
        <v>25</v>
      </c>
      <c r="C1497" s="123">
        <f t="shared" ref="C1497:O1497" si="528">C1496/C1615</f>
        <v>516.41935483870964</v>
      </c>
      <c r="D1497" s="123">
        <f t="shared" si="528"/>
        <v>652.75862068965512</v>
      </c>
      <c r="E1497" s="123">
        <f t="shared" si="528"/>
        <v>649.45161290322585</v>
      </c>
      <c r="F1497" s="123">
        <f t="shared" si="528"/>
        <v>701.43333333333328</v>
      </c>
      <c r="G1497" s="123">
        <f t="shared" si="528"/>
        <v>729.45161290322585</v>
      </c>
      <c r="H1497" s="123">
        <f t="shared" si="528"/>
        <v>1012.6666666666666</v>
      </c>
      <c r="I1497" s="123">
        <f t="shared" si="528"/>
        <v>233.35483870967741</v>
      </c>
      <c r="J1497" s="123">
        <f t="shared" si="528"/>
        <v>692.83870967741939</v>
      </c>
      <c r="K1497" s="123">
        <f t="shared" si="528"/>
        <v>489.76666666666665</v>
      </c>
      <c r="L1497" s="123">
        <f t="shared" si="528"/>
        <v>554.58064516129036</v>
      </c>
      <c r="M1497" s="123">
        <f t="shared" si="528"/>
        <v>593.06666666666672</v>
      </c>
      <c r="N1497" s="123">
        <f t="shared" si="528"/>
        <v>520.35483870967744</v>
      </c>
      <c r="O1497" s="123">
        <f t="shared" si="528"/>
        <v>611.00546448087437</v>
      </c>
    </row>
    <row r="1498" spans="2:15" s="21" customFormat="1" ht="12" customHeight="1" x14ac:dyDescent="0.25">
      <c r="B1498" s="75"/>
      <c r="C1498" s="76"/>
      <c r="D1498" s="76"/>
      <c r="E1498" s="76"/>
      <c r="F1498" s="76"/>
      <c r="G1498" s="76"/>
      <c r="H1498" s="76"/>
      <c r="I1498" s="76"/>
      <c r="J1498" s="76"/>
      <c r="K1498" s="76"/>
      <c r="L1498" s="76"/>
      <c r="M1498" s="76"/>
      <c r="N1498" s="76"/>
      <c r="O1498" s="71"/>
    </row>
    <row r="1499" spans="2:15" s="30" customFormat="1" ht="23.25" customHeight="1" x14ac:dyDescent="0.25">
      <c r="B1499" s="133" t="s">
        <v>64</v>
      </c>
      <c r="C1499" s="135"/>
      <c r="D1499" s="136"/>
      <c r="E1499" s="136"/>
      <c r="F1499" s="136"/>
      <c r="G1499" s="136"/>
      <c r="H1499" s="136"/>
      <c r="I1499" s="136"/>
      <c r="J1499" s="136"/>
      <c r="K1499" s="136"/>
      <c r="L1499" s="136"/>
      <c r="M1499" s="136"/>
      <c r="N1499" s="136"/>
      <c r="O1499" s="137"/>
    </row>
    <row r="1500" spans="2:15" s="21" customFormat="1" ht="12" customHeight="1" x14ac:dyDescent="0.25">
      <c r="B1500" s="75"/>
      <c r="C1500" s="70"/>
      <c r="D1500" s="70"/>
      <c r="E1500" s="70"/>
      <c r="F1500" s="70"/>
      <c r="G1500" s="70"/>
      <c r="H1500" s="70"/>
      <c r="I1500" s="70"/>
      <c r="J1500" s="70"/>
      <c r="K1500" s="70"/>
      <c r="L1500" s="70"/>
      <c r="M1500" s="70"/>
      <c r="N1500" s="70"/>
      <c r="O1500" s="71"/>
    </row>
    <row r="1501" spans="2:15" s="30" customFormat="1" ht="23.25" customHeight="1" x14ac:dyDescent="0.25">
      <c r="B1501" s="133" t="s">
        <v>65</v>
      </c>
      <c r="C1501" s="135"/>
      <c r="D1501" s="136"/>
      <c r="E1501" s="136"/>
      <c r="F1501" s="136"/>
      <c r="G1501" s="136"/>
      <c r="H1501" s="136"/>
      <c r="I1501" s="136"/>
      <c r="J1501" s="136"/>
      <c r="K1501" s="136"/>
      <c r="L1501" s="136"/>
      <c r="M1501" s="136"/>
      <c r="N1501" s="136"/>
      <c r="O1501" s="137"/>
    </row>
    <row r="1502" spans="2:15" s="21" customFormat="1" ht="12" customHeight="1" x14ac:dyDescent="0.25">
      <c r="B1502" s="77"/>
      <c r="C1502" s="70"/>
      <c r="D1502" s="70"/>
      <c r="E1502" s="70"/>
      <c r="F1502" s="70"/>
      <c r="G1502" s="70"/>
      <c r="H1502" s="70"/>
      <c r="I1502" s="70"/>
      <c r="J1502" s="70"/>
      <c r="K1502" s="70"/>
      <c r="L1502" s="70"/>
      <c r="M1502" s="70"/>
      <c r="N1502" s="70"/>
      <c r="O1502" s="71"/>
    </row>
    <row r="1503" spans="2:15" s="21" customFormat="1" ht="23.25" customHeight="1" x14ac:dyDescent="0.25">
      <c r="B1503" s="97" t="s">
        <v>66</v>
      </c>
      <c r="C1503" s="135"/>
      <c r="D1503" s="136"/>
      <c r="E1503" s="136"/>
      <c r="F1503" s="136"/>
      <c r="G1503" s="136"/>
      <c r="H1503" s="136"/>
      <c r="I1503" s="136"/>
      <c r="J1503" s="136"/>
      <c r="K1503" s="136"/>
      <c r="L1503" s="136"/>
      <c r="M1503" s="136"/>
      <c r="N1503" s="136"/>
      <c r="O1503" s="137"/>
    </row>
    <row r="1504" spans="2:15" s="21" customFormat="1" ht="23.25" customHeight="1" x14ac:dyDescent="0.25">
      <c r="B1504" s="119" t="s">
        <v>967</v>
      </c>
      <c r="C1504" s="122">
        <v>27</v>
      </c>
      <c r="D1504" s="122">
        <v>28</v>
      </c>
      <c r="E1504" s="122">
        <v>26</v>
      </c>
      <c r="F1504" s="122">
        <v>25</v>
      </c>
      <c r="G1504" s="122">
        <v>25</v>
      </c>
      <c r="H1504" s="122">
        <v>26</v>
      </c>
      <c r="I1504" s="122">
        <v>26</v>
      </c>
      <c r="J1504" s="122">
        <v>25</v>
      </c>
      <c r="K1504" s="122">
        <v>27</v>
      </c>
      <c r="L1504" s="122">
        <v>28</v>
      </c>
      <c r="M1504" s="122">
        <v>27</v>
      </c>
      <c r="N1504" s="122">
        <v>27</v>
      </c>
      <c r="O1504" s="128">
        <f t="shared" ref="O1504:O1529" si="529">SUM(C1504:N1504)</f>
        <v>317</v>
      </c>
    </row>
    <row r="1505" spans="2:15" s="21" customFormat="1" ht="23.25" customHeight="1" x14ac:dyDescent="0.25">
      <c r="B1505" s="116" t="s">
        <v>968</v>
      </c>
      <c r="C1505" s="121">
        <v>36</v>
      </c>
      <c r="D1505" s="121">
        <v>36</v>
      </c>
      <c r="E1505" s="121">
        <v>36</v>
      </c>
      <c r="F1505" s="121">
        <v>36</v>
      </c>
      <c r="G1505" s="121">
        <v>33</v>
      </c>
      <c r="H1505" s="121">
        <v>35</v>
      </c>
      <c r="I1505" s="121">
        <v>36</v>
      </c>
      <c r="J1505" s="121">
        <v>37</v>
      </c>
      <c r="K1505" s="121">
        <v>36</v>
      </c>
      <c r="L1505" s="121">
        <v>38</v>
      </c>
      <c r="M1505" s="121">
        <v>38</v>
      </c>
      <c r="N1505" s="121">
        <v>39</v>
      </c>
      <c r="O1505" s="128">
        <f t="shared" si="529"/>
        <v>436</v>
      </c>
    </row>
    <row r="1506" spans="2:15" s="21" customFormat="1" ht="23.25" customHeight="1" x14ac:dyDescent="0.25">
      <c r="B1506" s="119" t="s">
        <v>969</v>
      </c>
      <c r="C1506" s="122">
        <v>156</v>
      </c>
      <c r="D1506" s="122">
        <v>156</v>
      </c>
      <c r="E1506" s="122">
        <v>158</v>
      </c>
      <c r="F1506" s="122">
        <v>158</v>
      </c>
      <c r="G1506" s="122">
        <v>157</v>
      </c>
      <c r="H1506" s="122">
        <v>158</v>
      </c>
      <c r="I1506" s="122">
        <v>158</v>
      </c>
      <c r="J1506" s="122">
        <v>155</v>
      </c>
      <c r="K1506" s="122">
        <v>154</v>
      </c>
      <c r="L1506" s="122">
        <v>155</v>
      </c>
      <c r="M1506" s="122">
        <v>154</v>
      </c>
      <c r="N1506" s="122">
        <v>154</v>
      </c>
      <c r="O1506" s="128">
        <f t="shared" si="529"/>
        <v>1873</v>
      </c>
    </row>
    <row r="1507" spans="2:15" s="21" customFormat="1" ht="23.25" customHeight="1" x14ac:dyDescent="0.25">
      <c r="B1507" s="116" t="s">
        <v>970</v>
      </c>
      <c r="C1507" s="121">
        <v>0</v>
      </c>
      <c r="D1507" s="121">
        <v>0</v>
      </c>
      <c r="E1507" s="121">
        <v>0</v>
      </c>
      <c r="F1507" s="121">
        <v>0</v>
      </c>
      <c r="G1507" s="121">
        <v>0</v>
      </c>
      <c r="H1507" s="121">
        <v>0</v>
      </c>
      <c r="I1507" s="121">
        <v>0</v>
      </c>
      <c r="J1507" s="121">
        <v>0</v>
      </c>
      <c r="K1507" s="121">
        <v>0</v>
      </c>
      <c r="L1507" s="121">
        <v>0</v>
      </c>
      <c r="M1507" s="121">
        <v>0</v>
      </c>
      <c r="N1507" s="121">
        <v>0</v>
      </c>
      <c r="O1507" s="128">
        <f t="shared" si="529"/>
        <v>0</v>
      </c>
    </row>
    <row r="1508" spans="2:15" s="26" customFormat="1" ht="23.25" customHeight="1" x14ac:dyDescent="0.25">
      <c r="B1508" s="119" t="s">
        <v>971</v>
      </c>
      <c r="C1508" s="122">
        <v>2</v>
      </c>
      <c r="D1508" s="122">
        <v>2</v>
      </c>
      <c r="E1508" s="122">
        <v>4</v>
      </c>
      <c r="F1508" s="122">
        <v>4</v>
      </c>
      <c r="G1508" s="122">
        <v>4</v>
      </c>
      <c r="H1508" s="122">
        <v>4</v>
      </c>
      <c r="I1508" s="122">
        <v>4</v>
      </c>
      <c r="J1508" s="122">
        <v>4</v>
      </c>
      <c r="K1508" s="122">
        <v>4</v>
      </c>
      <c r="L1508" s="122">
        <v>4</v>
      </c>
      <c r="M1508" s="122">
        <v>4</v>
      </c>
      <c r="N1508" s="122">
        <v>4</v>
      </c>
      <c r="O1508" s="128">
        <f t="shared" si="529"/>
        <v>44</v>
      </c>
    </row>
    <row r="1509" spans="2:15" s="26" customFormat="1" ht="23.25" customHeight="1" x14ac:dyDescent="0.25">
      <c r="B1509" s="116" t="s">
        <v>972</v>
      </c>
      <c r="C1509" s="121">
        <v>15</v>
      </c>
      <c r="D1509" s="121">
        <v>15</v>
      </c>
      <c r="E1509" s="121">
        <v>15</v>
      </c>
      <c r="F1509" s="121">
        <v>15</v>
      </c>
      <c r="G1509" s="121">
        <v>15</v>
      </c>
      <c r="H1509" s="121">
        <v>15</v>
      </c>
      <c r="I1509" s="121">
        <v>15</v>
      </c>
      <c r="J1509" s="121">
        <v>15</v>
      </c>
      <c r="K1509" s="121">
        <v>15</v>
      </c>
      <c r="L1509" s="121">
        <v>16</v>
      </c>
      <c r="M1509" s="121">
        <v>17</v>
      </c>
      <c r="N1509" s="121">
        <v>17</v>
      </c>
      <c r="O1509" s="128">
        <f t="shared" si="529"/>
        <v>185</v>
      </c>
    </row>
    <row r="1510" spans="2:15" s="26" customFormat="1" ht="23.25" customHeight="1" x14ac:dyDescent="0.25">
      <c r="B1510" s="119" t="s">
        <v>973</v>
      </c>
      <c r="C1510" s="122">
        <v>2</v>
      </c>
      <c r="D1510" s="122">
        <v>2</v>
      </c>
      <c r="E1510" s="122">
        <v>2</v>
      </c>
      <c r="F1510" s="122">
        <v>2</v>
      </c>
      <c r="G1510" s="122">
        <v>2</v>
      </c>
      <c r="H1510" s="122">
        <v>2</v>
      </c>
      <c r="I1510" s="122">
        <v>2</v>
      </c>
      <c r="J1510" s="122">
        <v>2</v>
      </c>
      <c r="K1510" s="122">
        <v>2</v>
      </c>
      <c r="L1510" s="122">
        <v>2</v>
      </c>
      <c r="M1510" s="122">
        <v>2</v>
      </c>
      <c r="N1510" s="122">
        <v>2</v>
      </c>
      <c r="O1510" s="128">
        <f t="shared" si="529"/>
        <v>24</v>
      </c>
    </row>
    <row r="1511" spans="2:15" s="26" customFormat="1" ht="23.25" customHeight="1" x14ac:dyDescent="0.25">
      <c r="B1511" s="116" t="s">
        <v>974</v>
      </c>
      <c r="C1511" s="121">
        <v>20</v>
      </c>
      <c r="D1511" s="121">
        <v>20</v>
      </c>
      <c r="E1511" s="121">
        <v>20</v>
      </c>
      <c r="F1511" s="121">
        <v>20</v>
      </c>
      <c r="G1511" s="121">
        <v>20</v>
      </c>
      <c r="H1511" s="121">
        <v>20</v>
      </c>
      <c r="I1511" s="121">
        <v>19</v>
      </c>
      <c r="J1511" s="121">
        <v>19</v>
      </c>
      <c r="K1511" s="121">
        <v>20</v>
      </c>
      <c r="L1511" s="121">
        <v>20</v>
      </c>
      <c r="M1511" s="121">
        <v>20</v>
      </c>
      <c r="N1511" s="121">
        <v>21</v>
      </c>
      <c r="O1511" s="128">
        <f t="shared" si="529"/>
        <v>239</v>
      </c>
    </row>
    <row r="1512" spans="2:15" s="26" customFormat="1" ht="23.25" customHeight="1" x14ac:dyDescent="0.25">
      <c r="B1512" s="119" t="s">
        <v>975</v>
      </c>
      <c r="C1512" s="122">
        <v>3</v>
      </c>
      <c r="D1512" s="122">
        <v>3</v>
      </c>
      <c r="E1512" s="122">
        <v>3</v>
      </c>
      <c r="F1512" s="122">
        <v>3</v>
      </c>
      <c r="G1512" s="122">
        <v>3</v>
      </c>
      <c r="H1512" s="122">
        <v>3</v>
      </c>
      <c r="I1512" s="122">
        <v>3</v>
      </c>
      <c r="J1512" s="122">
        <v>3</v>
      </c>
      <c r="K1512" s="122">
        <v>3</v>
      </c>
      <c r="L1512" s="122">
        <v>2</v>
      </c>
      <c r="M1512" s="122">
        <v>2</v>
      </c>
      <c r="N1512" s="122">
        <v>2</v>
      </c>
      <c r="O1512" s="128">
        <f t="shared" si="529"/>
        <v>33</v>
      </c>
    </row>
    <row r="1513" spans="2:15" s="21" customFormat="1" ht="23.25" customHeight="1" x14ac:dyDescent="0.25">
      <c r="B1513" s="116" t="s">
        <v>976</v>
      </c>
      <c r="C1513" s="121">
        <v>26</v>
      </c>
      <c r="D1513" s="121">
        <v>25</v>
      </c>
      <c r="E1513" s="121">
        <v>26</v>
      </c>
      <c r="F1513" s="121">
        <v>26</v>
      </c>
      <c r="G1513" s="121">
        <v>26</v>
      </c>
      <c r="H1513" s="121">
        <v>26</v>
      </c>
      <c r="I1513" s="121">
        <v>26</v>
      </c>
      <c r="J1513" s="121">
        <v>25</v>
      </c>
      <c r="K1513" s="121">
        <v>26</v>
      </c>
      <c r="L1513" s="121">
        <v>27</v>
      </c>
      <c r="M1513" s="121">
        <v>27</v>
      </c>
      <c r="N1513" s="121">
        <v>27</v>
      </c>
      <c r="O1513" s="128">
        <f t="shared" si="529"/>
        <v>313</v>
      </c>
    </row>
    <row r="1514" spans="2:15" s="21" customFormat="1" ht="23.25" customHeight="1" x14ac:dyDescent="0.25">
      <c r="B1514" s="119" t="s">
        <v>977</v>
      </c>
      <c r="C1514" s="122">
        <v>34</v>
      </c>
      <c r="D1514" s="122">
        <v>34</v>
      </c>
      <c r="E1514" s="122">
        <v>34</v>
      </c>
      <c r="F1514" s="122">
        <v>34</v>
      </c>
      <c r="G1514" s="122">
        <v>34</v>
      </c>
      <c r="H1514" s="122">
        <v>34</v>
      </c>
      <c r="I1514" s="122">
        <v>34</v>
      </c>
      <c r="J1514" s="122">
        <v>35</v>
      </c>
      <c r="K1514" s="122">
        <v>35</v>
      </c>
      <c r="L1514" s="122">
        <v>35</v>
      </c>
      <c r="M1514" s="122">
        <v>35</v>
      </c>
      <c r="N1514" s="122">
        <v>35</v>
      </c>
      <c r="O1514" s="128">
        <f t="shared" si="529"/>
        <v>413</v>
      </c>
    </row>
    <row r="1515" spans="2:15" s="21" customFormat="1" ht="23.25" customHeight="1" x14ac:dyDescent="0.25">
      <c r="B1515" s="116" t="s">
        <v>978</v>
      </c>
      <c r="C1515" s="121">
        <v>9</v>
      </c>
      <c r="D1515" s="121">
        <v>9</v>
      </c>
      <c r="E1515" s="121">
        <v>9</v>
      </c>
      <c r="F1515" s="121">
        <v>9</v>
      </c>
      <c r="G1515" s="121">
        <v>9</v>
      </c>
      <c r="H1515" s="121">
        <v>9</v>
      </c>
      <c r="I1515" s="121">
        <v>9</v>
      </c>
      <c r="J1515" s="121">
        <v>9</v>
      </c>
      <c r="K1515" s="121">
        <v>9</v>
      </c>
      <c r="L1515" s="121">
        <v>9</v>
      </c>
      <c r="M1515" s="121">
        <v>9</v>
      </c>
      <c r="N1515" s="121">
        <v>9</v>
      </c>
      <c r="O1515" s="128">
        <f t="shared" si="529"/>
        <v>108</v>
      </c>
    </row>
    <row r="1516" spans="2:15" s="21" customFormat="1" ht="23.25" customHeight="1" x14ac:dyDescent="0.25">
      <c r="B1516" s="119" t="s">
        <v>979</v>
      </c>
      <c r="C1516" s="122">
        <v>7</v>
      </c>
      <c r="D1516" s="122">
        <v>7</v>
      </c>
      <c r="E1516" s="122">
        <v>7</v>
      </c>
      <c r="F1516" s="122">
        <v>7</v>
      </c>
      <c r="G1516" s="122">
        <v>6</v>
      </c>
      <c r="H1516" s="122">
        <v>6</v>
      </c>
      <c r="I1516" s="122">
        <v>6</v>
      </c>
      <c r="J1516" s="122">
        <v>5</v>
      </c>
      <c r="K1516" s="122">
        <v>5</v>
      </c>
      <c r="L1516" s="122">
        <v>5</v>
      </c>
      <c r="M1516" s="122">
        <v>5</v>
      </c>
      <c r="N1516" s="122">
        <v>5</v>
      </c>
      <c r="O1516" s="128">
        <f t="shared" si="529"/>
        <v>71</v>
      </c>
    </row>
    <row r="1517" spans="2:15" s="21" customFormat="1" ht="23.25" customHeight="1" x14ac:dyDescent="0.25">
      <c r="B1517" s="116" t="s">
        <v>980</v>
      </c>
      <c r="C1517" s="121">
        <v>1</v>
      </c>
      <c r="D1517" s="121">
        <v>1</v>
      </c>
      <c r="E1517" s="121">
        <v>1</v>
      </c>
      <c r="F1517" s="121">
        <v>1</v>
      </c>
      <c r="G1517" s="121">
        <v>1</v>
      </c>
      <c r="H1517" s="121">
        <v>1</v>
      </c>
      <c r="I1517" s="121">
        <v>1</v>
      </c>
      <c r="J1517" s="121">
        <v>1</v>
      </c>
      <c r="K1517" s="121">
        <v>1</v>
      </c>
      <c r="L1517" s="121">
        <v>1</v>
      </c>
      <c r="M1517" s="121">
        <v>1</v>
      </c>
      <c r="N1517" s="121">
        <v>1</v>
      </c>
      <c r="O1517" s="128">
        <f t="shared" si="529"/>
        <v>12</v>
      </c>
    </row>
    <row r="1518" spans="2:15" s="63" customFormat="1" ht="23.25" customHeight="1" x14ac:dyDescent="0.25">
      <c r="B1518" s="119" t="s">
        <v>981</v>
      </c>
      <c r="C1518" s="122">
        <v>1</v>
      </c>
      <c r="D1518" s="122">
        <v>1</v>
      </c>
      <c r="E1518" s="122">
        <v>1</v>
      </c>
      <c r="F1518" s="122">
        <v>1</v>
      </c>
      <c r="G1518" s="122">
        <v>1</v>
      </c>
      <c r="H1518" s="122">
        <v>1</v>
      </c>
      <c r="I1518" s="122">
        <v>1</v>
      </c>
      <c r="J1518" s="122">
        <v>1</v>
      </c>
      <c r="K1518" s="122">
        <v>1</v>
      </c>
      <c r="L1518" s="122">
        <v>1</v>
      </c>
      <c r="M1518" s="122">
        <v>1</v>
      </c>
      <c r="N1518" s="122">
        <v>1</v>
      </c>
      <c r="O1518" s="128">
        <f t="shared" si="529"/>
        <v>12</v>
      </c>
    </row>
    <row r="1519" spans="2:15" s="63" customFormat="1" ht="23.25" customHeight="1" x14ac:dyDescent="0.25">
      <c r="B1519" s="116" t="s">
        <v>982</v>
      </c>
      <c r="C1519" s="121">
        <v>2</v>
      </c>
      <c r="D1519" s="121">
        <v>2</v>
      </c>
      <c r="E1519" s="121">
        <v>2</v>
      </c>
      <c r="F1519" s="121">
        <v>2</v>
      </c>
      <c r="G1519" s="121">
        <v>2</v>
      </c>
      <c r="H1519" s="121">
        <v>2</v>
      </c>
      <c r="I1519" s="121">
        <v>2</v>
      </c>
      <c r="J1519" s="121">
        <v>2</v>
      </c>
      <c r="K1519" s="121">
        <v>2</v>
      </c>
      <c r="L1519" s="121">
        <v>2</v>
      </c>
      <c r="M1519" s="121">
        <v>2</v>
      </c>
      <c r="N1519" s="121">
        <v>2</v>
      </c>
      <c r="O1519" s="128">
        <f t="shared" si="529"/>
        <v>24</v>
      </c>
    </row>
    <row r="1520" spans="2:15" s="63" customFormat="1" ht="23.25" customHeight="1" x14ac:dyDescent="0.25">
      <c r="B1520" s="119" t="s">
        <v>983</v>
      </c>
      <c r="C1520" s="122">
        <v>2</v>
      </c>
      <c r="D1520" s="122">
        <v>2</v>
      </c>
      <c r="E1520" s="122">
        <v>2</v>
      </c>
      <c r="F1520" s="122">
        <v>2</v>
      </c>
      <c r="G1520" s="122">
        <v>2</v>
      </c>
      <c r="H1520" s="122">
        <v>2</v>
      </c>
      <c r="I1520" s="122">
        <v>2</v>
      </c>
      <c r="J1520" s="122">
        <v>2</v>
      </c>
      <c r="K1520" s="122">
        <v>2</v>
      </c>
      <c r="L1520" s="122">
        <v>2</v>
      </c>
      <c r="M1520" s="122">
        <v>2</v>
      </c>
      <c r="N1520" s="122">
        <v>2</v>
      </c>
      <c r="O1520" s="128">
        <f t="shared" si="529"/>
        <v>24</v>
      </c>
    </row>
    <row r="1521" spans="2:15" s="63" customFormat="1" ht="23.25" customHeight="1" x14ac:dyDescent="0.25">
      <c r="B1521" s="116" t="s">
        <v>984</v>
      </c>
      <c r="C1521" s="121">
        <v>5</v>
      </c>
      <c r="D1521" s="121">
        <v>5</v>
      </c>
      <c r="E1521" s="121">
        <v>5</v>
      </c>
      <c r="F1521" s="121">
        <v>5</v>
      </c>
      <c r="G1521" s="121">
        <v>5</v>
      </c>
      <c r="H1521" s="121">
        <v>5</v>
      </c>
      <c r="I1521" s="121">
        <v>5</v>
      </c>
      <c r="J1521" s="121">
        <v>5</v>
      </c>
      <c r="K1521" s="121">
        <v>5</v>
      </c>
      <c r="L1521" s="121">
        <v>5</v>
      </c>
      <c r="M1521" s="121">
        <v>5</v>
      </c>
      <c r="N1521" s="121">
        <v>5</v>
      </c>
      <c r="O1521" s="128">
        <f t="shared" si="529"/>
        <v>60</v>
      </c>
    </row>
    <row r="1522" spans="2:15" s="63" customFormat="1" ht="23.25" customHeight="1" x14ac:dyDescent="0.25">
      <c r="B1522" s="119" t="s">
        <v>985</v>
      </c>
      <c r="C1522" s="122">
        <v>10</v>
      </c>
      <c r="D1522" s="122">
        <v>10</v>
      </c>
      <c r="E1522" s="122">
        <v>10</v>
      </c>
      <c r="F1522" s="122">
        <v>10</v>
      </c>
      <c r="G1522" s="122">
        <v>10</v>
      </c>
      <c r="H1522" s="122">
        <v>10</v>
      </c>
      <c r="I1522" s="122">
        <v>10</v>
      </c>
      <c r="J1522" s="122">
        <v>10</v>
      </c>
      <c r="K1522" s="122">
        <v>10</v>
      </c>
      <c r="L1522" s="122">
        <v>10</v>
      </c>
      <c r="M1522" s="122">
        <v>10</v>
      </c>
      <c r="N1522" s="122">
        <v>10</v>
      </c>
      <c r="O1522" s="128">
        <f t="shared" si="529"/>
        <v>120</v>
      </c>
    </row>
    <row r="1523" spans="2:15" s="21" customFormat="1" ht="23.25" customHeight="1" x14ac:dyDescent="0.25">
      <c r="B1523" s="116" t="s">
        <v>986</v>
      </c>
      <c r="C1523" s="121">
        <v>0</v>
      </c>
      <c r="D1523" s="121">
        <v>0</v>
      </c>
      <c r="E1523" s="121">
        <v>0</v>
      </c>
      <c r="F1523" s="121">
        <v>0</v>
      </c>
      <c r="G1523" s="121">
        <v>0</v>
      </c>
      <c r="H1523" s="121">
        <v>0</v>
      </c>
      <c r="I1523" s="121">
        <v>0</v>
      </c>
      <c r="J1523" s="121">
        <v>0</v>
      </c>
      <c r="K1523" s="121">
        <v>0</v>
      </c>
      <c r="L1523" s="121">
        <v>0</v>
      </c>
      <c r="M1523" s="121">
        <v>0</v>
      </c>
      <c r="N1523" s="121">
        <v>0</v>
      </c>
      <c r="O1523" s="128">
        <f t="shared" si="529"/>
        <v>0</v>
      </c>
    </row>
    <row r="1524" spans="2:15" s="21" customFormat="1" ht="23.25" customHeight="1" x14ac:dyDescent="0.25">
      <c r="B1524" s="129" t="s">
        <v>67</v>
      </c>
      <c r="C1524" s="128">
        <f>SUM(C1504:C1523)</f>
        <v>358</v>
      </c>
      <c r="D1524" s="128">
        <f>SUM(D1504:D1523)</f>
        <v>358</v>
      </c>
      <c r="E1524" s="128">
        <f>SUM(E1504:E1523)</f>
        <v>361</v>
      </c>
      <c r="F1524" s="128">
        <f t="shared" ref="F1524:N1524" si="530">SUM(F1504:F1523)</f>
        <v>360</v>
      </c>
      <c r="G1524" s="128">
        <f t="shared" si="530"/>
        <v>355</v>
      </c>
      <c r="H1524" s="128">
        <f t="shared" si="530"/>
        <v>359</v>
      </c>
      <c r="I1524" s="128">
        <f t="shared" si="530"/>
        <v>359</v>
      </c>
      <c r="J1524" s="128">
        <f t="shared" si="530"/>
        <v>355</v>
      </c>
      <c r="K1524" s="128">
        <f t="shared" si="530"/>
        <v>357</v>
      </c>
      <c r="L1524" s="128">
        <f t="shared" si="530"/>
        <v>362</v>
      </c>
      <c r="M1524" s="128">
        <f t="shared" si="530"/>
        <v>361</v>
      </c>
      <c r="N1524" s="128">
        <f t="shared" si="530"/>
        <v>363</v>
      </c>
      <c r="O1524" s="128">
        <f t="shared" si="529"/>
        <v>4308</v>
      </c>
    </row>
    <row r="1525" spans="2:15" s="21" customFormat="1" ht="23.25" customHeight="1" x14ac:dyDescent="0.25">
      <c r="B1525" s="119" t="s">
        <v>987</v>
      </c>
      <c r="C1525" s="122">
        <v>0</v>
      </c>
      <c r="D1525" s="122">
        <v>0</v>
      </c>
      <c r="E1525" s="122">
        <v>0</v>
      </c>
      <c r="F1525" s="122">
        <v>0</v>
      </c>
      <c r="G1525" s="122">
        <v>0</v>
      </c>
      <c r="H1525" s="122">
        <v>0</v>
      </c>
      <c r="I1525" s="122">
        <v>0</v>
      </c>
      <c r="J1525" s="122">
        <v>0</v>
      </c>
      <c r="K1525" s="122">
        <v>0</v>
      </c>
      <c r="L1525" s="122">
        <v>0</v>
      </c>
      <c r="M1525" s="122">
        <v>0</v>
      </c>
      <c r="N1525" s="122">
        <v>0</v>
      </c>
      <c r="O1525" s="128">
        <f t="shared" si="529"/>
        <v>0</v>
      </c>
    </row>
    <row r="1526" spans="2:15" s="21" customFormat="1" ht="23.25" customHeight="1" x14ac:dyDescent="0.25">
      <c r="B1526" s="116" t="s">
        <v>988</v>
      </c>
      <c r="C1526" s="121">
        <v>0</v>
      </c>
      <c r="D1526" s="121">
        <v>0</v>
      </c>
      <c r="E1526" s="121">
        <v>0</v>
      </c>
      <c r="F1526" s="121">
        <v>0</v>
      </c>
      <c r="G1526" s="121">
        <v>0</v>
      </c>
      <c r="H1526" s="121">
        <v>0</v>
      </c>
      <c r="I1526" s="121">
        <v>0</v>
      </c>
      <c r="J1526" s="121">
        <v>0</v>
      </c>
      <c r="K1526" s="121">
        <v>0</v>
      </c>
      <c r="L1526" s="121">
        <v>0</v>
      </c>
      <c r="M1526" s="121">
        <v>0</v>
      </c>
      <c r="N1526" s="121">
        <v>0</v>
      </c>
      <c r="O1526" s="128">
        <f t="shared" si="529"/>
        <v>0</v>
      </c>
    </row>
    <row r="1527" spans="2:15" s="21" customFormat="1" ht="23.25" customHeight="1" x14ac:dyDescent="0.25">
      <c r="B1527" s="119" t="s">
        <v>989</v>
      </c>
      <c r="C1527" s="122">
        <v>0</v>
      </c>
      <c r="D1527" s="122">
        <v>0</v>
      </c>
      <c r="E1527" s="122">
        <v>0</v>
      </c>
      <c r="F1527" s="122">
        <v>0</v>
      </c>
      <c r="G1527" s="122">
        <v>0</v>
      </c>
      <c r="H1527" s="122">
        <v>0</v>
      </c>
      <c r="I1527" s="122">
        <v>0</v>
      </c>
      <c r="J1527" s="122">
        <v>0</v>
      </c>
      <c r="K1527" s="122">
        <v>0</v>
      </c>
      <c r="L1527" s="122">
        <v>0</v>
      </c>
      <c r="M1527" s="122">
        <v>0</v>
      </c>
      <c r="N1527" s="122">
        <v>0</v>
      </c>
      <c r="O1527" s="128">
        <f t="shared" si="529"/>
        <v>0</v>
      </c>
    </row>
    <row r="1528" spans="2:15" s="21" customFormat="1" ht="23.25" customHeight="1" x14ac:dyDescent="0.25">
      <c r="B1528" s="129" t="s">
        <v>68</v>
      </c>
      <c r="C1528" s="128">
        <f>SUM(C1525:C1527)</f>
        <v>0</v>
      </c>
      <c r="D1528" s="128">
        <f t="shared" ref="D1528:N1528" si="531">SUM(D1525:D1527)</f>
        <v>0</v>
      </c>
      <c r="E1528" s="128">
        <f t="shared" si="531"/>
        <v>0</v>
      </c>
      <c r="F1528" s="128">
        <f t="shared" si="531"/>
        <v>0</v>
      </c>
      <c r="G1528" s="128">
        <f t="shared" si="531"/>
        <v>0</v>
      </c>
      <c r="H1528" s="128">
        <f t="shared" si="531"/>
        <v>0</v>
      </c>
      <c r="I1528" s="128">
        <v>0</v>
      </c>
      <c r="J1528" s="128">
        <f t="shared" si="531"/>
        <v>0</v>
      </c>
      <c r="K1528" s="128">
        <f t="shared" si="531"/>
        <v>0</v>
      </c>
      <c r="L1528" s="128">
        <f>SUM(L1525:L1527)</f>
        <v>0</v>
      </c>
      <c r="M1528" s="128">
        <f t="shared" si="531"/>
        <v>0</v>
      </c>
      <c r="N1528" s="128">
        <f t="shared" si="531"/>
        <v>0</v>
      </c>
      <c r="O1528" s="128">
        <f t="shared" si="529"/>
        <v>0</v>
      </c>
    </row>
    <row r="1529" spans="2:15" s="26" customFormat="1" ht="23.25" customHeight="1" x14ac:dyDescent="0.25">
      <c r="B1529" s="129" t="s">
        <v>22</v>
      </c>
      <c r="C1529" s="128">
        <f>SUM(C1528+C1524)</f>
        <v>358</v>
      </c>
      <c r="D1529" s="128">
        <f t="shared" ref="D1529:N1529" si="532">SUM(D1528+D1524)</f>
        <v>358</v>
      </c>
      <c r="E1529" s="128">
        <f t="shared" si="532"/>
        <v>361</v>
      </c>
      <c r="F1529" s="128">
        <f t="shared" si="532"/>
        <v>360</v>
      </c>
      <c r="G1529" s="128">
        <f t="shared" si="532"/>
        <v>355</v>
      </c>
      <c r="H1529" s="128">
        <f t="shared" si="532"/>
        <v>359</v>
      </c>
      <c r="I1529" s="128">
        <f t="shared" si="532"/>
        <v>359</v>
      </c>
      <c r="J1529" s="128">
        <f t="shared" si="532"/>
        <v>355</v>
      </c>
      <c r="K1529" s="128">
        <f t="shared" si="532"/>
        <v>357</v>
      </c>
      <c r="L1529" s="128">
        <f t="shared" si="532"/>
        <v>362</v>
      </c>
      <c r="M1529" s="128">
        <f t="shared" si="532"/>
        <v>361</v>
      </c>
      <c r="N1529" s="128">
        <f t="shared" si="532"/>
        <v>363</v>
      </c>
      <c r="O1529" s="128">
        <f t="shared" si="529"/>
        <v>4308</v>
      </c>
    </row>
    <row r="1530" spans="2:15" s="21" customFormat="1" ht="12" customHeight="1" x14ac:dyDescent="0.25">
      <c r="B1530" s="23"/>
      <c r="C1530" s="24"/>
      <c r="D1530" s="24"/>
      <c r="E1530" s="24"/>
      <c r="F1530" s="24"/>
      <c r="G1530" s="24"/>
      <c r="H1530" s="24"/>
      <c r="I1530" s="24"/>
      <c r="J1530" s="24"/>
      <c r="K1530" s="24"/>
      <c r="L1530" s="24"/>
      <c r="M1530" s="24"/>
      <c r="N1530" s="24"/>
      <c r="O1530" s="25"/>
    </row>
    <row r="1531" spans="2:15" s="21" customFormat="1" ht="23.25" customHeight="1" x14ac:dyDescent="0.25">
      <c r="B1531" s="97" t="s">
        <v>69</v>
      </c>
      <c r="C1531" s="135"/>
      <c r="D1531" s="136"/>
      <c r="E1531" s="136"/>
      <c r="F1531" s="136"/>
      <c r="G1531" s="136"/>
      <c r="H1531" s="136"/>
      <c r="I1531" s="136"/>
      <c r="J1531" s="136"/>
      <c r="K1531" s="136"/>
      <c r="L1531" s="136"/>
      <c r="M1531" s="136"/>
      <c r="N1531" s="136"/>
      <c r="O1531" s="137"/>
    </row>
    <row r="1532" spans="2:15" s="21" customFormat="1" ht="23.25" customHeight="1" x14ac:dyDescent="0.25">
      <c r="B1532" s="119" t="s">
        <v>990</v>
      </c>
      <c r="C1532" s="122">
        <v>9</v>
      </c>
      <c r="D1532" s="122">
        <v>9</v>
      </c>
      <c r="E1532" s="122">
        <v>9</v>
      </c>
      <c r="F1532" s="122">
        <v>9</v>
      </c>
      <c r="G1532" s="122">
        <v>9</v>
      </c>
      <c r="H1532" s="122">
        <v>9</v>
      </c>
      <c r="I1532" s="122">
        <v>9</v>
      </c>
      <c r="J1532" s="122">
        <v>9</v>
      </c>
      <c r="K1532" s="122">
        <v>9</v>
      </c>
      <c r="L1532" s="122">
        <v>9</v>
      </c>
      <c r="M1532" s="122">
        <v>9</v>
      </c>
      <c r="N1532" s="122">
        <v>9</v>
      </c>
      <c r="O1532" s="128">
        <f t="shared" ref="O1532:O1540" si="533">SUM(C1532:N1532)</f>
        <v>108</v>
      </c>
    </row>
    <row r="1533" spans="2:15" s="26" customFormat="1" ht="23.25" customHeight="1" x14ac:dyDescent="0.25">
      <c r="B1533" s="116" t="s">
        <v>991</v>
      </c>
      <c r="C1533" s="121">
        <v>44</v>
      </c>
      <c r="D1533" s="121">
        <v>44</v>
      </c>
      <c r="E1533" s="121">
        <v>44</v>
      </c>
      <c r="F1533" s="121">
        <v>44</v>
      </c>
      <c r="G1533" s="121">
        <v>42</v>
      </c>
      <c r="H1533" s="121">
        <v>45</v>
      </c>
      <c r="I1533" s="121">
        <v>45</v>
      </c>
      <c r="J1533" s="121">
        <v>44</v>
      </c>
      <c r="K1533" s="121">
        <v>45</v>
      </c>
      <c r="L1533" s="121">
        <v>47</v>
      </c>
      <c r="M1533" s="121">
        <v>47</v>
      </c>
      <c r="N1533" s="121">
        <v>47</v>
      </c>
      <c r="O1533" s="128">
        <f t="shared" si="533"/>
        <v>538</v>
      </c>
    </row>
    <row r="1534" spans="2:15" s="21" customFormat="1" ht="23.25" customHeight="1" x14ac:dyDescent="0.25">
      <c r="B1534" s="119" t="s">
        <v>992</v>
      </c>
      <c r="C1534" s="122">
        <v>25</v>
      </c>
      <c r="D1534" s="122">
        <v>25</v>
      </c>
      <c r="E1534" s="122">
        <v>25</v>
      </c>
      <c r="F1534" s="122">
        <v>25</v>
      </c>
      <c r="G1534" s="122">
        <v>25</v>
      </c>
      <c r="H1534" s="122">
        <v>25</v>
      </c>
      <c r="I1534" s="122">
        <v>25</v>
      </c>
      <c r="J1534" s="122">
        <v>23</v>
      </c>
      <c r="K1534" s="122">
        <v>23</v>
      </c>
      <c r="L1534" s="122">
        <v>23</v>
      </c>
      <c r="M1534" s="122">
        <v>23</v>
      </c>
      <c r="N1534" s="122">
        <v>23</v>
      </c>
      <c r="O1534" s="128">
        <f t="shared" si="533"/>
        <v>290</v>
      </c>
    </row>
    <row r="1535" spans="2:15" s="21" customFormat="1" ht="23.25" customHeight="1" x14ac:dyDescent="0.25">
      <c r="B1535" s="116" t="s">
        <v>993</v>
      </c>
      <c r="C1535" s="121">
        <v>238</v>
      </c>
      <c r="D1535" s="121">
        <v>238</v>
      </c>
      <c r="E1535" s="121">
        <v>241</v>
      </c>
      <c r="F1535" s="121">
        <v>240</v>
      </c>
      <c r="G1535" s="121">
        <v>238</v>
      </c>
      <c r="H1535" s="121">
        <v>239</v>
      </c>
      <c r="I1535" s="121">
        <v>239</v>
      </c>
      <c r="J1535" s="121">
        <v>238</v>
      </c>
      <c r="K1535" s="121">
        <v>239</v>
      </c>
      <c r="L1535" s="121">
        <v>241</v>
      </c>
      <c r="M1535" s="121">
        <v>240</v>
      </c>
      <c r="N1535" s="121">
        <v>242</v>
      </c>
      <c r="O1535" s="128">
        <f t="shared" si="533"/>
        <v>2873</v>
      </c>
    </row>
    <row r="1536" spans="2:15" s="21" customFormat="1" ht="23.25" customHeight="1" x14ac:dyDescent="0.25">
      <c r="B1536" s="119" t="s">
        <v>994</v>
      </c>
      <c r="C1536" s="122">
        <v>25</v>
      </c>
      <c r="D1536" s="122">
        <v>25</v>
      </c>
      <c r="E1536" s="122">
        <v>25</v>
      </c>
      <c r="F1536" s="122">
        <v>25</v>
      </c>
      <c r="G1536" s="122">
        <v>24</v>
      </c>
      <c r="H1536" s="122">
        <v>24</v>
      </c>
      <c r="I1536" s="122">
        <v>24</v>
      </c>
      <c r="J1536" s="122">
        <v>24</v>
      </c>
      <c r="K1536" s="122">
        <v>24</v>
      </c>
      <c r="L1536" s="122">
        <v>25</v>
      </c>
      <c r="M1536" s="122">
        <v>25</v>
      </c>
      <c r="N1536" s="122">
        <v>25</v>
      </c>
      <c r="O1536" s="128">
        <f t="shared" si="533"/>
        <v>295</v>
      </c>
    </row>
    <row r="1537" spans="2:15" s="21" customFormat="1" ht="23.25" customHeight="1" x14ac:dyDescent="0.25">
      <c r="B1537" s="116" t="s">
        <v>995</v>
      </c>
      <c r="C1537" s="121">
        <v>9</v>
      </c>
      <c r="D1537" s="121">
        <v>9</v>
      </c>
      <c r="E1537" s="121">
        <v>9</v>
      </c>
      <c r="F1537" s="121">
        <v>9</v>
      </c>
      <c r="G1537" s="121">
        <v>9</v>
      </c>
      <c r="H1537" s="121">
        <v>9</v>
      </c>
      <c r="I1537" s="121">
        <v>9</v>
      </c>
      <c r="J1537" s="121">
        <v>9</v>
      </c>
      <c r="K1537" s="121">
        <v>9</v>
      </c>
      <c r="L1537" s="121">
        <v>9</v>
      </c>
      <c r="M1537" s="121">
        <v>9</v>
      </c>
      <c r="N1537" s="121">
        <v>9</v>
      </c>
      <c r="O1537" s="128">
        <f t="shared" si="533"/>
        <v>108</v>
      </c>
    </row>
    <row r="1538" spans="2:15" s="21" customFormat="1" ht="23.25" customHeight="1" x14ac:dyDescent="0.25">
      <c r="B1538" s="119" t="s">
        <v>996</v>
      </c>
      <c r="C1538" s="122">
        <v>7</v>
      </c>
      <c r="D1538" s="122">
        <v>7</v>
      </c>
      <c r="E1538" s="122">
        <v>7</v>
      </c>
      <c r="F1538" s="122">
        <v>7</v>
      </c>
      <c r="G1538" s="122">
        <v>7</v>
      </c>
      <c r="H1538" s="122">
        <v>7</v>
      </c>
      <c r="I1538" s="122">
        <v>7</v>
      </c>
      <c r="J1538" s="122">
        <v>7</v>
      </c>
      <c r="K1538" s="122">
        <v>7</v>
      </c>
      <c r="L1538" s="122">
        <v>7</v>
      </c>
      <c r="M1538" s="122">
        <v>7</v>
      </c>
      <c r="N1538" s="122">
        <v>7</v>
      </c>
      <c r="O1538" s="128">
        <f t="shared" si="533"/>
        <v>84</v>
      </c>
    </row>
    <row r="1539" spans="2:15" s="21" customFormat="1" ht="23.25" customHeight="1" x14ac:dyDescent="0.25">
      <c r="B1539" s="116" t="s">
        <v>997</v>
      </c>
      <c r="C1539" s="121">
        <v>1</v>
      </c>
      <c r="D1539" s="121">
        <v>1</v>
      </c>
      <c r="E1539" s="121">
        <v>1</v>
      </c>
      <c r="F1539" s="121">
        <v>1</v>
      </c>
      <c r="G1539" s="121">
        <v>1</v>
      </c>
      <c r="H1539" s="121">
        <v>1</v>
      </c>
      <c r="I1539" s="121">
        <v>1</v>
      </c>
      <c r="J1539" s="121">
        <v>1</v>
      </c>
      <c r="K1539" s="121">
        <v>1</v>
      </c>
      <c r="L1539" s="121">
        <v>1</v>
      </c>
      <c r="M1539" s="121">
        <v>1</v>
      </c>
      <c r="N1539" s="121">
        <v>1</v>
      </c>
      <c r="O1539" s="128">
        <f t="shared" si="533"/>
        <v>12</v>
      </c>
    </row>
    <row r="1540" spans="2:15" s="26" customFormat="1" ht="23.25" customHeight="1" x14ac:dyDescent="0.25">
      <c r="B1540" s="129" t="s">
        <v>5</v>
      </c>
      <c r="C1540" s="128">
        <f>SUM(C1532:C1539)</f>
        <v>358</v>
      </c>
      <c r="D1540" s="128">
        <f t="shared" ref="D1540:N1540" si="534">SUM(D1532:D1539)</f>
        <v>358</v>
      </c>
      <c r="E1540" s="128">
        <f t="shared" si="534"/>
        <v>361</v>
      </c>
      <c r="F1540" s="128">
        <f t="shared" si="534"/>
        <v>360</v>
      </c>
      <c r="G1540" s="128">
        <f t="shared" si="534"/>
        <v>355</v>
      </c>
      <c r="H1540" s="128">
        <f t="shared" si="534"/>
        <v>359</v>
      </c>
      <c r="I1540" s="128">
        <f t="shared" si="534"/>
        <v>359</v>
      </c>
      <c r="J1540" s="128">
        <f t="shared" si="534"/>
        <v>355</v>
      </c>
      <c r="K1540" s="128">
        <f t="shared" si="534"/>
        <v>357</v>
      </c>
      <c r="L1540" s="128">
        <f t="shared" si="534"/>
        <v>362</v>
      </c>
      <c r="M1540" s="128">
        <f t="shared" si="534"/>
        <v>361</v>
      </c>
      <c r="N1540" s="128">
        <f t="shared" si="534"/>
        <v>363</v>
      </c>
      <c r="O1540" s="128">
        <f t="shared" si="533"/>
        <v>4308</v>
      </c>
    </row>
    <row r="1541" spans="2:15" s="21" customFormat="1" ht="12" customHeight="1" x14ac:dyDescent="0.25">
      <c r="B1541" s="23"/>
      <c r="C1541" s="24"/>
      <c r="D1541" s="24"/>
      <c r="E1541" s="24"/>
      <c r="F1541" s="24"/>
      <c r="G1541" s="24"/>
      <c r="H1541" s="24"/>
      <c r="I1541" s="24"/>
      <c r="J1541" s="24"/>
      <c r="K1541" s="24"/>
      <c r="L1541" s="24"/>
      <c r="M1541" s="24"/>
      <c r="N1541" s="24"/>
      <c r="O1541" s="25"/>
    </row>
    <row r="1542" spans="2:15" s="21" customFormat="1" ht="23.25" customHeight="1" x14ac:dyDescent="0.25">
      <c r="B1542" s="97" t="s">
        <v>131</v>
      </c>
      <c r="C1542" s="135"/>
      <c r="D1542" s="136"/>
      <c r="E1542" s="136"/>
      <c r="F1542" s="136"/>
      <c r="G1542" s="136"/>
      <c r="H1542" s="136"/>
      <c r="I1542" s="136"/>
      <c r="J1542" s="136"/>
      <c r="K1542" s="136"/>
      <c r="L1542" s="136"/>
      <c r="M1542" s="136"/>
      <c r="N1542" s="136"/>
      <c r="O1542" s="137"/>
    </row>
    <row r="1543" spans="2:15" s="21" customFormat="1" ht="23.25" customHeight="1" x14ac:dyDescent="0.25">
      <c r="B1543" s="119" t="s">
        <v>55</v>
      </c>
      <c r="C1543" s="122">
        <v>58</v>
      </c>
      <c r="D1543" s="122">
        <v>51</v>
      </c>
      <c r="E1543" s="122">
        <v>53</v>
      </c>
      <c r="F1543" s="122">
        <v>52</v>
      </c>
      <c r="G1543" s="122">
        <v>49</v>
      </c>
      <c r="H1543" s="122">
        <v>52</v>
      </c>
      <c r="I1543" s="122">
        <v>64</v>
      </c>
      <c r="J1543" s="122">
        <v>55</v>
      </c>
      <c r="K1543" s="122">
        <v>54</v>
      </c>
      <c r="L1543" s="122">
        <v>55</v>
      </c>
      <c r="M1543" s="122">
        <v>49</v>
      </c>
      <c r="N1543" s="122">
        <v>53</v>
      </c>
      <c r="O1543" s="128">
        <f>SUM(C1543:N1543)</f>
        <v>645</v>
      </c>
    </row>
    <row r="1544" spans="2:15" s="21" customFormat="1" ht="23.25" customHeight="1" x14ac:dyDescent="0.25">
      <c r="B1544" s="116" t="s">
        <v>35</v>
      </c>
      <c r="C1544" s="121">
        <v>0</v>
      </c>
      <c r="D1544" s="121">
        <v>0</v>
      </c>
      <c r="E1544" s="121">
        <v>0</v>
      </c>
      <c r="F1544" s="121">
        <v>0</v>
      </c>
      <c r="G1544" s="121">
        <v>0</v>
      </c>
      <c r="H1544" s="121">
        <v>0</v>
      </c>
      <c r="I1544" s="121">
        <v>0</v>
      </c>
      <c r="J1544" s="121">
        <v>0</v>
      </c>
      <c r="K1544" s="121">
        <v>0</v>
      </c>
      <c r="L1544" s="121">
        <v>0</v>
      </c>
      <c r="M1544" s="121">
        <v>0</v>
      </c>
      <c r="N1544" s="121">
        <v>0</v>
      </c>
      <c r="O1544" s="128">
        <f>SUM(C1544:N1544)</f>
        <v>0</v>
      </c>
    </row>
    <row r="1545" spans="2:15" s="21" customFormat="1" ht="23.25" customHeight="1" x14ac:dyDescent="0.25">
      <c r="B1545" s="129" t="s">
        <v>5</v>
      </c>
      <c r="C1545" s="128">
        <f>SUM(C1537:C1544)</f>
        <v>433</v>
      </c>
      <c r="D1545" s="128">
        <f t="shared" ref="D1545:N1545" si="535">SUM(D1537:D1544)</f>
        <v>426</v>
      </c>
      <c r="E1545" s="128">
        <f t="shared" si="535"/>
        <v>431</v>
      </c>
      <c r="F1545" s="128">
        <f t="shared" si="535"/>
        <v>429</v>
      </c>
      <c r="G1545" s="128">
        <f t="shared" si="535"/>
        <v>421</v>
      </c>
      <c r="H1545" s="128">
        <f t="shared" si="535"/>
        <v>428</v>
      </c>
      <c r="I1545" s="128">
        <f t="shared" si="535"/>
        <v>440</v>
      </c>
      <c r="J1545" s="128">
        <f t="shared" si="535"/>
        <v>427</v>
      </c>
      <c r="K1545" s="128">
        <f t="shared" si="535"/>
        <v>428</v>
      </c>
      <c r="L1545" s="128">
        <f t="shared" si="535"/>
        <v>434</v>
      </c>
      <c r="M1545" s="128">
        <f t="shared" si="535"/>
        <v>427</v>
      </c>
      <c r="N1545" s="128">
        <f t="shared" si="535"/>
        <v>433</v>
      </c>
      <c r="O1545" s="128">
        <f>SUM(C1545:N1545)</f>
        <v>5157</v>
      </c>
    </row>
    <row r="1546" spans="2:15" s="21" customFormat="1" ht="12" customHeight="1" x14ac:dyDescent="0.25">
      <c r="B1546" s="23"/>
      <c r="C1546" s="24"/>
      <c r="D1546" s="24"/>
      <c r="E1546" s="24"/>
      <c r="F1546" s="24"/>
      <c r="G1546" s="24"/>
      <c r="H1546" s="24"/>
      <c r="I1546" s="24"/>
      <c r="J1546" s="24"/>
      <c r="K1546" s="24"/>
      <c r="L1546" s="24"/>
      <c r="M1546" s="24"/>
      <c r="N1546" s="24"/>
      <c r="O1546" s="25"/>
    </row>
    <row r="1547" spans="2:15" s="21" customFormat="1" ht="23.25" customHeight="1" x14ac:dyDescent="0.25">
      <c r="B1547" s="97" t="s">
        <v>998</v>
      </c>
      <c r="C1547" s="135"/>
      <c r="D1547" s="136"/>
      <c r="E1547" s="136"/>
      <c r="F1547" s="136"/>
      <c r="G1547" s="136"/>
      <c r="H1547" s="136"/>
      <c r="I1547" s="136"/>
      <c r="J1547" s="136"/>
      <c r="K1547" s="136"/>
      <c r="L1547" s="136"/>
      <c r="M1547" s="136"/>
      <c r="N1547" s="136"/>
      <c r="O1547" s="137"/>
    </row>
    <row r="1548" spans="2:15" s="26" customFormat="1" ht="23.25" customHeight="1" x14ac:dyDescent="0.25">
      <c r="B1548" s="119" t="s">
        <v>999</v>
      </c>
      <c r="C1548" s="122">
        <v>34</v>
      </c>
      <c r="D1548" s="122">
        <v>32</v>
      </c>
      <c r="E1548" s="122">
        <v>26</v>
      </c>
      <c r="F1548" s="122">
        <v>32</v>
      </c>
      <c r="G1548" s="122">
        <v>26</v>
      </c>
      <c r="H1548" s="122">
        <v>29</v>
      </c>
      <c r="I1548" s="122">
        <v>34</v>
      </c>
      <c r="J1548" s="122">
        <v>30</v>
      </c>
      <c r="K1548" s="122">
        <v>26</v>
      </c>
      <c r="L1548" s="122">
        <v>33</v>
      </c>
      <c r="M1548" s="122">
        <v>31</v>
      </c>
      <c r="N1548" s="122">
        <v>36</v>
      </c>
      <c r="O1548" s="128">
        <f t="shared" ref="O1548:O1565" si="536">SUM(C1548:N1548)</f>
        <v>369</v>
      </c>
    </row>
    <row r="1549" spans="2:15" s="26" customFormat="1" ht="23.25" customHeight="1" x14ac:dyDescent="0.25">
      <c r="B1549" s="116" t="s">
        <v>1000</v>
      </c>
      <c r="C1549" s="121">
        <v>13</v>
      </c>
      <c r="D1549" s="121">
        <v>10</v>
      </c>
      <c r="E1549" s="121">
        <v>9</v>
      </c>
      <c r="F1549" s="121">
        <v>10</v>
      </c>
      <c r="G1549" s="121">
        <v>13</v>
      </c>
      <c r="H1549" s="121">
        <v>9</v>
      </c>
      <c r="I1549" s="121">
        <v>9</v>
      </c>
      <c r="J1549" s="121">
        <v>10</v>
      </c>
      <c r="K1549" s="121">
        <v>11</v>
      </c>
      <c r="L1549" s="121">
        <v>11</v>
      </c>
      <c r="M1549" s="121">
        <v>12</v>
      </c>
      <c r="N1549" s="121">
        <v>10</v>
      </c>
      <c r="O1549" s="128">
        <f t="shared" si="536"/>
        <v>127</v>
      </c>
    </row>
    <row r="1550" spans="2:15" s="26" customFormat="1" ht="23.25" customHeight="1" x14ac:dyDescent="0.25">
      <c r="B1550" s="119" t="s">
        <v>1001</v>
      </c>
      <c r="C1550" s="122">
        <v>1</v>
      </c>
      <c r="D1550" s="122">
        <v>1</v>
      </c>
      <c r="E1550" s="122">
        <v>3</v>
      </c>
      <c r="F1550" s="122">
        <v>0</v>
      </c>
      <c r="G1550" s="122">
        <v>0</v>
      </c>
      <c r="H1550" s="122">
        <v>5</v>
      </c>
      <c r="I1550" s="122">
        <v>3</v>
      </c>
      <c r="J1550" s="122">
        <v>3</v>
      </c>
      <c r="K1550" s="122">
        <v>6</v>
      </c>
      <c r="L1550" s="122">
        <v>7</v>
      </c>
      <c r="M1550" s="122">
        <v>2</v>
      </c>
      <c r="N1550" s="122">
        <v>2</v>
      </c>
      <c r="O1550" s="128">
        <f t="shared" si="536"/>
        <v>33</v>
      </c>
    </row>
    <row r="1551" spans="2:15" s="26" customFormat="1" ht="23.25" customHeight="1" x14ac:dyDescent="0.25">
      <c r="B1551" s="116" t="s">
        <v>1002</v>
      </c>
      <c r="C1551" s="121">
        <v>1</v>
      </c>
      <c r="D1551" s="121">
        <v>1</v>
      </c>
      <c r="E1551" s="121">
        <v>1</v>
      </c>
      <c r="F1551" s="121">
        <v>1</v>
      </c>
      <c r="G1551" s="121">
        <v>6</v>
      </c>
      <c r="H1551" s="121">
        <v>1</v>
      </c>
      <c r="I1551" s="121">
        <v>3</v>
      </c>
      <c r="J1551" s="121">
        <v>7</v>
      </c>
      <c r="K1551" s="121">
        <v>5</v>
      </c>
      <c r="L1551" s="121">
        <v>2</v>
      </c>
      <c r="M1551" s="121">
        <v>3</v>
      </c>
      <c r="N1551" s="121">
        <v>0</v>
      </c>
      <c r="O1551" s="128">
        <f t="shared" si="536"/>
        <v>31</v>
      </c>
    </row>
    <row r="1552" spans="2:15" s="26" customFormat="1" ht="23.25" customHeight="1" x14ac:dyDescent="0.25">
      <c r="B1552" s="119" t="s">
        <v>1214</v>
      </c>
      <c r="C1552" s="122">
        <v>358</v>
      </c>
      <c r="D1552" s="122">
        <v>358</v>
      </c>
      <c r="E1552" s="122">
        <v>361</v>
      </c>
      <c r="F1552" s="122">
        <v>360</v>
      </c>
      <c r="G1552" s="122">
        <v>355</v>
      </c>
      <c r="H1552" s="122">
        <v>359</v>
      </c>
      <c r="I1552" s="122">
        <v>359</v>
      </c>
      <c r="J1552" s="122">
        <v>355</v>
      </c>
      <c r="K1552" s="122">
        <v>357</v>
      </c>
      <c r="L1552" s="122">
        <v>362</v>
      </c>
      <c r="M1552" s="122">
        <v>361</v>
      </c>
      <c r="N1552" s="122">
        <v>363</v>
      </c>
      <c r="O1552" s="128">
        <f>SUM(C1552:N1552)</f>
        <v>4308</v>
      </c>
    </row>
    <row r="1553" spans="2:15" s="26" customFormat="1" ht="23.25" customHeight="1" x14ac:dyDescent="0.25">
      <c r="B1553" s="116" t="s">
        <v>1003</v>
      </c>
      <c r="C1553" s="121">
        <v>119</v>
      </c>
      <c r="D1553" s="121">
        <v>116</v>
      </c>
      <c r="E1553" s="121">
        <v>122</v>
      </c>
      <c r="F1553" s="121">
        <v>158</v>
      </c>
      <c r="G1553" s="121">
        <v>119</v>
      </c>
      <c r="H1553" s="121">
        <v>36</v>
      </c>
      <c r="I1553" s="121">
        <v>86</v>
      </c>
      <c r="J1553" s="121">
        <v>124</v>
      </c>
      <c r="K1553" s="121">
        <v>33</v>
      </c>
      <c r="L1553" s="121">
        <v>109</v>
      </c>
      <c r="M1553" s="121">
        <v>78</v>
      </c>
      <c r="N1553" s="121">
        <v>84</v>
      </c>
      <c r="O1553" s="128">
        <f t="shared" si="536"/>
        <v>1184</v>
      </c>
    </row>
    <row r="1554" spans="2:15" s="26" customFormat="1" ht="23.25" customHeight="1" x14ac:dyDescent="0.25">
      <c r="B1554" s="119" t="s">
        <v>1004</v>
      </c>
      <c r="C1554" s="339">
        <v>1.52</v>
      </c>
      <c r="D1554" s="120">
        <v>1.42</v>
      </c>
      <c r="E1554" s="120">
        <v>1.54</v>
      </c>
      <c r="F1554" s="120">
        <v>2.11</v>
      </c>
      <c r="G1554" s="120">
        <v>1.78</v>
      </c>
      <c r="H1554" s="120">
        <v>0.63</v>
      </c>
      <c r="I1554" s="120">
        <v>0.11</v>
      </c>
      <c r="J1554" s="120">
        <v>1.39</v>
      </c>
      <c r="K1554" s="120">
        <v>1.54</v>
      </c>
      <c r="L1554" s="120">
        <v>1.24</v>
      </c>
      <c r="M1554" s="120">
        <v>1.27</v>
      </c>
      <c r="N1554" s="120">
        <v>0.93</v>
      </c>
      <c r="O1554" s="128">
        <f t="shared" si="536"/>
        <v>15.479999999999999</v>
      </c>
    </row>
    <row r="1555" spans="2:15" s="26" customFormat="1" ht="23.25" customHeight="1" x14ac:dyDescent="0.25">
      <c r="B1555" s="116" t="s">
        <v>1005</v>
      </c>
      <c r="C1555" s="343">
        <v>38</v>
      </c>
      <c r="D1555" s="343">
        <v>82</v>
      </c>
      <c r="E1555" s="343">
        <v>35.416666666666664</v>
      </c>
      <c r="F1555" s="343">
        <v>72.333333333333329</v>
      </c>
      <c r="G1555" s="343">
        <v>85.083333333333329</v>
      </c>
      <c r="H1555" s="343">
        <v>48.083333333333336</v>
      </c>
      <c r="I1555" s="343">
        <v>25.958333333333332</v>
      </c>
      <c r="J1555" s="343">
        <v>61.458333333333336</v>
      </c>
      <c r="K1555" s="343">
        <v>37.458333333333336</v>
      </c>
      <c r="L1555" s="343">
        <v>28.875</v>
      </c>
      <c r="M1555" s="343">
        <v>71.041666666666671</v>
      </c>
      <c r="N1555" s="343">
        <v>33.833333333333336</v>
      </c>
      <c r="O1555" s="128">
        <f>SUM(C1555:N1555)</f>
        <v>619.54166666666652</v>
      </c>
    </row>
    <row r="1556" spans="2:15" s="26" customFormat="1" ht="23.25" customHeight="1" x14ac:dyDescent="0.25">
      <c r="B1556" s="119" t="s">
        <v>1006</v>
      </c>
      <c r="C1556" s="344">
        <v>0</v>
      </c>
      <c r="D1556" s="344">
        <v>0</v>
      </c>
      <c r="E1556" s="344">
        <v>0</v>
      </c>
      <c r="F1556" s="344">
        <v>0</v>
      </c>
      <c r="G1556" s="344">
        <v>0</v>
      </c>
      <c r="H1556" s="344">
        <v>0</v>
      </c>
      <c r="I1556" s="344">
        <v>0</v>
      </c>
      <c r="J1556" s="344">
        <v>0</v>
      </c>
      <c r="K1556" s="344">
        <v>0</v>
      </c>
      <c r="L1556" s="344">
        <v>0</v>
      </c>
      <c r="M1556" s="344">
        <v>0.70833333333333337</v>
      </c>
      <c r="N1556" s="344">
        <v>0.75</v>
      </c>
      <c r="O1556" s="128">
        <f t="shared" si="536"/>
        <v>1.4583333333333335</v>
      </c>
    </row>
    <row r="1557" spans="2:15" s="26" customFormat="1" ht="23.25" customHeight="1" x14ac:dyDescent="0.25">
      <c r="B1557" s="105" t="s">
        <v>1007</v>
      </c>
      <c r="C1557" s="355">
        <f t="shared" ref="C1557:N1557" si="537">IF(C17=0,0,C1552/C17)</f>
        <v>5.1142857142857139</v>
      </c>
      <c r="D1557" s="355">
        <f t="shared" si="537"/>
        <v>5.1142857142857139</v>
      </c>
      <c r="E1557" s="355">
        <f t="shared" si="537"/>
        <v>5.1571428571428575</v>
      </c>
      <c r="F1557" s="355">
        <f t="shared" si="537"/>
        <v>5.1428571428571432</v>
      </c>
      <c r="G1557" s="355">
        <f t="shared" si="537"/>
        <v>5.0714285714285712</v>
      </c>
      <c r="H1557" s="355">
        <f t="shared" si="537"/>
        <v>5.128571428571429</v>
      </c>
      <c r="I1557" s="355">
        <f t="shared" si="537"/>
        <v>5.128571428571429</v>
      </c>
      <c r="J1557" s="355">
        <f t="shared" si="537"/>
        <v>5.0714285714285712</v>
      </c>
      <c r="K1557" s="355">
        <f t="shared" si="537"/>
        <v>5.0999999999999996</v>
      </c>
      <c r="L1557" s="355">
        <f t="shared" si="537"/>
        <v>5.1714285714285717</v>
      </c>
      <c r="M1557" s="355">
        <f t="shared" si="537"/>
        <v>5.1571428571428575</v>
      </c>
      <c r="N1557" s="355">
        <f t="shared" si="537"/>
        <v>5.1857142857142859</v>
      </c>
      <c r="O1557" s="96">
        <f>SUM(C1557:N1557)</f>
        <v>61.542857142857144</v>
      </c>
    </row>
    <row r="1558" spans="2:15" s="26" customFormat="1" ht="23.25" customHeight="1" x14ac:dyDescent="0.25">
      <c r="B1558" s="139" t="s">
        <v>1008</v>
      </c>
      <c r="C1558" s="356">
        <f>IF(C95=0,0,C1552/C95)</f>
        <v>6.6614645858343335</v>
      </c>
      <c r="D1558" s="356">
        <f t="shared" ref="D1558:N1558" si="538">IF(D94=0,0,D1552/D94)</f>
        <v>43.078838174273862</v>
      </c>
      <c r="E1558" s="356">
        <f t="shared" si="538"/>
        <v>45.125</v>
      </c>
      <c r="F1558" s="356">
        <f t="shared" si="538"/>
        <v>40.298507462686565</v>
      </c>
      <c r="G1558" s="356">
        <f t="shared" si="538"/>
        <v>44.02</v>
      </c>
      <c r="H1558" s="356">
        <f t="shared" si="538"/>
        <v>43.95918367346939</v>
      </c>
      <c r="I1558" s="356">
        <f t="shared" si="538"/>
        <v>46.957805907172997</v>
      </c>
      <c r="J1558" s="356">
        <f t="shared" si="538"/>
        <v>47.231759656652358</v>
      </c>
      <c r="K1558" s="356">
        <f t="shared" si="538"/>
        <v>38.945454545454545</v>
      </c>
      <c r="L1558" s="356">
        <f t="shared" si="538"/>
        <v>40.078571428571422</v>
      </c>
      <c r="M1558" s="356">
        <f t="shared" si="538"/>
        <v>43.147410358565736</v>
      </c>
      <c r="N1558" s="356">
        <f t="shared" si="538"/>
        <v>47.682203389830505</v>
      </c>
      <c r="O1558" s="96">
        <f>SUM(C1558:N1558)</f>
        <v>487.1861991825117</v>
      </c>
    </row>
    <row r="1559" spans="2:15" s="26" customFormat="1" ht="23.25" customHeight="1" x14ac:dyDescent="0.25">
      <c r="B1559" s="105" t="s">
        <v>1009</v>
      </c>
      <c r="C1559" s="355">
        <f>IF(C1615=0,0,C1551/C1615)</f>
        <v>3.2258064516129031E-2</v>
      </c>
      <c r="D1559" s="355">
        <f t="shared" ref="D1559:N1559" si="539">IF(D1615=0,0,D1553/D1615)</f>
        <v>4</v>
      </c>
      <c r="E1559" s="355">
        <f t="shared" si="539"/>
        <v>3.935483870967742</v>
      </c>
      <c r="F1559" s="355">
        <f t="shared" si="539"/>
        <v>5.2666666666666666</v>
      </c>
      <c r="G1559" s="355">
        <f t="shared" si="539"/>
        <v>3.838709677419355</v>
      </c>
      <c r="H1559" s="355">
        <f t="shared" si="539"/>
        <v>1.2</v>
      </c>
      <c r="I1559" s="355">
        <f t="shared" si="539"/>
        <v>2.774193548387097</v>
      </c>
      <c r="J1559" s="355">
        <f t="shared" si="539"/>
        <v>4</v>
      </c>
      <c r="K1559" s="355">
        <f t="shared" si="539"/>
        <v>1.1000000000000001</v>
      </c>
      <c r="L1559" s="355">
        <f t="shared" si="539"/>
        <v>3.5161290322580645</v>
      </c>
      <c r="M1559" s="355">
        <f t="shared" si="539"/>
        <v>2.6</v>
      </c>
      <c r="N1559" s="355">
        <f t="shared" si="539"/>
        <v>2.7096774193548385</v>
      </c>
      <c r="O1559" s="96">
        <f t="shared" si="536"/>
        <v>34.973118279569896</v>
      </c>
    </row>
    <row r="1560" spans="2:15" s="26" customFormat="1" ht="23.25" customHeight="1" x14ac:dyDescent="0.25">
      <c r="B1560" s="139" t="s">
        <v>1010</v>
      </c>
      <c r="C1560" s="357">
        <f>SUM(C1504+C1517)/C1552</f>
        <v>7.8212290502793297E-2</v>
      </c>
      <c r="D1560" s="357">
        <f t="shared" ref="D1560:N1560" si="540">SUM(D1504+D1517)/D1552</f>
        <v>8.1005586592178769E-2</v>
      </c>
      <c r="E1560" s="357">
        <f t="shared" si="540"/>
        <v>7.4792243767313013E-2</v>
      </c>
      <c r="F1560" s="357">
        <f t="shared" si="540"/>
        <v>7.2222222222222215E-2</v>
      </c>
      <c r="G1560" s="357">
        <f t="shared" si="540"/>
        <v>7.3239436619718309E-2</v>
      </c>
      <c r="H1560" s="357">
        <f t="shared" si="540"/>
        <v>7.5208913649025072E-2</v>
      </c>
      <c r="I1560" s="357">
        <f t="shared" si="540"/>
        <v>7.5208913649025072E-2</v>
      </c>
      <c r="J1560" s="357">
        <f t="shared" si="540"/>
        <v>7.3239436619718309E-2</v>
      </c>
      <c r="K1560" s="357">
        <f t="shared" si="540"/>
        <v>7.8431372549019607E-2</v>
      </c>
      <c r="L1560" s="357">
        <f t="shared" si="540"/>
        <v>8.0110497237569064E-2</v>
      </c>
      <c r="M1560" s="357">
        <f t="shared" si="540"/>
        <v>7.7562326869806089E-2</v>
      </c>
      <c r="N1560" s="357">
        <f t="shared" si="540"/>
        <v>7.7134986225895319E-2</v>
      </c>
      <c r="O1560" s="128">
        <f t="shared" si="536"/>
        <v>0.91636822650428407</v>
      </c>
    </row>
    <row r="1561" spans="2:15" s="26" customFormat="1" ht="23.25" customHeight="1" x14ac:dyDescent="0.25">
      <c r="B1561" s="105" t="s">
        <v>1011</v>
      </c>
      <c r="C1561" s="358">
        <f>SUM(C1505+C1506+C1507)/C1552</f>
        <v>0.53631284916201116</v>
      </c>
      <c r="D1561" s="358">
        <f t="shared" ref="D1561:N1561" si="541">SUM(D1505+D1506+D1507)/D1552</f>
        <v>0.53631284916201116</v>
      </c>
      <c r="E1561" s="358">
        <f t="shared" si="541"/>
        <v>0.53739612188365649</v>
      </c>
      <c r="F1561" s="358">
        <f t="shared" si="541"/>
        <v>0.53888888888888886</v>
      </c>
      <c r="G1561" s="358">
        <f t="shared" si="541"/>
        <v>0.53521126760563376</v>
      </c>
      <c r="H1561" s="358">
        <f t="shared" si="541"/>
        <v>0.53760445682451252</v>
      </c>
      <c r="I1561" s="358">
        <f t="shared" si="541"/>
        <v>0.54038997214484674</v>
      </c>
      <c r="J1561" s="358">
        <f t="shared" si="541"/>
        <v>0.54084507042253516</v>
      </c>
      <c r="K1561" s="358">
        <f t="shared" si="541"/>
        <v>0.53221288515406162</v>
      </c>
      <c r="L1561" s="358">
        <f t="shared" si="541"/>
        <v>0.53314917127071826</v>
      </c>
      <c r="M1561" s="358">
        <f t="shared" si="541"/>
        <v>0.53185595567867039</v>
      </c>
      <c r="N1561" s="358">
        <f t="shared" si="541"/>
        <v>0.5316804407713499</v>
      </c>
      <c r="O1561" s="128">
        <f t="shared" si="536"/>
        <v>6.4318599289688958</v>
      </c>
    </row>
    <row r="1562" spans="2:15" s="26" customFormat="1" ht="23.25" customHeight="1" x14ac:dyDescent="0.25">
      <c r="B1562" s="139" t="s">
        <v>1012</v>
      </c>
      <c r="C1562" s="357">
        <f>SUM(C1508)/C1552</f>
        <v>5.5865921787709499E-3</v>
      </c>
      <c r="D1562" s="357">
        <f t="shared" ref="D1562:N1562" si="542">SUM(D1508)/D1552</f>
        <v>5.5865921787709499E-3</v>
      </c>
      <c r="E1562" s="357">
        <f t="shared" si="542"/>
        <v>1.1080332409972299E-2</v>
      </c>
      <c r="F1562" s="357">
        <f t="shared" si="542"/>
        <v>1.1111111111111112E-2</v>
      </c>
      <c r="G1562" s="357">
        <f t="shared" si="542"/>
        <v>1.1267605633802818E-2</v>
      </c>
      <c r="H1562" s="357">
        <f t="shared" si="542"/>
        <v>1.1142061281337047E-2</v>
      </c>
      <c r="I1562" s="357">
        <f t="shared" si="542"/>
        <v>1.1142061281337047E-2</v>
      </c>
      <c r="J1562" s="357">
        <f t="shared" si="542"/>
        <v>1.1267605633802818E-2</v>
      </c>
      <c r="K1562" s="357">
        <f t="shared" si="542"/>
        <v>1.1204481792717087E-2</v>
      </c>
      <c r="L1562" s="357">
        <f t="shared" si="542"/>
        <v>1.1049723756906077E-2</v>
      </c>
      <c r="M1562" s="357">
        <f t="shared" si="542"/>
        <v>1.1080332409972299E-2</v>
      </c>
      <c r="N1562" s="357">
        <f t="shared" si="542"/>
        <v>1.1019283746556474E-2</v>
      </c>
      <c r="O1562" s="128">
        <f>SUM(C1562:N1562)</f>
        <v>0.12253778341505699</v>
      </c>
    </row>
    <row r="1563" spans="2:15" s="26" customFormat="1" ht="23.25" customHeight="1" x14ac:dyDescent="0.25">
      <c r="B1563" s="105" t="s">
        <v>1013</v>
      </c>
      <c r="C1563" s="358">
        <f>SUM(C1509+C1511+C1512+C1513+C1514+C1515+C1516+C1518+C1519+C1520+C1521+C1522)/C1552</f>
        <v>0.37430167597765363</v>
      </c>
      <c r="D1563" s="358">
        <f t="shared" ref="D1563:N1563" si="543">SUM(D1509+D1511+D1512+D1513+D1514+D1515+D1516+D1518+D1519+D1520+D1521+D1522)/D1552</f>
        <v>0.37150837988826818</v>
      </c>
      <c r="E1563" s="358">
        <f t="shared" si="543"/>
        <v>0.37119113573407203</v>
      </c>
      <c r="F1563" s="358">
        <f t="shared" si="543"/>
        <v>0.37222222222222223</v>
      </c>
      <c r="G1563" s="358">
        <f t="shared" si="543"/>
        <v>0.37464788732394366</v>
      </c>
      <c r="H1563" s="358">
        <f t="shared" si="543"/>
        <v>0.37047353760445684</v>
      </c>
      <c r="I1563" s="358">
        <f t="shared" si="543"/>
        <v>0.36768802228412256</v>
      </c>
      <c r="J1563" s="358">
        <f t="shared" si="543"/>
        <v>0.36901408450704226</v>
      </c>
      <c r="K1563" s="358">
        <f t="shared" si="543"/>
        <v>0.37254901960784315</v>
      </c>
      <c r="L1563" s="358">
        <f t="shared" si="543"/>
        <v>0.37016574585635359</v>
      </c>
      <c r="M1563" s="358">
        <f t="shared" si="543"/>
        <v>0.37396121883656508</v>
      </c>
      <c r="N1563" s="358">
        <f t="shared" si="543"/>
        <v>0.37465564738292012</v>
      </c>
      <c r="O1563" s="128">
        <f t="shared" si="536"/>
        <v>4.4623785772254632</v>
      </c>
    </row>
    <row r="1564" spans="2:15" s="26" customFormat="1" ht="23.25" customHeight="1" x14ac:dyDescent="0.25">
      <c r="B1564" s="119" t="s">
        <v>1215</v>
      </c>
      <c r="C1564" s="340">
        <v>34</v>
      </c>
      <c r="D1564" s="122">
        <v>34</v>
      </c>
      <c r="E1564" s="122">
        <v>34</v>
      </c>
      <c r="F1564" s="122">
        <v>34</v>
      </c>
      <c r="G1564" s="122">
        <v>34</v>
      </c>
      <c r="H1564" s="122">
        <v>33</v>
      </c>
      <c r="I1564" s="122">
        <v>33</v>
      </c>
      <c r="J1564" s="122">
        <v>33</v>
      </c>
      <c r="K1564" s="122">
        <v>33</v>
      </c>
      <c r="L1564" s="122">
        <v>33</v>
      </c>
      <c r="M1564" s="122">
        <v>33</v>
      </c>
      <c r="N1564" s="122">
        <v>34</v>
      </c>
      <c r="O1564" s="128">
        <f t="shared" si="536"/>
        <v>402</v>
      </c>
    </row>
    <row r="1565" spans="2:15" s="26" customFormat="1" ht="23.25" customHeight="1" x14ac:dyDescent="0.25">
      <c r="B1565" s="116" t="s">
        <v>1014</v>
      </c>
      <c r="C1565" s="121">
        <v>0</v>
      </c>
      <c r="D1565" s="121">
        <v>0</v>
      </c>
      <c r="E1565" s="121">
        <v>0</v>
      </c>
      <c r="F1565" s="121">
        <v>0</v>
      </c>
      <c r="G1565" s="121">
        <v>0</v>
      </c>
      <c r="H1565" s="121">
        <v>0</v>
      </c>
      <c r="I1565" s="121">
        <v>0</v>
      </c>
      <c r="J1565" s="121">
        <v>0</v>
      </c>
      <c r="K1565" s="121">
        <v>0</v>
      </c>
      <c r="L1565" s="121">
        <v>0</v>
      </c>
      <c r="M1565" s="121">
        <v>0</v>
      </c>
      <c r="N1565" s="121">
        <v>0</v>
      </c>
      <c r="O1565" s="128">
        <f t="shared" si="536"/>
        <v>0</v>
      </c>
    </row>
    <row r="1566" spans="2:15" s="26" customFormat="1" ht="12" customHeight="1" x14ac:dyDescent="0.25">
      <c r="B1566" s="72"/>
      <c r="C1566" s="20"/>
      <c r="D1566" s="20"/>
      <c r="E1566" s="20"/>
      <c r="F1566" s="20"/>
      <c r="G1566" s="20"/>
      <c r="H1566" s="20"/>
      <c r="I1566" s="20"/>
      <c r="J1566" s="20"/>
      <c r="K1566" s="20"/>
      <c r="L1566" s="20"/>
      <c r="M1566" s="20"/>
      <c r="N1566" s="20"/>
      <c r="O1566" s="20"/>
    </row>
    <row r="1567" spans="2:15" s="29" customFormat="1" ht="23.25" customHeight="1" x14ac:dyDescent="0.25">
      <c r="B1567" s="133" t="s">
        <v>1362</v>
      </c>
      <c r="C1567" s="135"/>
      <c r="D1567" s="136"/>
      <c r="E1567" s="136"/>
      <c r="F1567" s="136"/>
      <c r="G1567" s="136"/>
      <c r="H1567" s="136"/>
      <c r="I1567" s="136"/>
      <c r="J1567" s="136"/>
      <c r="K1567" s="136"/>
      <c r="L1567" s="136"/>
      <c r="M1567" s="136"/>
      <c r="N1567" s="136"/>
      <c r="O1567" s="137"/>
    </row>
    <row r="1568" spans="2:15" s="26" customFormat="1" ht="12" customHeight="1" x14ac:dyDescent="0.25">
      <c r="B1568" s="72"/>
      <c r="C1568" s="20"/>
      <c r="D1568" s="20"/>
      <c r="E1568" s="20"/>
      <c r="F1568" s="20"/>
      <c r="G1568" s="20"/>
      <c r="H1568" s="20"/>
      <c r="I1568" s="20"/>
      <c r="J1568" s="20"/>
      <c r="K1568" s="20"/>
      <c r="L1568" s="20"/>
      <c r="M1568" s="20"/>
      <c r="N1568" s="20"/>
      <c r="O1568" s="20"/>
    </row>
    <row r="1569" spans="2:15" s="26" customFormat="1" ht="23.25" customHeight="1" x14ac:dyDescent="0.25">
      <c r="B1569" s="97" t="s">
        <v>1381</v>
      </c>
      <c r="C1569" s="135"/>
      <c r="D1569" s="135"/>
      <c r="E1569" s="135"/>
      <c r="F1569" s="135"/>
      <c r="G1569" s="135"/>
      <c r="H1569" s="135"/>
      <c r="I1569" s="135"/>
      <c r="J1569" s="135"/>
      <c r="K1569" s="135"/>
      <c r="L1569" s="135"/>
      <c r="M1569" s="135"/>
      <c r="N1569" s="135"/>
      <c r="O1569" s="128"/>
    </row>
    <row r="1570" spans="2:15" s="26" customFormat="1" ht="23.25" customHeight="1" x14ac:dyDescent="0.25">
      <c r="B1570" s="351" t="s">
        <v>1383</v>
      </c>
      <c r="C1570" s="121">
        <v>48</v>
      </c>
      <c r="D1570" s="121">
        <v>59</v>
      </c>
      <c r="E1570" s="121">
        <v>74</v>
      </c>
      <c r="F1570" s="121">
        <v>37</v>
      </c>
      <c r="G1570" s="121">
        <v>55</v>
      </c>
      <c r="H1570" s="121">
        <v>61</v>
      </c>
      <c r="I1570" s="121">
        <v>58</v>
      </c>
      <c r="J1570" s="121">
        <v>65</v>
      </c>
      <c r="K1570" s="121">
        <v>65</v>
      </c>
      <c r="L1570" s="121">
        <v>68</v>
      </c>
      <c r="M1570" s="121">
        <v>63</v>
      </c>
      <c r="N1570" s="121">
        <v>69</v>
      </c>
      <c r="O1570" s="128">
        <f t="shared" ref="O1570:O1576" si="544">SUM(C1570:N1570)</f>
        <v>722</v>
      </c>
    </row>
    <row r="1571" spans="2:15" s="26" customFormat="1" ht="23.25" customHeight="1" x14ac:dyDescent="0.25">
      <c r="B1571" s="352" t="s">
        <v>1384</v>
      </c>
      <c r="C1571" s="340">
        <v>28</v>
      </c>
      <c r="D1571" s="122">
        <v>28</v>
      </c>
      <c r="E1571" s="122">
        <v>29</v>
      </c>
      <c r="F1571" s="122">
        <v>42</v>
      </c>
      <c r="G1571" s="122">
        <v>36</v>
      </c>
      <c r="H1571" s="122">
        <v>34</v>
      </c>
      <c r="I1571" s="122">
        <v>40</v>
      </c>
      <c r="J1571" s="122">
        <v>40</v>
      </c>
      <c r="K1571" s="122">
        <v>42</v>
      </c>
      <c r="L1571" s="122">
        <v>35</v>
      </c>
      <c r="M1571" s="122">
        <v>38</v>
      </c>
      <c r="N1571" s="122">
        <v>31</v>
      </c>
      <c r="O1571" s="128">
        <f t="shared" si="544"/>
        <v>423</v>
      </c>
    </row>
    <row r="1572" spans="2:15" s="26" customFormat="1" ht="23.25" customHeight="1" x14ac:dyDescent="0.25">
      <c r="B1572" s="351" t="s">
        <v>1385</v>
      </c>
      <c r="C1572" s="121">
        <v>11</v>
      </c>
      <c r="D1572" s="121">
        <v>19</v>
      </c>
      <c r="E1572" s="121">
        <v>21</v>
      </c>
      <c r="F1572" s="121">
        <v>21</v>
      </c>
      <c r="G1572" s="121">
        <v>29</v>
      </c>
      <c r="H1572" s="121">
        <v>21</v>
      </c>
      <c r="I1572" s="121">
        <v>27</v>
      </c>
      <c r="J1572" s="121">
        <v>28</v>
      </c>
      <c r="K1572" s="121">
        <v>22</v>
      </c>
      <c r="L1572" s="121">
        <v>22</v>
      </c>
      <c r="M1572" s="121">
        <v>26</v>
      </c>
      <c r="N1572" s="121">
        <v>24</v>
      </c>
      <c r="O1572" s="128">
        <f t="shared" si="544"/>
        <v>271</v>
      </c>
    </row>
    <row r="1573" spans="2:15" s="26" customFormat="1" ht="23.25" customHeight="1" x14ac:dyDescent="0.25">
      <c r="B1573" s="352" t="s">
        <v>1386</v>
      </c>
      <c r="C1573" s="340">
        <v>0</v>
      </c>
      <c r="D1573" s="122">
        <v>12</v>
      </c>
      <c r="E1573" s="122">
        <v>11</v>
      </c>
      <c r="F1573" s="122">
        <v>17</v>
      </c>
      <c r="G1573" s="122">
        <v>10</v>
      </c>
      <c r="H1573" s="122">
        <v>14</v>
      </c>
      <c r="I1573" s="122">
        <v>15</v>
      </c>
      <c r="J1573" s="122">
        <v>19</v>
      </c>
      <c r="K1573" s="122">
        <v>22</v>
      </c>
      <c r="L1573" s="122">
        <v>20</v>
      </c>
      <c r="M1573" s="122">
        <v>11</v>
      </c>
      <c r="N1573" s="122">
        <v>14</v>
      </c>
      <c r="O1573" s="128">
        <f t="shared" si="544"/>
        <v>165</v>
      </c>
    </row>
    <row r="1574" spans="2:15" s="26" customFormat="1" ht="23.25" customHeight="1" x14ac:dyDescent="0.25">
      <c r="B1574" s="351" t="s">
        <v>1387</v>
      </c>
      <c r="C1574" s="121">
        <v>12</v>
      </c>
      <c r="D1574" s="121">
        <v>4</v>
      </c>
      <c r="E1574" s="121">
        <v>5</v>
      </c>
      <c r="F1574" s="121">
        <v>10</v>
      </c>
      <c r="G1574" s="121">
        <v>7</v>
      </c>
      <c r="H1574" s="121">
        <v>6</v>
      </c>
      <c r="I1574" s="121">
        <v>10</v>
      </c>
      <c r="J1574" s="121">
        <v>6</v>
      </c>
      <c r="K1574" s="121">
        <v>9</v>
      </c>
      <c r="L1574" s="121">
        <v>16</v>
      </c>
      <c r="M1574" s="121">
        <v>14</v>
      </c>
      <c r="N1574" s="121">
        <v>9</v>
      </c>
      <c r="O1574" s="128">
        <f t="shared" si="544"/>
        <v>108</v>
      </c>
    </row>
    <row r="1575" spans="2:15" s="26" customFormat="1" ht="23.25" customHeight="1" x14ac:dyDescent="0.25">
      <c r="B1575" s="352" t="s">
        <v>1388</v>
      </c>
      <c r="C1575" s="340">
        <v>8</v>
      </c>
      <c r="D1575" s="122">
        <v>13</v>
      </c>
      <c r="E1575" s="122">
        <v>5</v>
      </c>
      <c r="F1575" s="122">
        <v>2</v>
      </c>
      <c r="G1575" s="122">
        <v>3</v>
      </c>
      <c r="H1575" s="122">
        <v>4</v>
      </c>
      <c r="I1575" s="122">
        <v>2</v>
      </c>
      <c r="J1575" s="122">
        <v>5</v>
      </c>
      <c r="K1575" s="122">
        <v>7</v>
      </c>
      <c r="L1575" s="122">
        <v>2</v>
      </c>
      <c r="M1575" s="122">
        <v>11</v>
      </c>
      <c r="N1575" s="122">
        <v>3</v>
      </c>
      <c r="O1575" s="128">
        <f t="shared" si="544"/>
        <v>65</v>
      </c>
    </row>
    <row r="1576" spans="2:15" s="26" customFormat="1" ht="23.25" customHeight="1" x14ac:dyDescent="0.25">
      <c r="B1576" s="351" t="s">
        <v>1389</v>
      </c>
      <c r="C1576" s="121">
        <v>3</v>
      </c>
      <c r="D1576" s="121">
        <v>4</v>
      </c>
      <c r="E1576" s="121">
        <v>3</v>
      </c>
      <c r="F1576" s="121">
        <v>4</v>
      </c>
      <c r="G1576" s="121">
        <v>2</v>
      </c>
      <c r="H1576" s="121">
        <v>3</v>
      </c>
      <c r="I1576" s="121">
        <v>2</v>
      </c>
      <c r="J1576" s="121">
        <v>0</v>
      </c>
      <c r="K1576" s="121">
        <v>1</v>
      </c>
      <c r="L1576" s="121">
        <v>3</v>
      </c>
      <c r="M1576" s="121">
        <v>2</v>
      </c>
      <c r="N1576" s="121">
        <v>3</v>
      </c>
      <c r="O1576" s="128">
        <f t="shared" si="544"/>
        <v>30</v>
      </c>
    </row>
    <row r="1577" spans="2:15" s="26" customFormat="1" ht="23.25" customHeight="1" x14ac:dyDescent="0.25">
      <c r="B1577" s="129" t="s">
        <v>1382</v>
      </c>
      <c r="C1577" s="128">
        <f>SUM(C1570:C1576)</f>
        <v>110</v>
      </c>
      <c r="D1577" s="128">
        <f t="shared" ref="D1577:O1577" si="545">SUM(D1570:D1576)</f>
        <v>139</v>
      </c>
      <c r="E1577" s="128">
        <f t="shared" si="545"/>
        <v>148</v>
      </c>
      <c r="F1577" s="128">
        <f t="shared" si="545"/>
        <v>133</v>
      </c>
      <c r="G1577" s="128">
        <f t="shared" si="545"/>
        <v>142</v>
      </c>
      <c r="H1577" s="128">
        <f t="shared" si="545"/>
        <v>143</v>
      </c>
      <c r="I1577" s="128">
        <f t="shared" si="545"/>
        <v>154</v>
      </c>
      <c r="J1577" s="128">
        <f t="shared" si="545"/>
        <v>163</v>
      </c>
      <c r="K1577" s="128">
        <f t="shared" si="545"/>
        <v>168</v>
      </c>
      <c r="L1577" s="128">
        <f t="shared" si="545"/>
        <v>166</v>
      </c>
      <c r="M1577" s="128">
        <f t="shared" si="545"/>
        <v>165</v>
      </c>
      <c r="N1577" s="128">
        <f>SUM(N1570:N1576)</f>
        <v>153</v>
      </c>
      <c r="O1577" s="128">
        <f t="shared" si="545"/>
        <v>1784</v>
      </c>
    </row>
    <row r="1578" spans="2:15" s="21" customFormat="1" ht="12" customHeight="1" x14ac:dyDescent="0.25">
      <c r="B1578" s="23"/>
      <c r="C1578" s="24"/>
      <c r="D1578" s="24"/>
      <c r="E1578" s="24"/>
      <c r="F1578" s="24"/>
      <c r="G1578" s="24"/>
      <c r="H1578" s="24"/>
      <c r="I1578" s="24"/>
      <c r="J1578" s="24"/>
      <c r="K1578" s="24"/>
      <c r="L1578" s="24"/>
      <c r="M1578" s="24"/>
      <c r="N1578" s="24"/>
      <c r="O1578" s="25"/>
    </row>
    <row r="1579" spans="2:15" s="26" customFormat="1" ht="23.25" customHeight="1" x14ac:dyDescent="0.25">
      <c r="B1579" s="97" t="s">
        <v>1391</v>
      </c>
      <c r="C1579" s="135"/>
      <c r="D1579" s="135"/>
      <c r="E1579" s="135"/>
      <c r="F1579" s="135"/>
      <c r="G1579" s="135"/>
      <c r="H1579" s="135"/>
      <c r="I1579" s="135"/>
      <c r="J1579" s="135"/>
      <c r="K1579" s="135"/>
      <c r="L1579" s="135"/>
      <c r="M1579" s="135"/>
      <c r="N1579" s="135"/>
      <c r="O1579" s="128"/>
    </row>
    <row r="1580" spans="2:15" s="26" customFormat="1" ht="23.25" customHeight="1" x14ac:dyDescent="0.25">
      <c r="B1580" s="352" t="s">
        <v>1395</v>
      </c>
      <c r="C1580" s="340">
        <v>0</v>
      </c>
      <c r="D1580" s="122">
        <v>87</v>
      </c>
      <c r="E1580" s="122">
        <v>75</v>
      </c>
      <c r="F1580" s="122">
        <v>69</v>
      </c>
      <c r="G1580" s="122">
        <v>92</v>
      </c>
      <c r="H1580" s="122">
        <v>79</v>
      </c>
      <c r="I1580" s="122">
        <v>88</v>
      </c>
      <c r="J1580" s="122">
        <v>104</v>
      </c>
      <c r="K1580" s="122">
        <v>117</v>
      </c>
      <c r="L1580" s="122">
        <v>110</v>
      </c>
      <c r="M1580" s="122">
        <v>114</v>
      </c>
      <c r="N1580" s="122">
        <v>118</v>
      </c>
      <c r="O1580" s="128">
        <f>SUM(C1580:N1580)</f>
        <v>1053</v>
      </c>
    </row>
    <row r="1581" spans="2:15" s="26" customFormat="1" ht="23.25" customHeight="1" x14ac:dyDescent="0.25">
      <c r="B1581" s="351" t="s">
        <v>1396</v>
      </c>
      <c r="C1581" s="121">
        <v>0</v>
      </c>
      <c r="D1581" s="121">
        <v>52</v>
      </c>
      <c r="E1581" s="121">
        <v>73</v>
      </c>
      <c r="F1581" s="121">
        <v>64</v>
      </c>
      <c r="G1581" s="121">
        <v>50</v>
      </c>
      <c r="H1581" s="121">
        <v>64</v>
      </c>
      <c r="I1581" s="121">
        <v>66</v>
      </c>
      <c r="J1581" s="121">
        <v>59</v>
      </c>
      <c r="K1581" s="121">
        <v>51</v>
      </c>
      <c r="L1581" s="121">
        <v>56</v>
      </c>
      <c r="M1581" s="121">
        <v>51</v>
      </c>
      <c r="N1581" s="121">
        <v>35</v>
      </c>
      <c r="O1581" s="128">
        <f>SUM(C1581:N1581)</f>
        <v>621</v>
      </c>
    </row>
    <row r="1582" spans="2:15" s="26" customFormat="1" ht="23.25" customHeight="1" x14ac:dyDescent="0.25">
      <c r="B1582" s="129" t="s">
        <v>1390</v>
      </c>
      <c r="C1582" s="128">
        <f>SUM(C1580:C1581)</f>
        <v>0</v>
      </c>
      <c r="D1582" s="128">
        <f t="shared" ref="D1582:O1582" si="546">SUM(D1580:D1581)</f>
        <v>139</v>
      </c>
      <c r="E1582" s="128">
        <f t="shared" si="546"/>
        <v>148</v>
      </c>
      <c r="F1582" s="128">
        <f t="shared" si="546"/>
        <v>133</v>
      </c>
      <c r="G1582" s="128">
        <f t="shared" si="546"/>
        <v>142</v>
      </c>
      <c r="H1582" s="128">
        <f t="shared" si="546"/>
        <v>143</v>
      </c>
      <c r="I1582" s="128">
        <f t="shared" si="546"/>
        <v>154</v>
      </c>
      <c r="J1582" s="128">
        <f t="shared" si="546"/>
        <v>163</v>
      </c>
      <c r="K1582" s="128">
        <f t="shared" si="546"/>
        <v>168</v>
      </c>
      <c r="L1582" s="128">
        <f t="shared" si="546"/>
        <v>166</v>
      </c>
      <c r="M1582" s="128">
        <f t="shared" si="546"/>
        <v>165</v>
      </c>
      <c r="N1582" s="128">
        <f t="shared" si="546"/>
        <v>153</v>
      </c>
      <c r="O1582" s="128">
        <f t="shared" si="546"/>
        <v>1674</v>
      </c>
    </row>
    <row r="1583" spans="2:15" s="21" customFormat="1" ht="12" customHeight="1" x14ac:dyDescent="0.25">
      <c r="B1583" s="23"/>
      <c r="C1583" s="24"/>
      <c r="D1583" s="24"/>
      <c r="E1583" s="24"/>
      <c r="F1583" s="24"/>
      <c r="G1583" s="24"/>
      <c r="H1583" s="24"/>
      <c r="I1583" s="24"/>
      <c r="J1583" s="24"/>
      <c r="K1583" s="24"/>
      <c r="L1583" s="24"/>
      <c r="M1583" s="24"/>
      <c r="N1583" s="24"/>
      <c r="O1583" s="25"/>
    </row>
    <row r="1584" spans="2:15" s="26" customFormat="1" ht="23.25" customHeight="1" x14ac:dyDescent="0.25">
      <c r="B1584" s="97" t="s">
        <v>1392</v>
      </c>
      <c r="C1584" s="135"/>
      <c r="D1584" s="135"/>
      <c r="E1584" s="135"/>
      <c r="F1584" s="135"/>
      <c r="G1584" s="135"/>
      <c r="H1584" s="135"/>
      <c r="I1584" s="135"/>
      <c r="J1584" s="135"/>
      <c r="K1584" s="135"/>
      <c r="L1584" s="135"/>
      <c r="M1584" s="135"/>
      <c r="N1584" s="135"/>
      <c r="O1584" s="128"/>
    </row>
    <row r="1585" spans="2:15" s="26" customFormat="1" ht="23.25" customHeight="1" x14ac:dyDescent="0.25">
      <c r="B1585" s="352" t="s">
        <v>1393</v>
      </c>
      <c r="C1585" s="340">
        <v>4</v>
      </c>
      <c r="D1585" s="122">
        <v>13</v>
      </c>
      <c r="E1585" s="122">
        <v>24</v>
      </c>
      <c r="F1585" s="122">
        <v>14</v>
      </c>
      <c r="G1585" s="122">
        <v>13</v>
      </c>
      <c r="H1585" s="122">
        <v>14</v>
      </c>
      <c r="I1585" s="122">
        <v>30</v>
      </c>
      <c r="J1585" s="122">
        <v>20</v>
      </c>
      <c r="K1585" s="122">
        <v>34</v>
      </c>
      <c r="L1585" s="122">
        <v>27</v>
      </c>
      <c r="M1585" s="122">
        <v>30</v>
      </c>
      <c r="N1585" s="122">
        <v>35</v>
      </c>
      <c r="O1585" s="128">
        <f>SUM(C1585:N1585)</f>
        <v>258</v>
      </c>
    </row>
    <row r="1586" spans="2:15" s="26" customFormat="1" ht="23.25" customHeight="1" x14ac:dyDescent="0.25">
      <c r="B1586" s="351" t="s">
        <v>1394</v>
      </c>
      <c r="C1586" s="121">
        <v>0</v>
      </c>
      <c r="D1586" s="121">
        <v>126</v>
      </c>
      <c r="E1586" s="121">
        <v>124</v>
      </c>
      <c r="F1586" s="121">
        <v>119</v>
      </c>
      <c r="G1586" s="121">
        <v>129</v>
      </c>
      <c r="H1586" s="121">
        <v>129</v>
      </c>
      <c r="I1586" s="121">
        <v>124</v>
      </c>
      <c r="J1586" s="121">
        <v>143</v>
      </c>
      <c r="K1586" s="121">
        <v>134</v>
      </c>
      <c r="L1586" s="121">
        <v>139</v>
      </c>
      <c r="M1586" s="121">
        <v>135</v>
      </c>
      <c r="N1586" s="121">
        <v>118</v>
      </c>
      <c r="O1586" s="128">
        <f>SUM(C1586:N1586)</f>
        <v>1420</v>
      </c>
    </row>
    <row r="1587" spans="2:15" s="26" customFormat="1" ht="23.25" customHeight="1" x14ac:dyDescent="0.25">
      <c r="B1587" s="129" t="s">
        <v>1390</v>
      </c>
      <c r="C1587" s="128">
        <f t="shared" ref="C1587:O1587" si="547">SUM(C1585:C1586)</f>
        <v>4</v>
      </c>
      <c r="D1587" s="128">
        <f t="shared" si="547"/>
        <v>139</v>
      </c>
      <c r="E1587" s="128">
        <f t="shared" si="547"/>
        <v>148</v>
      </c>
      <c r="F1587" s="128">
        <f t="shared" si="547"/>
        <v>133</v>
      </c>
      <c r="G1587" s="128">
        <f t="shared" si="547"/>
        <v>142</v>
      </c>
      <c r="H1587" s="128">
        <f t="shared" si="547"/>
        <v>143</v>
      </c>
      <c r="I1587" s="128">
        <f t="shared" si="547"/>
        <v>154</v>
      </c>
      <c r="J1587" s="128">
        <f t="shared" si="547"/>
        <v>163</v>
      </c>
      <c r="K1587" s="128">
        <f t="shared" si="547"/>
        <v>168</v>
      </c>
      <c r="L1587" s="128">
        <f t="shared" si="547"/>
        <v>166</v>
      </c>
      <c r="M1587" s="128">
        <f t="shared" si="547"/>
        <v>165</v>
      </c>
      <c r="N1587" s="128">
        <f t="shared" si="547"/>
        <v>153</v>
      </c>
      <c r="O1587" s="128">
        <f t="shared" si="547"/>
        <v>1678</v>
      </c>
    </row>
    <row r="1588" spans="2:15" s="21" customFormat="1" ht="12" customHeight="1" x14ac:dyDescent="0.25">
      <c r="B1588" s="23"/>
      <c r="C1588" s="24"/>
      <c r="D1588" s="24"/>
      <c r="E1588" s="24"/>
      <c r="F1588" s="24"/>
      <c r="G1588" s="24"/>
      <c r="H1588" s="24"/>
      <c r="I1588" s="24"/>
      <c r="J1588" s="24"/>
      <c r="K1588" s="24"/>
      <c r="L1588" s="24"/>
      <c r="M1588" s="24"/>
      <c r="N1588" s="24"/>
      <c r="O1588" s="25"/>
    </row>
    <row r="1589" spans="2:15" s="26" customFormat="1" ht="23.25" customHeight="1" x14ac:dyDescent="0.25">
      <c r="B1589" s="129" t="s">
        <v>1397</v>
      </c>
      <c r="C1589" s="336"/>
      <c r="D1589" s="353"/>
      <c r="E1589" s="353"/>
      <c r="F1589" s="353"/>
      <c r="G1589" s="353"/>
      <c r="H1589" s="353"/>
      <c r="I1589" s="353"/>
      <c r="J1589" s="353"/>
      <c r="K1589" s="353"/>
      <c r="L1589" s="353"/>
      <c r="M1589" s="353"/>
      <c r="N1589" s="353"/>
      <c r="O1589" s="348"/>
    </row>
    <row r="1590" spans="2:15" s="26" customFormat="1" ht="23.25" customHeight="1" x14ac:dyDescent="0.25">
      <c r="B1590" s="352" t="s">
        <v>1398</v>
      </c>
      <c r="C1590" s="340">
        <v>0</v>
      </c>
      <c r="D1590" s="122">
        <v>25</v>
      </c>
      <c r="E1590" s="122">
        <v>41</v>
      </c>
      <c r="F1590" s="122">
        <v>24</v>
      </c>
      <c r="G1590" s="122">
        <v>19</v>
      </c>
      <c r="H1590" s="122">
        <v>37</v>
      </c>
      <c r="I1590" s="122">
        <v>0</v>
      </c>
      <c r="J1590" s="122">
        <v>11</v>
      </c>
      <c r="K1590" s="122">
        <v>53</v>
      </c>
      <c r="L1590" s="122">
        <v>9</v>
      </c>
      <c r="M1590" s="122">
        <v>23</v>
      </c>
      <c r="N1590" s="122">
        <v>0</v>
      </c>
      <c r="O1590" s="128">
        <f>SUM(C1590:N1590)</f>
        <v>242</v>
      </c>
    </row>
    <row r="1591" spans="2:15" s="26" customFormat="1" ht="23.25" customHeight="1" x14ac:dyDescent="0.25">
      <c r="B1591" s="351" t="s">
        <v>1399</v>
      </c>
      <c r="C1591" s="121">
        <v>0</v>
      </c>
      <c r="D1591" s="121">
        <v>1</v>
      </c>
      <c r="E1591" s="121">
        <v>2</v>
      </c>
      <c r="F1591" s="121">
        <v>2</v>
      </c>
      <c r="G1591" s="121">
        <v>0</v>
      </c>
      <c r="H1591" s="121">
        <v>0</v>
      </c>
      <c r="I1591" s="121">
        <v>0</v>
      </c>
      <c r="J1591" s="121">
        <v>0</v>
      </c>
      <c r="K1591" s="121">
        <v>0</v>
      </c>
      <c r="L1591" s="121">
        <v>0</v>
      </c>
      <c r="M1591" s="121">
        <v>0</v>
      </c>
      <c r="N1591" s="121">
        <v>0</v>
      </c>
      <c r="O1591" s="128">
        <f>SUM(C1591:N1591)</f>
        <v>5</v>
      </c>
    </row>
    <row r="1592" spans="2:15" s="26" customFormat="1" ht="23.25" customHeight="1" x14ac:dyDescent="0.25">
      <c r="B1592" s="352" t="s">
        <v>1400</v>
      </c>
      <c r="C1592" s="340">
        <v>0</v>
      </c>
      <c r="D1592" s="122">
        <v>0</v>
      </c>
      <c r="E1592" s="122">
        <v>2</v>
      </c>
      <c r="F1592" s="122">
        <v>14</v>
      </c>
      <c r="G1592" s="122">
        <v>15</v>
      </c>
      <c r="H1592" s="122">
        <v>19</v>
      </c>
      <c r="I1592" s="122">
        <v>0</v>
      </c>
      <c r="J1592" s="122">
        <v>8</v>
      </c>
      <c r="K1592" s="122">
        <v>35</v>
      </c>
      <c r="L1592" s="122">
        <v>7</v>
      </c>
      <c r="M1592" s="122">
        <v>18</v>
      </c>
      <c r="N1592" s="122">
        <v>0</v>
      </c>
      <c r="O1592" s="128">
        <f>SUM(C1592:N1592)</f>
        <v>118</v>
      </c>
    </row>
    <row r="1593" spans="2:15" s="26" customFormat="1" ht="23.25" customHeight="1" x14ac:dyDescent="0.25">
      <c r="B1593" s="129" t="s">
        <v>1390</v>
      </c>
      <c r="C1593" s="128">
        <f>SUM(C1590:C1592)</f>
        <v>0</v>
      </c>
      <c r="D1593" s="128">
        <f t="shared" ref="D1593:N1593" si="548">SUM(D1590:D1592)</f>
        <v>26</v>
      </c>
      <c r="E1593" s="128">
        <f t="shared" si="548"/>
        <v>45</v>
      </c>
      <c r="F1593" s="128">
        <f t="shared" si="548"/>
        <v>40</v>
      </c>
      <c r="G1593" s="128">
        <f t="shared" si="548"/>
        <v>34</v>
      </c>
      <c r="H1593" s="128">
        <f t="shared" si="548"/>
        <v>56</v>
      </c>
      <c r="I1593" s="128">
        <f t="shared" si="548"/>
        <v>0</v>
      </c>
      <c r="J1593" s="128">
        <f t="shared" si="548"/>
        <v>19</v>
      </c>
      <c r="K1593" s="128">
        <f t="shared" si="548"/>
        <v>88</v>
      </c>
      <c r="L1593" s="128">
        <f t="shared" si="548"/>
        <v>16</v>
      </c>
      <c r="M1593" s="128">
        <f t="shared" si="548"/>
        <v>41</v>
      </c>
      <c r="N1593" s="128">
        <f t="shared" si="548"/>
        <v>0</v>
      </c>
      <c r="O1593" s="128">
        <f>SUM(O1591:O1592)</f>
        <v>123</v>
      </c>
    </row>
    <row r="1594" spans="2:15" s="26" customFormat="1" ht="12" customHeight="1" x14ac:dyDescent="0.25">
      <c r="B1594" s="72"/>
      <c r="C1594" s="20"/>
      <c r="D1594" s="20"/>
      <c r="E1594" s="20"/>
      <c r="F1594" s="20"/>
      <c r="G1594" s="20"/>
      <c r="H1594" s="20"/>
      <c r="I1594" s="20"/>
      <c r="J1594" s="20"/>
      <c r="K1594" s="20"/>
      <c r="L1594" s="20"/>
      <c r="M1594" s="20"/>
      <c r="N1594" s="20"/>
      <c r="O1594" s="20"/>
    </row>
    <row r="1595" spans="2:15" s="29" customFormat="1" ht="23.25" customHeight="1" x14ac:dyDescent="0.25">
      <c r="B1595" s="133" t="s">
        <v>1363</v>
      </c>
      <c r="C1595" s="135"/>
      <c r="D1595" s="136"/>
      <c r="E1595" s="136"/>
      <c r="F1595" s="136"/>
      <c r="G1595" s="136"/>
      <c r="H1595" s="136"/>
      <c r="I1595" s="136"/>
      <c r="J1595" s="136"/>
      <c r="K1595" s="136"/>
      <c r="L1595" s="136"/>
      <c r="M1595" s="136"/>
      <c r="N1595" s="136"/>
      <c r="O1595" s="137"/>
    </row>
    <row r="1596" spans="2:15" s="26" customFormat="1" ht="12" customHeight="1" x14ac:dyDescent="0.25">
      <c r="B1596" s="72"/>
      <c r="C1596" s="20"/>
      <c r="D1596" s="20"/>
      <c r="E1596" s="20"/>
      <c r="F1596" s="20"/>
      <c r="G1596" s="20"/>
      <c r="H1596" s="20"/>
      <c r="I1596" s="20"/>
      <c r="J1596" s="20"/>
      <c r="K1596" s="20"/>
      <c r="L1596" s="20"/>
      <c r="M1596" s="20"/>
      <c r="N1596" s="20"/>
      <c r="O1596" s="20"/>
    </row>
    <row r="1597" spans="2:15" s="26" customFormat="1" ht="23.25" customHeight="1" x14ac:dyDescent="0.25">
      <c r="B1597" s="105" t="s">
        <v>1364</v>
      </c>
      <c r="C1597" s="106">
        <f t="shared" ref="C1597:N1597" si="549">C62</f>
        <v>1666</v>
      </c>
      <c r="D1597" s="106">
        <f t="shared" si="549"/>
        <v>1665</v>
      </c>
      <c r="E1597" s="106">
        <f t="shared" si="549"/>
        <v>1686</v>
      </c>
      <c r="F1597" s="106">
        <f t="shared" si="549"/>
        <v>1645</v>
      </c>
      <c r="G1597" s="106">
        <f t="shared" si="549"/>
        <v>1606</v>
      </c>
      <c r="H1597" s="106">
        <f t="shared" si="549"/>
        <v>1443</v>
      </c>
      <c r="I1597" s="106">
        <f t="shared" si="549"/>
        <v>1630</v>
      </c>
      <c r="J1597" s="106">
        <f t="shared" si="549"/>
        <v>1776</v>
      </c>
      <c r="K1597" s="106">
        <f t="shared" si="549"/>
        <v>1847</v>
      </c>
      <c r="L1597" s="106">
        <f t="shared" si="549"/>
        <v>1876</v>
      </c>
      <c r="M1597" s="106">
        <f t="shared" si="549"/>
        <v>1536</v>
      </c>
      <c r="N1597" s="106">
        <f t="shared" si="549"/>
        <v>1538</v>
      </c>
      <c r="O1597" s="96">
        <f t="shared" ref="O1597:O1613" si="550">SUM(C1597:N1597)</f>
        <v>19914</v>
      </c>
    </row>
    <row r="1598" spans="2:15" s="26" customFormat="1" ht="23.25" customHeight="1" x14ac:dyDescent="0.25">
      <c r="B1598" s="139" t="s">
        <v>1365</v>
      </c>
      <c r="C1598" s="359">
        <f t="shared" ref="C1598:N1598" si="551">C311</f>
        <v>76.774193548387103</v>
      </c>
      <c r="D1598" s="359">
        <f t="shared" si="551"/>
        <v>82.019704433497537</v>
      </c>
      <c r="E1598" s="359">
        <f t="shared" si="551"/>
        <v>77.695852534562206</v>
      </c>
      <c r="F1598" s="359">
        <f t="shared" si="551"/>
        <v>78.333333333333329</v>
      </c>
      <c r="G1598" s="359">
        <f t="shared" si="551"/>
        <v>74.009216589861751</v>
      </c>
      <c r="H1598" s="359">
        <f t="shared" si="551"/>
        <v>68.714285714285708</v>
      </c>
      <c r="I1598" s="359">
        <f t="shared" si="551"/>
        <v>75.115207373271886</v>
      </c>
      <c r="J1598" s="359">
        <f t="shared" si="551"/>
        <v>81.843317972350235</v>
      </c>
      <c r="K1598" s="359">
        <f t="shared" si="551"/>
        <v>87.952380952380949</v>
      </c>
      <c r="L1598" s="359">
        <f t="shared" si="551"/>
        <v>86.451612903225808</v>
      </c>
      <c r="M1598" s="359">
        <f t="shared" si="551"/>
        <v>73.142857142857139</v>
      </c>
      <c r="N1598" s="359">
        <f t="shared" si="551"/>
        <v>70.875576036866363</v>
      </c>
      <c r="O1598" s="96">
        <f t="shared" si="550"/>
        <v>932.92753853488</v>
      </c>
    </row>
    <row r="1599" spans="2:15" s="26" customFormat="1" ht="23.25" customHeight="1" x14ac:dyDescent="0.25">
      <c r="B1599" s="105" t="s">
        <v>1366</v>
      </c>
      <c r="C1599" s="360">
        <f t="shared" ref="C1599:N1599" si="552">C83</f>
        <v>53.741935483870961</v>
      </c>
      <c r="D1599" s="360">
        <f t="shared" si="552"/>
        <v>57.413793103448278</v>
      </c>
      <c r="E1599" s="360">
        <f t="shared" si="552"/>
        <v>54.387096774193552</v>
      </c>
      <c r="F1599" s="360">
        <f t="shared" si="552"/>
        <v>54.833333333333329</v>
      </c>
      <c r="G1599" s="360">
        <f t="shared" si="552"/>
        <v>51.806451612903224</v>
      </c>
      <c r="H1599" s="360">
        <f t="shared" si="552"/>
        <v>48.1</v>
      </c>
      <c r="I1599" s="360">
        <f t="shared" si="552"/>
        <v>52.58064516129032</v>
      </c>
      <c r="J1599" s="360">
        <f t="shared" si="552"/>
        <v>57.290322580645167</v>
      </c>
      <c r="K1599" s="360">
        <f t="shared" si="552"/>
        <v>61.566666666666663</v>
      </c>
      <c r="L1599" s="360">
        <f t="shared" si="552"/>
        <v>60.516129032258064</v>
      </c>
      <c r="M1599" s="360">
        <f t="shared" si="552"/>
        <v>51.199999999999996</v>
      </c>
      <c r="N1599" s="360">
        <f t="shared" si="552"/>
        <v>49.612903225806448</v>
      </c>
      <c r="O1599" s="96">
        <f t="shared" si="550"/>
        <v>653.0492769744161</v>
      </c>
    </row>
    <row r="1600" spans="2:15" s="26" customFormat="1" ht="23.25" customHeight="1" x14ac:dyDescent="0.25">
      <c r="B1600" s="139" t="s">
        <v>1367</v>
      </c>
      <c r="C1600" s="359">
        <f t="shared" ref="C1600:N1600" si="553">C341</f>
        <v>3.342857142857143</v>
      </c>
      <c r="D1600" s="359">
        <f t="shared" si="553"/>
        <v>3.4</v>
      </c>
      <c r="E1600" s="359">
        <f t="shared" si="553"/>
        <v>3.5428571428571427</v>
      </c>
      <c r="F1600" s="359">
        <f t="shared" si="553"/>
        <v>3.4428571428571431</v>
      </c>
      <c r="G1600" s="359">
        <f t="shared" si="553"/>
        <v>3.5714285714285716</v>
      </c>
      <c r="H1600" s="359">
        <f t="shared" si="553"/>
        <v>3.6714285714285713</v>
      </c>
      <c r="I1600" s="359">
        <f t="shared" si="553"/>
        <v>3.6428571428571428</v>
      </c>
      <c r="J1600" s="359">
        <f t="shared" si="553"/>
        <v>3.842857142857143</v>
      </c>
      <c r="K1600" s="359">
        <f t="shared" si="553"/>
        <v>3.9142857142857141</v>
      </c>
      <c r="L1600" s="359">
        <f t="shared" si="553"/>
        <v>4.128571428571429</v>
      </c>
      <c r="M1600" s="359">
        <f t="shared" si="553"/>
        <v>3.8142857142857145</v>
      </c>
      <c r="N1600" s="359">
        <f t="shared" si="553"/>
        <v>3.8285714285714287</v>
      </c>
      <c r="O1600" s="96">
        <f t="shared" si="550"/>
        <v>44.142857142857139</v>
      </c>
    </row>
    <row r="1601" spans="2:15" s="21" customFormat="1" ht="23.25" customHeight="1" x14ac:dyDescent="0.25">
      <c r="B1601" s="105" t="s">
        <v>1368</v>
      </c>
      <c r="C1601" s="360">
        <f>(C195/C174)*100</f>
        <v>6.0185185185185182</v>
      </c>
      <c r="D1601" s="360">
        <f t="shared" ref="D1601:N1601" si="554">D396</f>
        <v>4.6218487394957988</v>
      </c>
      <c r="E1601" s="360">
        <f t="shared" si="554"/>
        <v>4.048582995951417</v>
      </c>
      <c r="F1601" s="360">
        <f t="shared" si="554"/>
        <v>5.1282051282051277</v>
      </c>
      <c r="G1601" s="360">
        <f t="shared" si="554"/>
        <v>6.4516129032258061</v>
      </c>
      <c r="H1601" s="360">
        <f t="shared" si="554"/>
        <v>5.5118110236220472</v>
      </c>
      <c r="I1601" s="360">
        <f t="shared" si="554"/>
        <v>6.3492063492063489</v>
      </c>
      <c r="J1601" s="360">
        <f t="shared" si="554"/>
        <v>3.4220532319391634</v>
      </c>
      <c r="K1601" s="360">
        <f t="shared" si="554"/>
        <v>3.6630036630036633</v>
      </c>
      <c r="L1601" s="360">
        <f t="shared" si="554"/>
        <v>6.9930069930069934</v>
      </c>
      <c r="M1601" s="360">
        <f t="shared" si="554"/>
        <v>4.9618320610687023</v>
      </c>
      <c r="N1601" s="360">
        <f t="shared" si="554"/>
        <v>5.7034220532319395</v>
      </c>
      <c r="O1601" s="96">
        <f t="shared" si="550"/>
        <v>62.873103660475536</v>
      </c>
    </row>
    <row r="1602" spans="2:15" s="21" customFormat="1" ht="23.25" customHeight="1" x14ac:dyDescent="0.25">
      <c r="B1602" s="139" t="s">
        <v>1369</v>
      </c>
      <c r="C1602" s="359">
        <f t="shared" ref="C1602:N1602" si="555">C402</f>
        <v>1.0695187165775399</v>
      </c>
      <c r="D1602" s="359">
        <f t="shared" si="555"/>
        <v>1.0471204188481675</v>
      </c>
      <c r="E1602" s="359">
        <f t="shared" si="555"/>
        <v>1.3333333333333335</v>
      </c>
      <c r="F1602" s="359">
        <f t="shared" si="555"/>
        <v>1.4705882352941175</v>
      </c>
      <c r="G1602" s="359">
        <f t="shared" si="555"/>
        <v>2.2123893805309733</v>
      </c>
      <c r="H1602" s="359">
        <f t="shared" si="555"/>
        <v>2.4038461538461542</v>
      </c>
      <c r="I1602" s="359">
        <f t="shared" si="555"/>
        <v>1.9230769230769231</v>
      </c>
      <c r="J1602" s="359">
        <f t="shared" si="555"/>
        <v>1.2820512820512819</v>
      </c>
      <c r="K1602" s="359">
        <f t="shared" si="555"/>
        <v>1.2765957446808509</v>
      </c>
      <c r="L1602" s="359">
        <f t="shared" si="555"/>
        <v>2.5210084033613445</v>
      </c>
      <c r="M1602" s="359">
        <f t="shared" si="555"/>
        <v>2.0920502092050208</v>
      </c>
      <c r="N1602" s="359">
        <f t="shared" si="555"/>
        <v>2.7027027027027026</v>
      </c>
      <c r="O1602" s="96">
        <f t="shared" si="550"/>
        <v>21.334281503508407</v>
      </c>
    </row>
    <row r="1603" spans="2:15" s="21" customFormat="1" ht="23.25" customHeight="1" x14ac:dyDescent="0.25">
      <c r="B1603" s="119" t="s">
        <v>1370</v>
      </c>
      <c r="C1603" s="120">
        <v>3.4</v>
      </c>
      <c r="D1603" s="363">
        <v>1.7</v>
      </c>
      <c r="E1603" s="363">
        <v>5.2</v>
      </c>
      <c r="F1603" s="363">
        <v>3.7</v>
      </c>
      <c r="G1603" s="363">
        <v>1.6</v>
      </c>
      <c r="H1603" s="363">
        <v>2.7</v>
      </c>
      <c r="I1603" s="363">
        <v>2</v>
      </c>
      <c r="J1603" s="363">
        <v>3.3</v>
      </c>
      <c r="K1603" s="363">
        <v>2.9</v>
      </c>
      <c r="L1603" s="363">
        <v>3.3</v>
      </c>
      <c r="M1603" s="363">
        <v>1.6</v>
      </c>
      <c r="N1603" s="363">
        <v>1.9</v>
      </c>
      <c r="O1603" s="128">
        <f t="shared" si="550"/>
        <v>33.300000000000004</v>
      </c>
    </row>
    <row r="1604" spans="2:15" s="21" customFormat="1" ht="23.25" customHeight="1" x14ac:dyDescent="0.25">
      <c r="B1604" s="337" t="s">
        <v>1371</v>
      </c>
      <c r="C1604" s="341">
        <v>71.42</v>
      </c>
      <c r="D1604" s="341">
        <v>80</v>
      </c>
      <c r="E1604" s="341">
        <v>70</v>
      </c>
      <c r="F1604" s="341">
        <v>60.71</v>
      </c>
      <c r="G1604" s="341">
        <v>89.65</v>
      </c>
      <c r="H1604" s="341">
        <v>77.77</v>
      </c>
      <c r="I1604" s="341">
        <v>70.83</v>
      </c>
      <c r="J1604" s="341">
        <v>79.31</v>
      </c>
      <c r="K1604" s="341">
        <v>86.84</v>
      </c>
      <c r="L1604" s="341">
        <v>72.22</v>
      </c>
      <c r="M1604" s="341">
        <v>91.17</v>
      </c>
      <c r="N1604" s="341">
        <v>55.55</v>
      </c>
      <c r="O1604" s="128">
        <f t="shared" si="550"/>
        <v>905.47</v>
      </c>
    </row>
    <row r="1605" spans="2:15" s="21" customFormat="1" ht="23.25" customHeight="1" x14ac:dyDescent="0.25">
      <c r="B1605" s="335" t="s">
        <v>1372</v>
      </c>
      <c r="C1605" s="342">
        <f t="shared" ref="C1605:N1605" si="556">C401</f>
        <v>9.5238095238095237</v>
      </c>
      <c r="D1605" s="342">
        <f t="shared" si="556"/>
        <v>3.8461538461538463</v>
      </c>
      <c r="E1605" s="342">
        <f t="shared" si="556"/>
        <v>4.3478260869565215</v>
      </c>
      <c r="F1605" s="342">
        <f t="shared" si="556"/>
        <v>3.225806451612903</v>
      </c>
      <c r="G1605" s="342">
        <f t="shared" si="556"/>
        <v>3.4482758620689653</v>
      </c>
      <c r="H1605" s="342">
        <f t="shared" si="556"/>
        <v>7.4074074074074066</v>
      </c>
      <c r="I1605" s="342">
        <f t="shared" si="556"/>
        <v>4.1666666666666661</v>
      </c>
      <c r="J1605" s="342">
        <f t="shared" si="556"/>
        <v>3.125</v>
      </c>
      <c r="K1605" s="342">
        <f t="shared" si="556"/>
        <v>2.5</v>
      </c>
      <c r="L1605" s="342">
        <f t="shared" si="556"/>
        <v>2.8796992481203008</v>
      </c>
      <c r="M1605" s="342">
        <f t="shared" si="556"/>
        <v>1.606425702811245</v>
      </c>
      <c r="N1605" s="342">
        <f t="shared" si="556"/>
        <v>2.806451612903226</v>
      </c>
      <c r="O1605" s="128">
        <f t="shared" si="550"/>
        <v>48.883522408510601</v>
      </c>
    </row>
    <row r="1606" spans="2:15" s="21" customFormat="1" ht="23.25" customHeight="1" x14ac:dyDescent="0.25">
      <c r="B1606" s="105" t="s">
        <v>1373</v>
      </c>
      <c r="C1606" s="360">
        <f t="shared" ref="C1606:N1606" si="557">C430</f>
        <v>5.5483870967741939</v>
      </c>
      <c r="D1606" s="360">
        <f t="shared" si="557"/>
        <v>6.068965517241379</v>
      </c>
      <c r="E1606" s="360">
        <f t="shared" si="557"/>
        <v>6.903225806451613</v>
      </c>
      <c r="F1606" s="360">
        <f t="shared" si="557"/>
        <v>6.2666666666666666</v>
      </c>
      <c r="G1606" s="360">
        <f t="shared" si="557"/>
        <v>6.5161290322580649</v>
      </c>
      <c r="H1606" s="360">
        <f t="shared" si="557"/>
        <v>6.3</v>
      </c>
      <c r="I1606" s="360">
        <f t="shared" si="557"/>
        <v>6.129032258064516</v>
      </c>
      <c r="J1606" s="360">
        <f t="shared" si="557"/>
        <v>7.129032258064516</v>
      </c>
      <c r="K1606" s="360">
        <f t="shared" si="557"/>
        <v>7.166666666666667</v>
      </c>
      <c r="L1606" s="360">
        <f t="shared" si="557"/>
        <v>7.258064516129032</v>
      </c>
      <c r="M1606" s="360">
        <f t="shared" si="557"/>
        <v>7.1333333333333337</v>
      </c>
      <c r="N1606" s="360">
        <f t="shared" si="557"/>
        <v>6.612903225806452</v>
      </c>
      <c r="O1606" s="96">
        <f t="shared" si="550"/>
        <v>79.032406377456425</v>
      </c>
    </row>
    <row r="1607" spans="2:15" s="21" customFormat="1" ht="23.25" customHeight="1" x14ac:dyDescent="0.25">
      <c r="B1607" s="139" t="s">
        <v>1374</v>
      </c>
      <c r="C1607" s="359">
        <f t="shared" ref="C1607:N1607" si="558">C446</f>
        <v>0.67741935483870963</v>
      </c>
      <c r="D1607" s="359">
        <f t="shared" si="558"/>
        <v>0.86206896551724133</v>
      </c>
      <c r="E1607" s="359">
        <f t="shared" si="558"/>
        <v>0.64516129032258063</v>
      </c>
      <c r="F1607" s="359">
        <f t="shared" si="558"/>
        <v>0.93333333333333335</v>
      </c>
      <c r="G1607" s="359">
        <f t="shared" si="558"/>
        <v>0.93548387096774188</v>
      </c>
      <c r="H1607" s="359">
        <f t="shared" si="558"/>
        <v>0.9</v>
      </c>
      <c r="I1607" s="359">
        <f t="shared" si="558"/>
        <v>0.77419354838709675</v>
      </c>
      <c r="J1607" s="359">
        <f t="shared" si="558"/>
        <v>0.93548387096774188</v>
      </c>
      <c r="K1607" s="359">
        <f t="shared" si="558"/>
        <v>1.2666666666666666</v>
      </c>
      <c r="L1607" s="359">
        <f t="shared" si="558"/>
        <v>1.1612903225806452</v>
      </c>
      <c r="M1607" s="359">
        <f t="shared" si="558"/>
        <v>1.1333333333333333</v>
      </c>
      <c r="N1607" s="359">
        <f t="shared" si="558"/>
        <v>0.87096774193548387</v>
      </c>
      <c r="O1607" s="96">
        <f t="shared" si="550"/>
        <v>11.095402298850574</v>
      </c>
    </row>
    <row r="1608" spans="2:15" s="21" customFormat="1" ht="23.25" customHeight="1" x14ac:dyDescent="0.25">
      <c r="B1608" s="105" t="s">
        <v>1375</v>
      </c>
      <c r="C1608" s="360">
        <f t="shared" ref="C1608:N1608" si="559">C419</f>
        <v>0</v>
      </c>
      <c r="D1608" s="360">
        <f t="shared" si="559"/>
        <v>0</v>
      </c>
      <c r="E1608" s="360">
        <f t="shared" si="559"/>
        <v>0</v>
      </c>
      <c r="F1608" s="360">
        <f t="shared" si="559"/>
        <v>6.4516129032258063E-2</v>
      </c>
      <c r="G1608" s="360">
        <f t="shared" si="559"/>
        <v>3.3333333333333333E-2</v>
      </c>
      <c r="H1608" s="360">
        <f t="shared" si="559"/>
        <v>6.4516129032258063E-2</v>
      </c>
      <c r="I1608" s="360">
        <f t="shared" si="559"/>
        <v>3.2258064516129031E-2</v>
      </c>
      <c r="J1608" s="360">
        <f t="shared" si="559"/>
        <v>0.1</v>
      </c>
      <c r="K1608" s="360">
        <f t="shared" si="559"/>
        <v>0</v>
      </c>
      <c r="L1608" s="360">
        <f t="shared" si="559"/>
        <v>0.12903225806451613</v>
      </c>
      <c r="M1608" s="360">
        <f t="shared" si="559"/>
        <v>0</v>
      </c>
      <c r="N1608" s="360">
        <f t="shared" si="559"/>
        <v>0</v>
      </c>
      <c r="O1608" s="96">
        <f t="shared" si="550"/>
        <v>0.42365591397849461</v>
      </c>
    </row>
    <row r="1609" spans="2:15" s="21" customFormat="1" ht="23.25" customHeight="1" x14ac:dyDescent="0.25">
      <c r="B1609" s="139" t="s">
        <v>1376</v>
      </c>
      <c r="C1609" s="359">
        <f t="shared" ref="C1609:N1609" si="560">C545</f>
        <v>11.193548387096774</v>
      </c>
      <c r="D1609" s="359">
        <f t="shared" si="560"/>
        <v>11.482758620689655</v>
      </c>
      <c r="E1609" s="359">
        <f t="shared" si="560"/>
        <v>10</v>
      </c>
      <c r="F1609" s="359">
        <f t="shared" si="560"/>
        <v>11.333333333333334</v>
      </c>
      <c r="G1609" s="359">
        <f t="shared" si="560"/>
        <v>9.2903225806451619</v>
      </c>
      <c r="H1609" s="359">
        <f t="shared" si="560"/>
        <v>10.3</v>
      </c>
      <c r="I1609" s="359">
        <f t="shared" si="560"/>
        <v>10.387096774193548</v>
      </c>
      <c r="J1609" s="359">
        <f t="shared" si="560"/>
        <v>11.903225806451612</v>
      </c>
      <c r="K1609" s="359">
        <f t="shared" si="560"/>
        <v>13.5</v>
      </c>
      <c r="L1609" s="359">
        <f t="shared" si="560"/>
        <v>14.258064516129032</v>
      </c>
      <c r="M1609" s="359">
        <f t="shared" si="560"/>
        <v>13.6</v>
      </c>
      <c r="N1609" s="359">
        <f t="shared" si="560"/>
        <v>12.741935483870968</v>
      </c>
      <c r="O1609" s="96">
        <f t="shared" si="550"/>
        <v>139.9902855024101</v>
      </c>
    </row>
    <row r="1610" spans="2:15" s="21" customFormat="1" ht="23.25" customHeight="1" x14ac:dyDescent="0.25">
      <c r="B1610" s="105" t="s">
        <v>1377</v>
      </c>
      <c r="C1610" s="360">
        <f t="shared" ref="C1610:N1610" si="561">C1253/C1615</f>
        <v>472.67741935483872</v>
      </c>
      <c r="D1610" s="360">
        <f t="shared" si="561"/>
        <v>492.89655172413791</v>
      </c>
      <c r="E1610" s="360">
        <f t="shared" si="561"/>
        <v>464.80645161290323</v>
      </c>
      <c r="F1610" s="360">
        <f t="shared" si="561"/>
        <v>499.16666666666669</v>
      </c>
      <c r="G1610" s="360">
        <f t="shared" si="561"/>
        <v>439.38709677419354</v>
      </c>
      <c r="H1610" s="360">
        <f t="shared" si="561"/>
        <v>472.53333333333336</v>
      </c>
      <c r="I1610" s="360">
        <f t="shared" si="561"/>
        <v>463.22580645161293</v>
      </c>
      <c r="J1610" s="360">
        <f t="shared" si="561"/>
        <v>486.93548387096774</v>
      </c>
      <c r="K1610" s="360">
        <f t="shared" si="561"/>
        <v>508.23333333333335</v>
      </c>
      <c r="L1610" s="360">
        <f t="shared" si="561"/>
        <v>460.48387096774195</v>
      </c>
      <c r="M1610" s="360">
        <f t="shared" si="561"/>
        <v>488.7</v>
      </c>
      <c r="N1610" s="360">
        <f t="shared" si="561"/>
        <v>462</v>
      </c>
      <c r="O1610" s="96">
        <f t="shared" si="550"/>
        <v>5711.0460140897294</v>
      </c>
    </row>
    <row r="1611" spans="2:15" s="21" customFormat="1" ht="23.25" customHeight="1" x14ac:dyDescent="0.25">
      <c r="B1611" s="139" t="s">
        <v>1378</v>
      </c>
      <c r="C1611" s="359">
        <f t="shared" ref="C1611:N1611" si="562">C1274</f>
        <v>836.70967741935488</v>
      </c>
      <c r="D1611" s="359">
        <f t="shared" si="562"/>
        <v>846.06896551724139</v>
      </c>
      <c r="E1611" s="359">
        <f t="shared" si="562"/>
        <v>860.54838709677415</v>
      </c>
      <c r="F1611" s="359">
        <f t="shared" si="562"/>
        <v>894.4666666666667</v>
      </c>
      <c r="G1611" s="359">
        <f t="shared" si="562"/>
        <v>846.48387096774195</v>
      </c>
      <c r="H1611" s="359">
        <f t="shared" si="562"/>
        <v>848.33333333333337</v>
      </c>
      <c r="I1611" s="359">
        <f t="shared" si="562"/>
        <v>867.09677419354841</v>
      </c>
      <c r="J1611" s="359">
        <f t="shared" si="562"/>
        <v>867.12903225806451</v>
      </c>
      <c r="K1611" s="359">
        <f t="shared" si="562"/>
        <v>971.9666666666667</v>
      </c>
      <c r="L1611" s="359">
        <f t="shared" si="562"/>
        <v>949.06451612903231</v>
      </c>
      <c r="M1611" s="359">
        <f t="shared" si="562"/>
        <v>841.56666666666672</v>
      </c>
      <c r="N1611" s="359">
        <f t="shared" si="562"/>
        <v>876.77419354838707</v>
      </c>
      <c r="O1611" s="96">
        <f t="shared" si="550"/>
        <v>10506.208750463478</v>
      </c>
    </row>
    <row r="1612" spans="2:15" s="21" customFormat="1" ht="23.25" customHeight="1" x14ac:dyDescent="0.25">
      <c r="B1612" s="105" t="s">
        <v>1379</v>
      </c>
      <c r="C1612" s="360">
        <f t="shared" ref="C1612:N1612" si="563">C1314/C1615</f>
        <v>377.64516129032256</v>
      </c>
      <c r="D1612" s="360">
        <f t="shared" si="563"/>
        <v>396.51724137931035</v>
      </c>
      <c r="E1612" s="360">
        <f t="shared" si="563"/>
        <v>399.12903225806451</v>
      </c>
      <c r="F1612" s="360">
        <f t="shared" si="563"/>
        <v>407.7</v>
      </c>
      <c r="G1612" s="360">
        <f t="shared" si="563"/>
        <v>421.54838709677421</v>
      </c>
      <c r="H1612" s="360">
        <f t="shared" si="563"/>
        <v>447.53333333333336</v>
      </c>
      <c r="I1612" s="360">
        <f t="shared" si="563"/>
        <v>440.04193548387093</v>
      </c>
      <c r="J1612" s="360">
        <f t="shared" si="563"/>
        <v>459.03193548387094</v>
      </c>
      <c r="K1612" s="360">
        <f t="shared" si="563"/>
        <v>471.7433333333334</v>
      </c>
      <c r="L1612" s="360">
        <f t="shared" si="563"/>
        <v>452.64096774193553</v>
      </c>
      <c r="M1612" s="360">
        <f t="shared" si="563"/>
        <v>398.87633333333338</v>
      </c>
      <c r="N1612" s="360">
        <f t="shared" si="563"/>
        <v>416.98935483870969</v>
      </c>
      <c r="O1612" s="96">
        <f t="shared" si="550"/>
        <v>5089.3970155728593</v>
      </c>
    </row>
    <row r="1613" spans="2:15" s="21" customFormat="1" ht="23.25" customHeight="1" x14ac:dyDescent="0.25">
      <c r="B1613" s="139" t="s">
        <v>1380</v>
      </c>
      <c r="C1613" s="359">
        <f>C1332</f>
        <v>15.289997437430596</v>
      </c>
      <c r="D1613" s="359">
        <f>D1332</f>
        <v>16.523175928341594</v>
      </c>
      <c r="E1613" s="359">
        <f t="shared" ref="E1613:N1613" si="564">E1332</f>
        <v>15.032732562838438</v>
      </c>
      <c r="F1613" s="359">
        <f t="shared" si="564"/>
        <v>22.238574114953806</v>
      </c>
      <c r="G1613" s="359">
        <f t="shared" si="564"/>
        <v>18.288950107131924</v>
      </c>
      <c r="H1613" s="359">
        <f t="shared" si="564"/>
        <v>18.992998659317742</v>
      </c>
      <c r="I1613" s="359">
        <f t="shared" si="564"/>
        <v>19.279687419820693</v>
      </c>
      <c r="J1613" s="359">
        <f t="shared" si="564"/>
        <v>16.936062498989809</v>
      </c>
      <c r="K1613" s="359">
        <f t="shared" si="564"/>
        <v>23.812383852801311</v>
      </c>
      <c r="L1613" s="359">
        <f t="shared" si="564"/>
        <v>19.740775819616342</v>
      </c>
      <c r="M1613" s="359">
        <f t="shared" si="564"/>
        <v>16.797186095272636</v>
      </c>
      <c r="N1613" s="359">
        <f t="shared" si="564"/>
        <v>15.549248182246473</v>
      </c>
      <c r="O1613" s="96">
        <f t="shared" si="550"/>
        <v>218.48177267876133</v>
      </c>
    </row>
    <row r="1614" spans="2:15" s="21" customFormat="1" ht="12" customHeight="1" x14ac:dyDescent="0.25">
      <c r="B1614" s="36"/>
      <c r="C1614" s="37"/>
      <c r="D1614" s="37"/>
      <c r="E1614" s="37"/>
      <c r="F1614" s="37"/>
      <c r="G1614" s="37"/>
      <c r="H1614" s="37"/>
      <c r="I1614" s="37"/>
      <c r="J1614" s="37"/>
      <c r="K1614" s="37"/>
      <c r="L1614" s="37"/>
      <c r="M1614" s="37"/>
      <c r="N1614" s="37"/>
      <c r="O1614" s="25"/>
    </row>
    <row r="1615" spans="2:15" s="21" customFormat="1" ht="23.25" customHeight="1" x14ac:dyDescent="0.25">
      <c r="B1615" s="97" t="s">
        <v>70</v>
      </c>
      <c r="C1615" s="140">
        <v>31</v>
      </c>
      <c r="D1615" s="140">
        <v>29</v>
      </c>
      <c r="E1615" s="140">
        <v>31</v>
      </c>
      <c r="F1615" s="140">
        <v>30</v>
      </c>
      <c r="G1615" s="140">
        <v>31</v>
      </c>
      <c r="H1615" s="140">
        <v>30</v>
      </c>
      <c r="I1615" s="140">
        <v>31</v>
      </c>
      <c r="J1615" s="140">
        <v>31</v>
      </c>
      <c r="K1615" s="140">
        <v>30</v>
      </c>
      <c r="L1615" s="140">
        <v>31</v>
      </c>
      <c r="M1615" s="140">
        <v>30</v>
      </c>
      <c r="N1615" s="140">
        <v>31</v>
      </c>
      <c r="O1615" s="140">
        <f>SUM(C1615:N1615)</f>
        <v>366</v>
      </c>
    </row>
    <row r="1616" spans="2:15" s="27" customFormat="1" ht="23.25" customHeight="1" x14ac:dyDescent="0.25">
      <c r="B1616" s="374" t="s">
        <v>146</v>
      </c>
      <c r="C1616" s="374"/>
      <c r="D1616" s="374"/>
      <c r="E1616" s="374"/>
      <c r="F1616" s="374"/>
      <c r="G1616" s="374"/>
      <c r="H1616" s="374"/>
      <c r="I1616" s="374"/>
      <c r="J1616" s="374"/>
      <c r="K1616" s="374"/>
      <c r="L1616" s="374"/>
      <c r="M1616" s="374"/>
      <c r="N1616" s="374"/>
      <c r="O1616" s="374"/>
    </row>
    <row r="1617" spans="2:15" ht="23.25" customHeight="1" x14ac:dyDescent="0.25">
      <c r="B1617" s="375"/>
      <c r="C1617" s="375"/>
      <c r="D1617" s="375"/>
      <c r="E1617" s="375"/>
      <c r="F1617" s="375"/>
      <c r="G1617" s="375"/>
      <c r="H1617" s="375"/>
      <c r="I1617" s="375"/>
      <c r="J1617" s="375"/>
      <c r="K1617" s="375"/>
      <c r="L1617" s="375"/>
      <c r="M1617" s="375"/>
      <c r="N1617" s="375"/>
      <c r="O1617" s="375"/>
    </row>
    <row r="1618" spans="2:15" ht="23.25" customHeight="1" x14ac:dyDescent="0.25">
      <c r="B1618" s="87"/>
      <c r="C1618" s="87"/>
      <c r="D1618" s="373"/>
      <c r="E1618" s="373"/>
      <c r="F1618" s="373"/>
      <c r="G1618" s="373"/>
      <c r="H1618" s="373"/>
      <c r="I1618" s="373"/>
      <c r="J1618" s="373"/>
      <c r="K1618" s="373"/>
      <c r="L1618" s="373"/>
      <c r="M1618" s="373"/>
      <c r="N1618" s="373"/>
      <c r="O1618" s="87"/>
    </row>
    <row r="1619" spans="2:15" ht="23.25" customHeight="1" x14ac:dyDescent="0.25">
      <c r="B1619" s="367" t="s">
        <v>149</v>
      </c>
      <c r="C1619" s="87"/>
      <c r="D1619" s="373"/>
      <c r="E1619" s="373"/>
      <c r="F1619" s="373"/>
      <c r="G1619" s="373"/>
      <c r="H1619" s="373"/>
      <c r="I1619" s="373"/>
      <c r="J1619" s="373"/>
      <c r="K1619" s="373"/>
      <c r="L1619" s="373"/>
      <c r="M1619" s="373"/>
      <c r="N1619" s="373"/>
      <c r="O1619" s="87"/>
    </row>
    <row r="1620" spans="2:15" ht="23.25" customHeight="1" x14ac:dyDescent="0.25">
      <c r="B1620" s="86" t="s">
        <v>1425</v>
      </c>
      <c r="C1620" s="85"/>
      <c r="D1620" s="85"/>
      <c r="E1620" s="85"/>
      <c r="F1620" s="85"/>
      <c r="G1620" s="85"/>
      <c r="H1620" s="85"/>
      <c r="I1620" s="85"/>
      <c r="J1620" s="85"/>
      <c r="K1620" s="85"/>
      <c r="L1620" s="85"/>
      <c r="M1620" s="85"/>
      <c r="N1620" s="85"/>
      <c r="O1620" s="87"/>
    </row>
    <row r="1621" spans="2:15" ht="23.25" customHeight="1" x14ac:dyDescent="0.25">
      <c r="B1621" s="89"/>
      <c r="C1621" s="85"/>
      <c r="D1621" s="85"/>
      <c r="E1621" s="85"/>
      <c r="F1621" s="85"/>
      <c r="G1621" s="85"/>
      <c r="H1621" s="85"/>
      <c r="I1621" s="85"/>
      <c r="J1621" s="85"/>
      <c r="K1621" s="85"/>
      <c r="L1621" s="85"/>
      <c r="M1621" s="85"/>
      <c r="N1621" s="85"/>
      <c r="O1621" s="87"/>
    </row>
    <row r="1622" spans="2:15" ht="23.25" customHeight="1" x14ac:dyDescent="0.25">
      <c r="B1622" s="89"/>
      <c r="C1622" s="85"/>
      <c r="D1622" s="85"/>
      <c r="E1622" s="85"/>
      <c r="F1622" s="85"/>
      <c r="G1622" s="85"/>
      <c r="H1622" s="85"/>
      <c r="I1622" s="85"/>
      <c r="J1622" s="85"/>
      <c r="K1622" s="85"/>
      <c r="L1622" s="85"/>
      <c r="M1622" s="85"/>
      <c r="N1622" s="85"/>
      <c r="O1622" s="87"/>
    </row>
    <row r="1623" spans="2:15" x14ac:dyDescent="0.25">
      <c r="B1623" s="89"/>
      <c r="C1623" s="85"/>
      <c r="D1623" s="85"/>
      <c r="E1623" s="85"/>
      <c r="F1623" s="85"/>
      <c r="G1623" s="85"/>
      <c r="H1623" s="85"/>
      <c r="I1623" s="85"/>
      <c r="J1623" s="85"/>
      <c r="K1623" s="85"/>
      <c r="L1623" s="85"/>
      <c r="M1623" s="85"/>
      <c r="N1623" s="85"/>
      <c r="O1623" s="87"/>
    </row>
    <row r="1624" spans="2:15" x14ac:dyDescent="0.25">
      <c r="B1624" s="90"/>
      <c r="C1624" s="373"/>
      <c r="D1624" s="373"/>
      <c r="E1624" s="373"/>
      <c r="F1624" s="373"/>
      <c r="G1624" s="373"/>
      <c r="H1624" s="373"/>
      <c r="I1624" s="373"/>
      <c r="J1624" s="373"/>
      <c r="K1624" s="373"/>
      <c r="L1624" s="373"/>
      <c r="M1624" s="373"/>
      <c r="N1624" s="373"/>
      <c r="O1624" s="373"/>
    </row>
    <row r="1625" spans="2:15" x14ac:dyDescent="0.25">
      <c r="B1625" s="90"/>
      <c r="C1625" s="373"/>
      <c r="D1625" s="373"/>
      <c r="E1625" s="373"/>
      <c r="F1625" s="373"/>
      <c r="G1625" s="373"/>
      <c r="H1625" s="373"/>
      <c r="I1625" s="373"/>
      <c r="J1625" s="373"/>
      <c r="K1625" s="373"/>
      <c r="L1625" s="373"/>
      <c r="M1625" s="373"/>
      <c r="N1625" s="373"/>
      <c r="O1625" s="373"/>
    </row>
    <row r="1626" spans="2:15" x14ac:dyDescent="0.25">
      <c r="B1626" s="89"/>
      <c r="C1626" s="85"/>
      <c r="D1626" s="85"/>
      <c r="E1626" s="85"/>
      <c r="F1626" s="85"/>
      <c r="G1626" s="85"/>
      <c r="H1626" s="85"/>
      <c r="I1626" s="85"/>
      <c r="J1626" s="85"/>
      <c r="K1626" s="85"/>
      <c r="L1626" s="85"/>
      <c r="M1626" s="85"/>
      <c r="N1626" s="85"/>
      <c r="O1626" s="87"/>
    </row>
    <row r="1627" spans="2:15" x14ac:dyDescent="0.25">
      <c r="B1627" s="89"/>
      <c r="C1627" s="85"/>
      <c r="D1627" s="85"/>
      <c r="E1627" s="85"/>
      <c r="F1627" s="85"/>
      <c r="G1627" s="85"/>
      <c r="H1627" s="85"/>
      <c r="I1627" s="85"/>
      <c r="J1627" s="85"/>
      <c r="K1627" s="85"/>
      <c r="L1627" s="85"/>
      <c r="M1627" s="85"/>
      <c r="N1627" s="85"/>
      <c r="O1627" s="87"/>
    </row>
    <row r="1628" spans="2:15" x14ac:dyDescent="0.25">
      <c r="B1628" s="89"/>
      <c r="C1628" s="85"/>
      <c r="D1628" s="85"/>
      <c r="E1628" s="85"/>
      <c r="F1628" s="85"/>
      <c r="G1628" s="85"/>
      <c r="H1628" s="85"/>
      <c r="I1628" s="85"/>
      <c r="J1628" s="85"/>
      <c r="K1628" s="85"/>
      <c r="L1628" s="85"/>
      <c r="M1628" s="85"/>
      <c r="N1628" s="85"/>
      <c r="O1628" s="87"/>
    </row>
    <row r="1629" spans="2:15" x14ac:dyDescent="0.25">
      <c r="B1629" s="89"/>
      <c r="C1629" s="85"/>
      <c r="D1629" s="85"/>
      <c r="E1629" s="85"/>
      <c r="F1629" s="85"/>
      <c r="G1629" s="85"/>
      <c r="H1629" s="85"/>
      <c r="I1629" s="85"/>
      <c r="J1629" s="85"/>
      <c r="K1629" s="85"/>
      <c r="L1629" s="85"/>
      <c r="M1629" s="85"/>
      <c r="N1629" s="85"/>
      <c r="O1629" s="87"/>
    </row>
    <row r="1630" spans="2:15" x14ac:dyDescent="0.25">
      <c r="B1630" s="89"/>
      <c r="C1630" s="85"/>
      <c r="D1630" s="85"/>
      <c r="E1630" s="85"/>
      <c r="F1630" s="85"/>
      <c r="G1630" s="85"/>
      <c r="H1630" s="85"/>
      <c r="I1630" s="85"/>
      <c r="J1630" s="85"/>
      <c r="K1630" s="85"/>
      <c r="L1630" s="85"/>
      <c r="M1630" s="85"/>
      <c r="N1630" s="85"/>
      <c r="O1630" s="87"/>
    </row>
    <row r="1631" spans="2:15" x14ac:dyDescent="0.25">
      <c r="B1631" s="89"/>
      <c r="C1631" s="85"/>
      <c r="D1631" s="85"/>
      <c r="E1631" s="85"/>
      <c r="F1631" s="85"/>
      <c r="G1631" s="85"/>
      <c r="H1631" s="85"/>
      <c r="I1631" s="85"/>
      <c r="J1631" s="85"/>
      <c r="K1631" s="85"/>
      <c r="L1631" s="85"/>
      <c r="M1631" s="85"/>
      <c r="N1631" s="85"/>
      <c r="O1631" s="87"/>
    </row>
    <row r="1632" spans="2:15" x14ac:dyDescent="0.25">
      <c r="B1632" s="89"/>
      <c r="C1632" s="85"/>
      <c r="D1632" s="85"/>
      <c r="E1632" s="85"/>
      <c r="F1632" s="85"/>
      <c r="G1632" s="85"/>
      <c r="H1632" s="85"/>
      <c r="I1632" s="85"/>
      <c r="J1632" s="85"/>
      <c r="K1632" s="85"/>
      <c r="L1632" s="85"/>
      <c r="M1632" s="85"/>
      <c r="N1632" s="85"/>
      <c r="O1632" s="87"/>
    </row>
    <row r="1633" spans="2:15" x14ac:dyDescent="0.25">
      <c r="B1633" s="89"/>
      <c r="C1633" s="85"/>
      <c r="D1633" s="85"/>
      <c r="E1633" s="85"/>
      <c r="F1633" s="85"/>
      <c r="G1633" s="85"/>
      <c r="H1633" s="85"/>
      <c r="I1633" s="85"/>
      <c r="J1633" s="85"/>
      <c r="K1633" s="85"/>
      <c r="L1633" s="85"/>
      <c r="M1633" s="85"/>
      <c r="N1633" s="85"/>
      <c r="O1633" s="87"/>
    </row>
    <row r="1634" spans="2:15" x14ac:dyDescent="0.25">
      <c r="B1634" s="89"/>
      <c r="C1634" s="85"/>
      <c r="D1634" s="85"/>
      <c r="E1634" s="85"/>
      <c r="F1634" s="85"/>
      <c r="G1634" s="85"/>
      <c r="H1634" s="85"/>
      <c r="I1634" s="85"/>
      <c r="J1634" s="85"/>
      <c r="K1634" s="85"/>
      <c r="L1634" s="85"/>
      <c r="M1634" s="85"/>
      <c r="N1634" s="85"/>
      <c r="O1634" s="87"/>
    </row>
    <row r="1635" spans="2:15" x14ac:dyDescent="0.25">
      <c r="B1635" s="89"/>
      <c r="C1635" s="85"/>
      <c r="D1635" s="85"/>
      <c r="E1635" s="85"/>
      <c r="F1635" s="85"/>
      <c r="G1635" s="85"/>
      <c r="H1635" s="85"/>
      <c r="I1635" s="85"/>
      <c r="J1635" s="85"/>
      <c r="K1635" s="85"/>
      <c r="L1635" s="85"/>
      <c r="M1635" s="85"/>
      <c r="N1635" s="85"/>
      <c r="O1635" s="87"/>
    </row>
    <row r="1636" spans="2:15" x14ac:dyDescent="0.25">
      <c r="B1636" s="89"/>
      <c r="C1636" s="85"/>
      <c r="D1636" s="85"/>
      <c r="E1636" s="85"/>
      <c r="F1636" s="85"/>
      <c r="G1636" s="85"/>
      <c r="H1636" s="85"/>
      <c r="I1636" s="85"/>
      <c r="J1636" s="85"/>
      <c r="K1636" s="85"/>
      <c r="L1636" s="85"/>
      <c r="M1636" s="85"/>
      <c r="N1636" s="85"/>
      <c r="O1636" s="87"/>
    </row>
    <row r="1637" spans="2:15" x14ac:dyDescent="0.25">
      <c r="B1637" s="89"/>
      <c r="C1637" s="85"/>
      <c r="D1637" s="85"/>
      <c r="E1637" s="85"/>
      <c r="F1637" s="85"/>
      <c r="G1637" s="85"/>
      <c r="H1637" s="85"/>
      <c r="I1637" s="85"/>
      <c r="J1637" s="85"/>
      <c r="K1637" s="85"/>
      <c r="L1637" s="85"/>
      <c r="M1637" s="85"/>
      <c r="N1637" s="85"/>
      <c r="O1637" s="87"/>
    </row>
    <row r="1674" spans="15:15" x14ac:dyDescent="0.25">
      <c r="O1674" s="94"/>
    </row>
  </sheetData>
  <protectedRanges>
    <protectedRange sqref="C895:N895 C933:N933 C964:E965 C971:N971 C1002:C1003 C1009 C908:D917 C885:O885 C902:O902 C984:D984 G908:N917 C926:E927 C985:C993 D986 D988 D990 D992 D1002 E1009:N1009 C946:E955 G926:N927 H946:J955 H964:N965 E1002:N1003 C888:N889 C870:N880 M946:N955 H984:N993" name="Intervalo5"/>
    <protectedRange sqref="C1047:N1047 C1078:E1079 C1116:E1116 C1123:N1123 C1161:E1161 C1085:E1085 C1060:E1069 C1117:D1117 C1022:E1022 C1098:E1107 C1212:E1221 C1023:C1031 E1023:E1031 C1136:N1145 C1174:E1183 G1060:N1069 G1078:N1079 G1085:N1085 G1098:N1107 G1116:N1117 G1174:N1183 G1212:N1221 C1154:N1155 C1040:N1041 F1022:N1031" name="Intervalo6"/>
    <protectedRange sqref="C1553:D1553 N1476:N1495 C1532:E1539 C1427:E1429 E1391:E1421 L1391:N1421 C1356:E1387 C1543:E1544 C1337:E1351 C1564:E1565 J1527 J1525:K1526 M1525:N1526 L1527:N1527 K1525:K1527 I1525:I1528 C1525:E1527 C1458:N1472 C1548:E1552 C1504:E1523 G1337:N1351 G1356:N1387 G1391:I1421 G1427:N1429 G1504:N1523 G1525:H1527 G1532:N1539 G1543:N1544 G1548:N1553 G1564:N1565 C1434:N1453 C1476:L1495 K1391:K1392 C1555:N1555" name="Intervalo8"/>
    <protectedRange sqref="E1553" name="Intervalo8_9"/>
    <protectedRange sqref="M1476:M1495" name="Intervalo8_1"/>
    <protectedRange sqref="J1391:J1421" name="Intervalo8_2"/>
    <protectedRange sqref="F908:F917" name="Intervalo5_1"/>
    <protectedRange sqref="F926:F927" name="Intervalo5_2"/>
    <protectedRange sqref="F964:G965" name="Intervalo5_5"/>
    <protectedRange sqref="F1060:F1069" name="Intervalo6_3"/>
    <protectedRange sqref="F1078:F1079" name="Intervalo6_4"/>
    <protectedRange sqref="F1098:F1107" name="Intervalo6_5"/>
    <protectedRange sqref="F1116:F1117" name="Intervalo6_6"/>
    <protectedRange sqref="F1174:F1183" name="Intervalo6_7"/>
    <protectedRange sqref="F1212:F1221" name="Intervalo6_8"/>
    <protectedRange sqref="F1337:F1351" name="Intervalo8_3"/>
    <protectedRange sqref="F1356:F1387" name="Intervalo8_6"/>
    <protectedRange sqref="F1391:F1421" name="Intervalo8_7"/>
    <protectedRange sqref="F1427:F1429" name="Intervalo8_8"/>
    <protectedRange sqref="F1504:F1523" name="Intervalo8_4"/>
    <protectedRange sqref="F1525:F1527" name="Intervalo8_5"/>
    <protectedRange sqref="F1532:F1539" name="Intervalo8_10"/>
    <protectedRange sqref="F1543:F1544" name="Intervalo8_11"/>
    <protectedRange sqref="F1548:F1553 F1555:N1555" name="Intervalo8_12"/>
    <protectedRange sqref="F1564:F1565" name="Intervalo8_13"/>
  </protectedRanges>
  <mergeCells count="11">
    <mergeCell ref="B1:O1"/>
    <mergeCell ref="B682:O682"/>
    <mergeCell ref="C1625:K1625"/>
    <mergeCell ref="L1625:O1625"/>
    <mergeCell ref="B1616:O1617"/>
    <mergeCell ref="D1618:J1618"/>
    <mergeCell ref="K1618:N1618"/>
    <mergeCell ref="D1619:J1619"/>
    <mergeCell ref="K1619:N1619"/>
    <mergeCell ref="C1624:K1624"/>
    <mergeCell ref="L1624:O1624"/>
  </mergeCells>
  <printOptions horizontalCentered="1"/>
  <pageMargins left="0.39370078740157483" right="0.27559055118110237" top="0.39370078740157483" bottom="0.11811023622047245" header="0.27559055118110237" footer="0.15748031496062992"/>
  <pageSetup paperSize="9" scale="45" orientation="landscape" r:id="rId1"/>
  <headerFooter alignWithMargins="0">
    <oddFooter>Página &amp;P de &amp;N</oddFooter>
  </headerFooter>
  <rowBreaks count="18" manualBreakCount="18">
    <brk id="79" max="16383" man="1"/>
    <brk id="147" max="16383" man="1"/>
    <brk id="218" max="16383" man="1"/>
    <brk id="291" max="16383" man="1"/>
    <brk id="366" max="16383" man="1"/>
    <brk id="438" max="16383" man="1"/>
    <brk id="503" max="16383" man="1"/>
    <brk id="624" max="16383" man="1"/>
    <brk id="768" max="16383" man="1"/>
    <brk id="869" max="16383" man="1"/>
    <brk id="970" max="16383" man="1"/>
    <brk id="1072" max="16383" man="1"/>
    <brk id="1206" max="16383" man="1"/>
    <brk id="1294" max="14" man="1"/>
    <brk id="1379" max="14" man="1"/>
    <brk id="1498" max="16383" man="1"/>
    <brk id="1554" max="14" man="1"/>
    <brk id="1620" max="14" man="1"/>
  </rowBreaks>
  <ignoredErrors>
    <ignoredError sqref="O436 O468 O1330 D643" formula="1"/>
    <ignoredError sqref="C271:D271 E271:N271 D272:N272 C273:N273 C274:N274 C275 D275:N275 E279:N279 C280 D1558:N1558 C727:N727 C282:C286 D281:N281 C288 D287:N287 E280:N280 E282:N286 E288:N288 C661 D1557:N1557" unlockedFormula="1"/>
    <ignoredError sqref="C431:L431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"/>
  <sheetViews>
    <sheetView topLeftCell="A16" workbookViewId="0">
      <selection activeCell="K16" sqref="K16"/>
    </sheetView>
  </sheetViews>
  <sheetFormatPr defaultRowHeight="13.2" x14ac:dyDescent="0.25"/>
  <sheetData>
    <row r="1" spans="1:5" x14ac:dyDescent="0.25">
      <c r="A1" s="1"/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</sheetData>
  <sheetProtection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S233"/>
  <sheetViews>
    <sheetView topLeftCell="A145" workbookViewId="0">
      <selection activeCell="E153" sqref="E153"/>
    </sheetView>
  </sheetViews>
  <sheetFormatPr defaultColWidth="9.109375" defaultRowHeight="13.2" x14ac:dyDescent="0.25"/>
  <cols>
    <col min="1" max="1" width="3.33203125" style="141" customWidth="1"/>
    <col min="2" max="3" width="9.109375" style="141"/>
    <col min="4" max="4" width="16.109375" style="141" customWidth="1"/>
    <col min="5" max="5" width="21.6640625" style="141" customWidth="1"/>
    <col min="6" max="18" width="9.109375" style="232"/>
    <col min="19" max="19" width="15.5546875" style="141" bestFit="1" customWidth="1"/>
    <col min="20" max="16384" width="9.109375" style="141"/>
  </cols>
  <sheetData>
    <row r="2" spans="2:19" x14ac:dyDescent="0.25">
      <c r="B2" s="376" t="s">
        <v>1015</v>
      </c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8"/>
    </row>
    <row r="3" spans="2:19" x14ac:dyDescent="0.25">
      <c r="B3" s="142" t="s">
        <v>1016</v>
      </c>
      <c r="C3" s="143"/>
      <c r="D3" s="143"/>
      <c r="E3" s="143"/>
      <c r="F3" s="379">
        <v>2016</v>
      </c>
      <c r="G3" s="380"/>
      <c r="H3" s="380"/>
      <c r="I3" s="380"/>
      <c r="J3" s="380"/>
      <c r="K3" s="380"/>
      <c r="L3" s="380"/>
      <c r="M3" s="380"/>
      <c r="N3" s="380"/>
      <c r="O3" s="380"/>
      <c r="P3" s="380"/>
      <c r="Q3" s="381"/>
      <c r="R3" s="144" t="s">
        <v>1017</v>
      </c>
      <c r="S3" s="144">
        <v>2016</v>
      </c>
    </row>
    <row r="4" spans="2:19" x14ac:dyDescent="0.25">
      <c r="B4" s="145"/>
      <c r="C4" s="146" t="s">
        <v>1018</v>
      </c>
      <c r="D4" s="147"/>
      <c r="E4" s="147"/>
      <c r="F4" s="148" t="s">
        <v>1019</v>
      </c>
      <c r="G4" s="148" t="s">
        <v>1020</v>
      </c>
      <c r="H4" s="148" t="s">
        <v>1021</v>
      </c>
      <c r="I4" s="148" t="s">
        <v>1022</v>
      </c>
      <c r="J4" s="148" t="s">
        <v>1023</v>
      </c>
      <c r="K4" s="148" t="s">
        <v>1024</v>
      </c>
      <c r="L4" s="148" t="s">
        <v>1025</v>
      </c>
      <c r="M4" s="148" t="s">
        <v>1026</v>
      </c>
      <c r="N4" s="148" t="s">
        <v>1027</v>
      </c>
      <c r="O4" s="148" t="s">
        <v>1028</v>
      </c>
      <c r="P4" s="148" t="s">
        <v>1029</v>
      </c>
      <c r="Q4" s="148" t="s">
        <v>1030</v>
      </c>
      <c r="R4" s="241">
        <v>2016</v>
      </c>
      <c r="S4" s="149" t="s">
        <v>1031</v>
      </c>
    </row>
    <row r="5" spans="2:19" x14ac:dyDescent="0.25">
      <c r="B5" s="150"/>
      <c r="C5" s="150"/>
      <c r="D5" s="3" t="s">
        <v>180</v>
      </c>
      <c r="E5" s="151"/>
      <c r="F5" s="7">
        <v>13</v>
      </c>
      <c r="G5" s="7">
        <v>13</v>
      </c>
      <c r="H5" s="7">
        <v>13</v>
      </c>
      <c r="I5" s="7">
        <v>13</v>
      </c>
      <c r="J5" s="7">
        <v>13</v>
      </c>
      <c r="K5" s="7">
        <v>13</v>
      </c>
      <c r="L5" s="7">
        <v>13</v>
      </c>
      <c r="M5" s="7">
        <v>13</v>
      </c>
      <c r="N5" s="7">
        <v>13</v>
      </c>
      <c r="O5" s="7">
        <v>13</v>
      </c>
      <c r="P5" s="7">
        <v>13</v>
      </c>
      <c r="Q5" s="7">
        <v>13</v>
      </c>
      <c r="R5" s="152">
        <f>SUM(F5:Q5)</f>
        <v>156</v>
      </c>
      <c r="S5" s="153">
        <f t="shared" ref="S5:S14" si="0">AVERAGE(F5:Q5)</f>
        <v>13</v>
      </c>
    </row>
    <row r="6" spans="2:19" x14ac:dyDescent="0.25">
      <c r="B6" s="150"/>
      <c r="C6" s="150"/>
      <c r="D6" s="4" t="s">
        <v>181</v>
      </c>
      <c r="E6" s="154"/>
      <c r="F6" s="7">
        <v>9</v>
      </c>
      <c r="G6" s="7">
        <v>9</v>
      </c>
      <c r="H6" s="7">
        <v>9</v>
      </c>
      <c r="I6" s="7">
        <v>9</v>
      </c>
      <c r="J6" s="7">
        <v>9</v>
      </c>
      <c r="K6" s="7">
        <v>9</v>
      </c>
      <c r="L6" s="7">
        <v>9</v>
      </c>
      <c r="M6" s="7">
        <v>9</v>
      </c>
      <c r="N6" s="7">
        <v>9</v>
      </c>
      <c r="O6" s="7">
        <v>9</v>
      </c>
      <c r="P6" s="7">
        <v>9</v>
      </c>
      <c r="Q6" s="7">
        <v>9</v>
      </c>
      <c r="R6" s="152">
        <f t="shared" ref="R6:R15" si="1">SUM(F6:Q6)</f>
        <v>108</v>
      </c>
      <c r="S6" s="153">
        <f t="shared" si="0"/>
        <v>9</v>
      </c>
    </row>
    <row r="7" spans="2:19" x14ac:dyDescent="0.25">
      <c r="B7" s="150"/>
      <c r="C7" s="150"/>
      <c r="D7" s="4" t="s">
        <v>182</v>
      </c>
      <c r="E7" s="154"/>
      <c r="F7" s="7">
        <v>15</v>
      </c>
      <c r="G7" s="7">
        <v>15</v>
      </c>
      <c r="H7" s="7">
        <v>15</v>
      </c>
      <c r="I7" s="7">
        <v>15</v>
      </c>
      <c r="J7" s="7">
        <v>15</v>
      </c>
      <c r="K7" s="7">
        <v>15</v>
      </c>
      <c r="L7" s="7">
        <v>15</v>
      </c>
      <c r="M7" s="7">
        <v>15</v>
      </c>
      <c r="N7" s="7">
        <v>15</v>
      </c>
      <c r="O7" s="7">
        <v>15</v>
      </c>
      <c r="P7" s="7">
        <v>15</v>
      </c>
      <c r="Q7" s="7">
        <v>15</v>
      </c>
      <c r="R7" s="152">
        <f t="shared" si="1"/>
        <v>180</v>
      </c>
      <c r="S7" s="153">
        <f t="shared" si="0"/>
        <v>15</v>
      </c>
    </row>
    <row r="8" spans="2:19" x14ac:dyDescent="0.25">
      <c r="B8" s="150"/>
      <c r="C8" s="150"/>
      <c r="D8" s="4" t="s">
        <v>183</v>
      </c>
      <c r="E8" s="154"/>
      <c r="F8" s="7">
        <v>6</v>
      </c>
      <c r="G8" s="7">
        <v>6</v>
      </c>
      <c r="H8" s="7">
        <v>6</v>
      </c>
      <c r="I8" s="7">
        <v>6</v>
      </c>
      <c r="J8" s="7">
        <v>6</v>
      </c>
      <c r="K8" s="7">
        <v>6</v>
      </c>
      <c r="L8" s="7">
        <v>6</v>
      </c>
      <c r="M8" s="7">
        <v>6</v>
      </c>
      <c r="N8" s="7">
        <v>6</v>
      </c>
      <c r="O8" s="7">
        <v>6</v>
      </c>
      <c r="P8" s="7">
        <v>6</v>
      </c>
      <c r="Q8" s="7">
        <v>6</v>
      </c>
      <c r="R8" s="152">
        <f t="shared" si="1"/>
        <v>72</v>
      </c>
      <c r="S8" s="153">
        <f t="shared" si="0"/>
        <v>6</v>
      </c>
    </row>
    <row r="9" spans="2:19" x14ac:dyDescent="0.25">
      <c r="B9" s="150"/>
      <c r="C9" s="150"/>
      <c r="D9" s="4" t="s">
        <v>184</v>
      </c>
      <c r="E9" s="154"/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P9" s="7">
        <v>7</v>
      </c>
      <c r="Q9" s="7">
        <v>7</v>
      </c>
      <c r="R9" s="152">
        <f t="shared" si="1"/>
        <v>84</v>
      </c>
      <c r="S9" s="153">
        <f t="shared" si="0"/>
        <v>7</v>
      </c>
    </row>
    <row r="10" spans="2:19" x14ac:dyDescent="0.25">
      <c r="B10" s="150"/>
      <c r="C10" s="150"/>
      <c r="D10" s="4" t="s">
        <v>185</v>
      </c>
      <c r="E10" s="154"/>
      <c r="F10" s="7">
        <v>5</v>
      </c>
      <c r="G10" s="7">
        <v>5</v>
      </c>
      <c r="H10" s="7">
        <v>5</v>
      </c>
      <c r="I10" s="7">
        <v>5</v>
      </c>
      <c r="J10" s="7">
        <v>5</v>
      </c>
      <c r="K10" s="7">
        <v>5</v>
      </c>
      <c r="L10" s="7">
        <v>5</v>
      </c>
      <c r="M10" s="7">
        <v>5</v>
      </c>
      <c r="N10" s="7">
        <v>5</v>
      </c>
      <c r="O10" s="7">
        <v>5</v>
      </c>
      <c r="P10" s="7">
        <v>5</v>
      </c>
      <c r="Q10" s="7">
        <v>5</v>
      </c>
      <c r="R10" s="152">
        <f t="shared" si="1"/>
        <v>60</v>
      </c>
      <c r="S10" s="153">
        <f t="shared" si="0"/>
        <v>5</v>
      </c>
    </row>
    <row r="11" spans="2:19" x14ac:dyDescent="0.25">
      <c r="B11" s="150"/>
      <c r="C11" s="150"/>
      <c r="D11" s="4" t="s">
        <v>186</v>
      </c>
      <c r="E11" s="154"/>
      <c r="F11" s="7">
        <v>5</v>
      </c>
      <c r="G11" s="7">
        <v>5</v>
      </c>
      <c r="H11" s="7">
        <v>5</v>
      </c>
      <c r="I11" s="7">
        <v>5</v>
      </c>
      <c r="J11" s="7">
        <v>5</v>
      </c>
      <c r="K11" s="7">
        <v>5</v>
      </c>
      <c r="L11" s="7">
        <v>5</v>
      </c>
      <c r="M11" s="7">
        <v>5</v>
      </c>
      <c r="N11" s="7">
        <v>5</v>
      </c>
      <c r="O11" s="7">
        <v>5</v>
      </c>
      <c r="P11" s="7">
        <v>5</v>
      </c>
      <c r="Q11" s="7">
        <v>5</v>
      </c>
      <c r="R11" s="152">
        <f t="shared" si="1"/>
        <v>60</v>
      </c>
      <c r="S11" s="153">
        <f t="shared" si="0"/>
        <v>5</v>
      </c>
    </row>
    <row r="12" spans="2:19" x14ac:dyDescent="0.25">
      <c r="B12" s="150"/>
      <c r="C12" s="150"/>
      <c r="D12" s="4" t="s">
        <v>187</v>
      </c>
      <c r="E12" s="154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152">
        <f t="shared" si="1"/>
        <v>0</v>
      </c>
      <c r="S12" s="153">
        <f t="shared" si="0"/>
        <v>0</v>
      </c>
    </row>
    <row r="13" spans="2:19" x14ac:dyDescent="0.25">
      <c r="B13" s="150"/>
      <c r="C13" s="150"/>
      <c r="D13" s="4" t="s">
        <v>188</v>
      </c>
      <c r="E13" s="154"/>
      <c r="F13" s="7">
        <v>10</v>
      </c>
      <c r="G13" s="7">
        <v>10</v>
      </c>
      <c r="H13" s="7">
        <v>10</v>
      </c>
      <c r="I13" s="7">
        <v>10</v>
      </c>
      <c r="J13" s="7">
        <v>10</v>
      </c>
      <c r="K13" s="7">
        <v>10</v>
      </c>
      <c r="L13" s="7">
        <v>10</v>
      </c>
      <c r="M13" s="7">
        <v>10</v>
      </c>
      <c r="N13" s="7">
        <v>10</v>
      </c>
      <c r="O13" s="7">
        <v>10</v>
      </c>
      <c r="P13" s="7">
        <v>10</v>
      </c>
      <c r="Q13" s="7">
        <v>10</v>
      </c>
      <c r="R13" s="152">
        <f t="shared" si="1"/>
        <v>120</v>
      </c>
      <c r="S13" s="153">
        <f t="shared" si="0"/>
        <v>10</v>
      </c>
    </row>
    <row r="14" spans="2:19" x14ac:dyDescent="0.25">
      <c r="B14" s="150"/>
      <c r="C14" s="150"/>
      <c r="D14" s="155" t="s">
        <v>1032</v>
      </c>
      <c r="E14" s="156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152">
        <f t="shared" si="1"/>
        <v>0</v>
      </c>
      <c r="S14" s="153">
        <f t="shared" si="0"/>
        <v>0</v>
      </c>
    </row>
    <row r="15" spans="2:19" x14ac:dyDescent="0.25">
      <c r="B15" s="150"/>
      <c r="C15" s="157"/>
      <c r="D15" s="158" t="s">
        <v>1033</v>
      </c>
      <c r="E15" s="158"/>
      <c r="F15" s="159">
        <f t="shared" ref="F15:P15" si="2">SUM(F5:F14)</f>
        <v>70</v>
      </c>
      <c r="G15" s="159">
        <f t="shared" si="2"/>
        <v>70</v>
      </c>
      <c r="H15" s="159">
        <f>SUM(H5:H14)</f>
        <v>70</v>
      </c>
      <c r="I15" s="159">
        <f t="shared" si="2"/>
        <v>70</v>
      </c>
      <c r="J15" s="159">
        <f t="shared" si="2"/>
        <v>70</v>
      </c>
      <c r="K15" s="159">
        <f t="shared" si="2"/>
        <v>70</v>
      </c>
      <c r="L15" s="159">
        <f t="shared" si="2"/>
        <v>70</v>
      </c>
      <c r="M15" s="159">
        <f t="shared" si="2"/>
        <v>70</v>
      </c>
      <c r="N15" s="159">
        <f t="shared" si="2"/>
        <v>70</v>
      </c>
      <c r="O15" s="159">
        <f t="shared" si="2"/>
        <v>70</v>
      </c>
      <c r="P15" s="159">
        <f t="shared" si="2"/>
        <v>70</v>
      </c>
      <c r="Q15" s="159">
        <f>SUM(Q5:Q14)</f>
        <v>70</v>
      </c>
      <c r="R15" s="160">
        <f t="shared" si="1"/>
        <v>840</v>
      </c>
      <c r="S15" s="161">
        <f>SUM(S5:S14)</f>
        <v>70</v>
      </c>
    </row>
    <row r="16" spans="2:19" x14ac:dyDescent="0.25">
      <c r="B16" s="150"/>
      <c r="C16" s="242" t="s">
        <v>1034</v>
      </c>
      <c r="D16" s="162"/>
      <c r="E16" s="162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4"/>
    </row>
    <row r="17" spans="2:19" x14ac:dyDescent="0.25">
      <c r="B17" s="150"/>
      <c r="C17" s="150"/>
      <c r="D17" s="9" t="s">
        <v>189</v>
      </c>
      <c r="E17" s="165"/>
      <c r="F17" s="233">
        <f>'P.E. Atual. '!C65</f>
        <v>247</v>
      </c>
      <c r="G17" s="233">
        <f>'P.E. Atual. '!D65</f>
        <v>299</v>
      </c>
      <c r="H17" s="233">
        <f>'P.E. Atual. '!E65</f>
        <v>299</v>
      </c>
      <c r="I17" s="233">
        <f>'P.E. Atual. '!F65</f>
        <v>213</v>
      </c>
      <c r="J17" s="233">
        <f>'P.E. Atual. '!G65</f>
        <v>221</v>
      </c>
      <c r="K17" s="233">
        <f>'P.E. Atual. '!H65</f>
        <v>146</v>
      </c>
      <c r="L17" s="233">
        <f>'P.E. Atual. '!I65</f>
        <v>259</v>
      </c>
      <c r="M17" s="233">
        <f>'P.E. Atual. '!J65</f>
        <v>249</v>
      </c>
      <c r="N17" s="233">
        <f>'P.E. Atual. '!K65</f>
        <v>341</v>
      </c>
      <c r="O17" s="233">
        <f>'P.E. Atual. '!L65</f>
        <v>322</v>
      </c>
      <c r="P17" s="233">
        <f>'P.E. Atual. '!M65</f>
        <v>270</v>
      </c>
      <c r="Q17" s="233">
        <f>'P.E. Atual. '!N65</f>
        <v>256</v>
      </c>
      <c r="R17" s="166">
        <f>SUM(F17:Q17)</f>
        <v>3122</v>
      </c>
      <c r="S17" s="167">
        <f t="shared" ref="S17:S26" si="3">AVERAGE(F17:Q17)</f>
        <v>260.16666666666669</v>
      </c>
    </row>
    <row r="18" spans="2:19" x14ac:dyDescent="0.25">
      <c r="B18" s="150"/>
      <c r="C18" s="150"/>
      <c r="D18" s="9" t="s">
        <v>190</v>
      </c>
      <c r="E18" s="165"/>
      <c r="F18" s="233">
        <f>'P.E. Atual. '!C66</f>
        <v>271</v>
      </c>
      <c r="G18" s="233">
        <f>'P.E. Atual. '!D66</f>
        <v>238</v>
      </c>
      <c r="H18" s="233">
        <f>'P.E. Atual. '!E66</f>
        <v>240</v>
      </c>
      <c r="I18" s="233">
        <f>'P.E. Atual. '!F66</f>
        <v>208</v>
      </c>
      <c r="J18" s="233">
        <f>'P.E. Atual. '!G66</f>
        <v>226</v>
      </c>
      <c r="K18" s="233">
        <f>'P.E. Atual. '!H66</f>
        <v>211</v>
      </c>
      <c r="L18" s="233">
        <f>'P.E. Atual. '!I66</f>
        <v>251</v>
      </c>
      <c r="M18" s="233">
        <f>'P.E. Atual. '!J66</f>
        <v>259</v>
      </c>
      <c r="N18" s="233">
        <f>'P.E. Atual. '!K66</f>
        <v>243</v>
      </c>
      <c r="O18" s="233">
        <f>'P.E. Atual. '!L66</f>
        <v>274</v>
      </c>
      <c r="P18" s="233">
        <f>'P.E. Atual. '!M66</f>
        <v>241</v>
      </c>
      <c r="Q18" s="233">
        <f>'P.E. Atual. '!N66</f>
        <v>252</v>
      </c>
      <c r="R18" s="168">
        <f>SUM(F18:Q18)</f>
        <v>2914</v>
      </c>
      <c r="S18" s="153">
        <f t="shared" si="3"/>
        <v>242.83333333333334</v>
      </c>
    </row>
    <row r="19" spans="2:19" x14ac:dyDescent="0.25">
      <c r="B19" s="150"/>
      <c r="C19" s="150"/>
      <c r="D19" s="9" t="s">
        <v>191</v>
      </c>
      <c r="E19" s="165"/>
      <c r="F19" s="233">
        <f>'P.E. Atual. '!C67</f>
        <v>340</v>
      </c>
      <c r="G19" s="233">
        <f>'P.E. Atual. '!D67</f>
        <v>374</v>
      </c>
      <c r="H19" s="233">
        <f>'P.E. Atual. '!E67</f>
        <v>419</v>
      </c>
      <c r="I19" s="233">
        <f>'P.E. Atual. '!F67</f>
        <v>420</v>
      </c>
      <c r="J19" s="233">
        <f>'P.E. Atual. '!G67</f>
        <v>361</v>
      </c>
      <c r="K19" s="233">
        <f>'P.E. Atual. '!H67</f>
        <v>345</v>
      </c>
      <c r="L19" s="233">
        <f>'P.E. Atual. '!I67</f>
        <v>368</v>
      </c>
      <c r="M19" s="233">
        <f>'P.E. Atual. '!J67</f>
        <v>433</v>
      </c>
      <c r="N19" s="233">
        <f>'P.E. Atual. '!K67</f>
        <v>409</v>
      </c>
      <c r="O19" s="233">
        <f>'P.E. Atual. '!L67</f>
        <v>397</v>
      </c>
      <c r="P19" s="233">
        <f>'P.E. Atual. '!M67</f>
        <v>328</v>
      </c>
      <c r="Q19" s="233">
        <f>'P.E. Atual. '!N67</f>
        <v>346</v>
      </c>
      <c r="R19" s="168">
        <f>SUM(F19:Q19)</f>
        <v>4540</v>
      </c>
      <c r="S19" s="153">
        <f t="shared" si="3"/>
        <v>378.33333333333331</v>
      </c>
    </row>
    <row r="20" spans="2:19" x14ac:dyDescent="0.25">
      <c r="B20" s="150"/>
      <c r="C20" s="150"/>
      <c r="D20" s="9" t="s">
        <v>192</v>
      </c>
      <c r="E20" s="165"/>
      <c r="F20" s="233">
        <f>'P.E. Atual. '!C68</f>
        <v>89</v>
      </c>
      <c r="G20" s="233">
        <f>'P.E. Atual. '!D68</f>
        <v>92</v>
      </c>
      <c r="H20" s="233">
        <f>'P.E. Atual. '!E68</f>
        <v>91</v>
      </c>
      <c r="I20" s="233">
        <f>'P.E. Atual. '!F68</f>
        <v>133</v>
      </c>
      <c r="J20" s="233">
        <f>'P.E. Atual. '!G68</f>
        <v>104</v>
      </c>
      <c r="K20" s="233">
        <f>'P.E. Atual. '!H68</f>
        <v>96</v>
      </c>
      <c r="L20" s="233">
        <f>'P.E. Atual. '!I68</f>
        <v>108</v>
      </c>
      <c r="M20" s="233">
        <f>'P.E. Atual. '!J68</f>
        <v>154</v>
      </c>
      <c r="N20" s="233">
        <f>'P.E. Atual. '!K68</f>
        <v>150</v>
      </c>
      <c r="O20" s="233">
        <f>'P.E. Atual. '!L68</f>
        <v>132</v>
      </c>
      <c r="P20" s="233">
        <f>'P.E. Atual. '!M68</f>
        <v>138</v>
      </c>
      <c r="Q20" s="233">
        <f>'P.E. Atual. '!N68</f>
        <v>93</v>
      </c>
      <c r="R20" s="168">
        <f t="shared" ref="R20:R26" si="4">SUM(F20:Q20)</f>
        <v>1380</v>
      </c>
      <c r="S20" s="153">
        <f t="shared" si="3"/>
        <v>115</v>
      </c>
    </row>
    <row r="21" spans="2:19" x14ac:dyDescent="0.25">
      <c r="B21" s="150"/>
      <c r="C21" s="150"/>
      <c r="D21" s="9" t="s">
        <v>193</v>
      </c>
      <c r="E21" s="165"/>
      <c r="F21" s="233">
        <f>'P.E. Atual. '!C69</f>
        <v>173</v>
      </c>
      <c r="G21" s="233">
        <f>'P.E. Atual. '!D69</f>
        <v>175</v>
      </c>
      <c r="H21" s="233">
        <f>'P.E. Atual. '!E69</f>
        <v>153</v>
      </c>
      <c r="I21" s="233">
        <f>'P.E. Atual. '!F69</f>
        <v>142</v>
      </c>
      <c r="J21" s="233">
        <f>'P.E. Atual. '!G69</f>
        <v>158</v>
      </c>
      <c r="K21" s="233">
        <f>'P.E. Atual. '!H69</f>
        <v>170</v>
      </c>
      <c r="L21" s="233">
        <f>'P.E. Atual. '!I69</f>
        <v>151</v>
      </c>
      <c r="M21" s="233">
        <f>'P.E. Atual. '!J69</f>
        <v>147</v>
      </c>
      <c r="N21" s="233">
        <f>'P.E. Atual. '!K69</f>
        <v>145</v>
      </c>
      <c r="O21" s="233">
        <f>'P.E. Atual. '!L69</f>
        <v>170</v>
      </c>
      <c r="P21" s="233">
        <f>'P.E. Atual. '!M69</f>
        <v>116</v>
      </c>
      <c r="Q21" s="233">
        <f>'P.E. Atual. '!N69</f>
        <v>128</v>
      </c>
      <c r="R21" s="168">
        <f t="shared" si="4"/>
        <v>1828</v>
      </c>
      <c r="S21" s="153">
        <f t="shared" si="3"/>
        <v>152.33333333333334</v>
      </c>
    </row>
    <row r="22" spans="2:19" x14ac:dyDescent="0.25">
      <c r="B22" s="150"/>
      <c r="C22" s="150"/>
      <c r="D22" s="9" t="s">
        <v>194</v>
      </c>
      <c r="E22" s="165"/>
      <c r="F22" s="233">
        <f>'P.E. Atual. '!C70</f>
        <v>134</v>
      </c>
      <c r="G22" s="233">
        <f>'P.E. Atual. '!D70</f>
        <v>119</v>
      </c>
      <c r="H22" s="233">
        <f>'P.E. Atual. '!E70</f>
        <v>122</v>
      </c>
      <c r="I22" s="233">
        <f>'P.E. Atual. '!F70</f>
        <v>129</v>
      </c>
      <c r="J22" s="233">
        <f>'P.E. Atual. '!G70</f>
        <v>146</v>
      </c>
      <c r="K22" s="233">
        <f>'P.E. Atual. '!H70</f>
        <v>125</v>
      </c>
      <c r="L22" s="233">
        <f>'P.E. Atual. '!I70</f>
        <v>123</v>
      </c>
      <c r="M22" s="233">
        <f>'P.E. Atual. '!J70</f>
        <v>155</v>
      </c>
      <c r="N22" s="233">
        <f>'P.E. Atual. '!K70</f>
        <v>142</v>
      </c>
      <c r="O22" s="233">
        <f>'P.E. Atual. '!L70</f>
        <v>147</v>
      </c>
      <c r="P22" s="233">
        <f>'P.E. Atual. '!M70</f>
        <v>93</v>
      </c>
      <c r="Q22" s="233">
        <f>'P.E. Atual. '!N70</f>
        <v>110</v>
      </c>
      <c r="R22" s="168">
        <f t="shared" si="4"/>
        <v>1545</v>
      </c>
      <c r="S22" s="153">
        <f t="shared" si="3"/>
        <v>128.75</v>
      </c>
    </row>
    <row r="23" spans="2:19" x14ac:dyDescent="0.25">
      <c r="B23" s="150"/>
      <c r="C23" s="150"/>
      <c r="D23" s="9" t="s">
        <v>195</v>
      </c>
      <c r="E23" s="165"/>
      <c r="F23" s="233">
        <f>'P.E. Atual. '!C71</f>
        <v>149</v>
      </c>
      <c r="G23" s="233">
        <f>'P.E. Atual. '!D71</f>
        <v>127</v>
      </c>
      <c r="H23" s="233">
        <f>'P.E. Atual. '!E71</f>
        <v>114</v>
      </c>
      <c r="I23" s="233">
        <f>'P.E. Atual. '!F71</f>
        <v>132</v>
      </c>
      <c r="J23" s="233">
        <f>'P.E. Atual. '!G71</f>
        <v>140</v>
      </c>
      <c r="K23" s="233">
        <f>'P.E. Atual. '!H71</f>
        <v>105</v>
      </c>
      <c r="L23" s="233">
        <f>'P.E. Atual. '!I71</f>
        <v>133</v>
      </c>
      <c r="M23" s="233">
        <f>'P.E. Atual. '!J71</f>
        <v>146</v>
      </c>
      <c r="N23" s="233">
        <f>'P.E. Atual. '!K71</f>
        <v>142</v>
      </c>
      <c r="O23" s="233">
        <f>'P.E. Atual. '!L71</f>
        <v>154</v>
      </c>
      <c r="P23" s="233">
        <f>'P.E. Atual. '!M71</f>
        <v>99</v>
      </c>
      <c r="Q23" s="233">
        <f>'P.E. Atual. '!N71</f>
        <v>117</v>
      </c>
      <c r="R23" s="168">
        <f t="shared" si="4"/>
        <v>1558</v>
      </c>
      <c r="S23" s="153">
        <f t="shared" si="3"/>
        <v>129.83333333333334</v>
      </c>
    </row>
    <row r="24" spans="2:19" x14ac:dyDescent="0.25">
      <c r="B24" s="150"/>
      <c r="C24" s="150"/>
      <c r="D24" s="9" t="s">
        <v>196</v>
      </c>
      <c r="E24" s="165"/>
      <c r="F24" s="233">
        <f>'P.E. Atual. '!C72</f>
        <v>0</v>
      </c>
      <c r="G24" s="233">
        <f>'P.E. Atual. '!D72</f>
        <v>0</v>
      </c>
      <c r="H24" s="233">
        <f>'P.E. Atual. '!E72</f>
        <v>0</v>
      </c>
      <c r="I24" s="233">
        <f>'P.E. Atual. '!F72</f>
        <v>0</v>
      </c>
      <c r="J24" s="233">
        <f>'P.E. Atual. '!G72</f>
        <v>0</v>
      </c>
      <c r="K24" s="233">
        <f>'P.E. Atual. '!H72</f>
        <v>0</v>
      </c>
      <c r="L24" s="233">
        <f>'P.E. Atual. '!I72</f>
        <v>0</v>
      </c>
      <c r="M24" s="233">
        <f>'P.E. Atual. '!J72</f>
        <v>0</v>
      </c>
      <c r="N24" s="233">
        <f>'P.E. Atual. '!K72</f>
        <v>0</v>
      </c>
      <c r="O24" s="233">
        <f>'P.E. Atual. '!L72</f>
        <v>0</v>
      </c>
      <c r="P24" s="233">
        <f>'P.E. Atual. '!M72</f>
        <v>0</v>
      </c>
      <c r="Q24" s="233">
        <f>'P.E. Atual. '!N72</f>
        <v>0</v>
      </c>
      <c r="R24" s="168">
        <f t="shared" si="4"/>
        <v>0</v>
      </c>
      <c r="S24" s="153">
        <f t="shared" si="3"/>
        <v>0</v>
      </c>
    </row>
    <row r="25" spans="2:19" x14ac:dyDescent="0.25">
      <c r="B25" s="150"/>
      <c r="C25" s="150"/>
      <c r="D25" s="9" t="s">
        <v>197</v>
      </c>
      <c r="E25" s="165"/>
      <c r="F25" s="233">
        <f>'P.E. Atual. '!C73</f>
        <v>263</v>
      </c>
      <c r="G25" s="233">
        <f>'P.E. Atual. '!D73</f>
        <v>241</v>
      </c>
      <c r="H25" s="233">
        <f>'P.E. Atual. '!E73</f>
        <v>248</v>
      </c>
      <c r="I25" s="233">
        <f>'P.E. Atual. '!F73</f>
        <v>268</v>
      </c>
      <c r="J25" s="233">
        <f>'P.E. Atual. '!G73</f>
        <v>250</v>
      </c>
      <c r="K25" s="233">
        <f>'P.E. Atual. '!H73</f>
        <v>245</v>
      </c>
      <c r="L25" s="233">
        <f>'P.E. Atual. '!I73</f>
        <v>237</v>
      </c>
      <c r="M25" s="233">
        <f>'P.E. Atual. '!J73</f>
        <v>233</v>
      </c>
      <c r="N25" s="233">
        <f>'P.E. Atual. '!K73</f>
        <v>275</v>
      </c>
      <c r="O25" s="233">
        <f>'P.E. Atual. '!L73</f>
        <v>280</v>
      </c>
      <c r="P25" s="233">
        <f>'P.E. Atual. '!M73</f>
        <v>251</v>
      </c>
      <c r="Q25" s="233">
        <f>'P.E. Atual. '!N73</f>
        <v>236</v>
      </c>
      <c r="R25" s="168">
        <f t="shared" si="4"/>
        <v>3027</v>
      </c>
      <c r="S25" s="153">
        <f t="shared" si="3"/>
        <v>252.25</v>
      </c>
    </row>
    <row r="26" spans="2:19" x14ac:dyDescent="0.25">
      <c r="B26" s="150"/>
      <c r="C26" s="150"/>
      <c r="D26" s="169" t="s">
        <v>1035</v>
      </c>
      <c r="E26" s="170"/>
      <c r="F26" s="233">
        <f>'P.E. Atual. '!C74</f>
        <v>0</v>
      </c>
      <c r="G26" s="233">
        <f>'P.E. Atual. '!D74</f>
        <v>0</v>
      </c>
      <c r="H26" s="233">
        <f>'P.E. Atual. '!E74</f>
        <v>0</v>
      </c>
      <c r="I26" s="233">
        <f>'P.E. Atual. '!F74</f>
        <v>0</v>
      </c>
      <c r="J26" s="233">
        <f>'P.E. Atual. '!G74</f>
        <v>0</v>
      </c>
      <c r="K26" s="233">
        <f>'P.E. Atual. '!H74</f>
        <v>0</v>
      </c>
      <c r="L26" s="233">
        <f>'P.E. Atual. '!I74</f>
        <v>0</v>
      </c>
      <c r="M26" s="233">
        <f>'P.E. Atual. '!J74</f>
        <v>0</v>
      </c>
      <c r="N26" s="233">
        <f>'P.E. Atual. '!K74</f>
        <v>0</v>
      </c>
      <c r="O26" s="233">
        <f>'P.E. Atual. '!L74</f>
        <v>0</v>
      </c>
      <c r="P26" s="233">
        <f>'P.E. Atual. '!M74</f>
        <v>0</v>
      </c>
      <c r="Q26" s="233">
        <f>'P.E. Atual. '!N74</f>
        <v>0</v>
      </c>
      <c r="R26" s="168">
        <f t="shared" si="4"/>
        <v>0</v>
      </c>
      <c r="S26" s="153">
        <f t="shared" si="3"/>
        <v>0</v>
      </c>
    </row>
    <row r="27" spans="2:19" x14ac:dyDescent="0.25">
      <c r="B27" s="150"/>
      <c r="C27" s="157"/>
      <c r="D27" s="158" t="s">
        <v>1036</v>
      </c>
      <c r="E27" s="158"/>
      <c r="F27" s="159">
        <f t="shared" ref="F27:R27" si="5">SUM(F17:F26)</f>
        <v>1666</v>
      </c>
      <c r="G27" s="159">
        <f t="shared" si="5"/>
        <v>1665</v>
      </c>
      <c r="H27" s="159">
        <f t="shared" si="5"/>
        <v>1686</v>
      </c>
      <c r="I27" s="159">
        <f t="shared" si="5"/>
        <v>1645</v>
      </c>
      <c r="J27" s="159">
        <f t="shared" si="5"/>
        <v>1606</v>
      </c>
      <c r="K27" s="159">
        <f t="shared" si="5"/>
        <v>1443</v>
      </c>
      <c r="L27" s="159">
        <f t="shared" si="5"/>
        <v>1630</v>
      </c>
      <c r="M27" s="159">
        <f t="shared" si="5"/>
        <v>1776</v>
      </c>
      <c r="N27" s="159">
        <f t="shared" si="5"/>
        <v>1847</v>
      </c>
      <c r="O27" s="159">
        <f t="shared" si="5"/>
        <v>1876</v>
      </c>
      <c r="P27" s="159">
        <f t="shared" si="5"/>
        <v>1536</v>
      </c>
      <c r="Q27" s="159">
        <f>SUM(Q17:Q26)</f>
        <v>1538</v>
      </c>
      <c r="R27" s="159">
        <f t="shared" si="5"/>
        <v>19914</v>
      </c>
      <c r="S27" s="161">
        <f>SUM(S17:S26)</f>
        <v>1659.4999999999998</v>
      </c>
    </row>
    <row r="28" spans="2:19" x14ac:dyDescent="0.25">
      <c r="B28" s="145"/>
      <c r="C28" s="382" t="s">
        <v>1037</v>
      </c>
      <c r="D28" s="383"/>
      <c r="E28" s="243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2"/>
    </row>
    <row r="29" spans="2:19" x14ac:dyDescent="0.25">
      <c r="B29" s="150"/>
      <c r="C29" s="150"/>
      <c r="D29" s="242" t="s">
        <v>1038</v>
      </c>
      <c r="E29" s="24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4"/>
    </row>
    <row r="30" spans="2:19" x14ac:dyDescent="0.25">
      <c r="B30" s="150"/>
      <c r="C30" s="150"/>
      <c r="D30" s="3" t="s">
        <v>1039</v>
      </c>
      <c r="E30" s="151"/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168">
        <f>SUM(F30:Q30)</f>
        <v>0</v>
      </c>
      <c r="S30" s="153">
        <f>AVERAGE(F30:Q30)</f>
        <v>0</v>
      </c>
    </row>
    <row r="31" spans="2:19" x14ac:dyDescent="0.25">
      <c r="B31" s="150"/>
      <c r="C31" s="150"/>
      <c r="D31" s="4" t="s">
        <v>1040</v>
      </c>
      <c r="E31" s="154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168">
        <f>SUM(F31:Q31)</f>
        <v>0</v>
      </c>
      <c r="S31" s="153">
        <f>AVERAGE(F31:Q31)</f>
        <v>0</v>
      </c>
    </row>
    <row r="32" spans="2:19" x14ac:dyDescent="0.25">
      <c r="B32" s="150"/>
      <c r="C32" s="150"/>
      <c r="D32" s="4" t="s">
        <v>1041</v>
      </c>
      <c r="E32" s="154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168">
        <f>SUM(F32:Q32)</f>
        <v>0</v>
      </c>
      <c r="S32" s="153">
        <f>AVERAGE(F32:Q32)</f>
        <v>0</v>
      </c>
    </row>
    <row r="33" spans="2:19" x14ac:dyDescent="0.25">
      <c r="B33" s="150"/>
      <c r="C33" s="150"/>
      <c r="D33" s="175" t="s">
        <v>1042</v>
      </c>
      <c r="E33" s="176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168">
        <f>SUM(F33:Q33)</f>
        <v>0</v>
      </c>
      <c r="S33" s="153">
        <f>AVERAGE(F33:Q33)</f>
        <v>0</v>
      </c>
    </row>
    <row r="34" spans="2:19" x14ac:dyDescent="0.25">
      <c r="B34" s="150"/>
      <c r="C34" s="150"/>
      <c r="D34" s="4" t="s">
        <v>1043</v>
      </c>
      <c r="E34" s="154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168">
        <f>SUM(F34:Q34)</f>
        <v>0</v>
      </c>
      <c r="S34" s="153">
        <f>AVERAGE(F34:Q34)</f>
        <v>0</v>
      </c>
    </row>
    <row r="35" spans="2:19" x14ac:dyDescent="0.25">
      <c r="B35" s="150"/>
      <c r="C35" s="150"/>
      <c r="D35" s="158" t="s">
        <v>1044</v>
      </c>
      <c r="E35" s="158"/>
      <c r="F35" s="159">
        <f t="shared" ref="F35:S35" si="6">SUM(F30:F34)</f>
        <v>0</v>
      </c>
      <c r="G35" s="159">
        <f t="shared" si="6"/>
        <v>0</v>
      </c>
      <c r="H35" s="159">
        <f t="shared" si="6"/>
        <v>0</v>
      </c>
      <c r="I35" s="159">
        <f t="shared" si="6"/>
        <v>0</v>
      </c>
      <c r="J35" s="159">
        <f t="shared" si="6"/>
        <v>0</v>
      </c>
      <c r="K35" s="159">
        <f t="shared" si="6"/>
        <v>0</v>
      </c>
      <c r="L35" s="159">
        <f t="shared" si="6"/>
        <v>0</v>
      </c>
      <c r="M35" s="159">
        <f t="shared" si="6"/>
        <v>0</v>
      </c>
      <c r="N35" s="159">
        <f t="shared" si="6"/>
        <v>0</v>
      </c>
      <c r="O35" s="159">
        <f t="shared" si="6"/>
        <v>0</v>
      </c>
      <c r="P35" s="159">
        <f t="shared" si="6"/>
        <v>0</v>
      </c>
      <c r="Q35" s="159">
        <f t="shared" si="6"/>
        <v>0</v>
      </c>
      <c r="R35" s="159">
        <f t="shared" si="6"/>
        <v>0</v>
      </c>
      <c r="S35" s="161">
        <f t="shared" si="6"/>
        <v>0</v>
      </c>
    </row>
    <row r="36" spans="2:19" x14ac:dyDescent="0.25">
      <c r="B36" s="150"/>
      <c r="C36" s="150"/>
      <c r="D36" s="242" t="s">
        <v>1045</v>
      </c>
      <c r="E36" s="243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8"/>
      <c r="S36" s="179"/>
    </row>
    <row r="37" spans="2:19" x14ac:dyDescent="0.25">
      <c r="B37" s="150"/>
      <c r="C37" s="150"/>
      <c r="D37" s="4" t="s">
        <v>1046</v>
      </c>
      <c r="E37" s="154"/>
      <c r="F37" s="180">
        <f>F27</f>
        <v>1666</v>
      </c>
      <c r="G37" s="180">
        <f t="shared" ref="G37:Q37" si="7">G27</f>
        <v>1665</v>
      </c>
      <c r="H37" s="180">
        <f t="shared" si="7"/>
        <v>1686</v>
      </c>
      <c r="I37" s="180">
        <f t="shared" si="7"/>
        <v>1645</v>
      </c>
      <c r="J37" s="180">
        <f t="shared" si="7"/>
        <v>1606</v>
      </c>
      <c r="K37" s="180">
        <f t="shared" si="7"/>
        <v>1443</v>
      </c>
      <c r="L37" s="180">
        <f t="shared" si="7"/>
        <v>1630</v>
      </c>
      <c r="M37" s="180">
        <f t="shared" si="7"/>
        <v>1776</v>
      </c>
      <c r="N37" s="180">
        <f t="shared" si="7"/>
        <v>1847</v>
      </c>
      <c r="O37" s="180">
        <f t="shared" si="7"/>
        <v>1876</v>
      </c>
      <c r="P37" s="180">
        <f t="shared" si="7"/>
        <v>1536</v>
      </c>
      <c r="Q37" s="180">
        <f t="shared" si="7"/>
        <v>1538</v>
      </c>
      <c r="R37" s="168">
        <f>SUM(F37:Q37)</f>
        <v>19914</v>
      </c>
      <c r="S37" s="153">
        <f>AVERAGE(F37:Q37)</f>
        <v>1659.5</v>
      </c>
    </row>
    <row r="38" spans="2:19" x14ac:dyDescent="0.25">
      <c r="B38" s="150"/>
      <c r="C38" s="150"/>
      <c r="D38" s="4" t="s">
        <v>1047</v>
      </c>
      <c r="E38" s="154"/>
      <c r="F38" s="180">
        <v>0</v>
      </c>
      <c r="G38" s="180">
        <v>0</v>
      </c>
      <c r="H38" s="180">
        <v>0</v>
      </c>
      <c r="I38" s="180">
        <v>0</v>
      </c>
      <c r="J38" s="180">
        <v>0</v>
      </c>
      <c r="K38" s="180">
        <v>0</v>
      </c>
      <c r="L38" s="180">
        <v>0</v>
      </c>
      <c r="M38" s="180">
        <v>0</v>
      </c>
      <c r="N38" s="180">
        <v>0</v>
      </c>
      <c r="O38" s="180">
        <v>0</v>
      </c>
      <c r="P38" s="180">
        <v>0</v>
      </c>
      <c r="Q38" s="7">
        <v>0</v>
      </c>
      <c r="R38" s="168">
        <f>SUM(F38:Q38)</f>
        <v>0</v>
      </c>
      <c r="S38" s="153">
        <f>AVERAGE(F38:Q38)</f>
        <v>0</v>
      </c>
    </row>
    <row r="39" spans="2:19" x14ac:dyDescent="0.25">
      <c r="B39" s="150"/>
      <c r="C39" s="150"/>
      <c r="D39" s="181" t="s">
        <v>1048</v>
      </c>
      <c r="E39" s="158"/>
      <c r="F39" s="159">
        <f>SUM(F37:F38)</f>
        <v>1666</v>
      </c>
      <c r="G39" s="159">
        <f t="shared" ref="G39:R39" si="8">SUM(G37:G38)</f>
        <v>1665</v>
      </c>
      <c r="H39" s="159">
        <f t="shared" si="8"/>
        <v>1686</v>
      </c>
      <c r="I39" s="159">
        <f t="shared" si="8"/>
        <v>1645</v>
      </c>
      <c r="J39" s="159">
        <f t="shared" si="8"/>
        <v>1606</v>
      </c>
      <c r="K39" s="159">
        <f t="shared" si="8"/>
        <v>1443</v>
      </c>
      <c r="L39" s="159">
        <f t="shared" si="8"/>
        <v>1630</v>
      </c>
      <c r="M39" s="159">
        <f t="shared" si="8"/>
        <v>1776</v>
      </c>
      <c r="N39" s="159">
        <f t="shared" si="8"/>
        <v>1847</v>
      </c>
      <c r="O39" s="159">
        <f t="shared" si="8"/>
        <v>1876</v>
      </c>
      <c r="P39" s="159">
        <f t="shared" si="8"/>
        <v>1536</v>
      </c>
      <c r="Q39" s="159">
        <f t="shared" si="8"/>
        <v>1538</v>
      </c>
      <c r="R39" s="159">
        <f t="shared" si="8"/>
        <v>19914</v>
      </c>
      <c r="S39" s="161">
        <f>SUM(S37:S38)</f>
        <v>1659.5</v>
      </c>
    </row>
    <row r="40" spans="2:19" x14ac:dyDescent="0.25">
      <c r="B40" s="150"/>
      <c r="C40" s="150"/>
      <c r="D40" s="181" t="s">
        <v>1049</v>
      </c>
      <c r="E40" s="158"/>
      <c r="F40" s="159">
        <f>F35+F39</f>
        <v>1666</v>
      </c>
      <c r="G40" s="159">
        <f t="shared" ref="G40:S40" si="9">G35+G39</f>
        <v>1665</v>
      </c>
      <c r="H40" s="159">
        <f t="shared" si="9"/>
        <v>1686</v>
      </c>
      <c r="I40" s="159">
        <f t="shared" si="9"/>
        <v>1645</v>
      </c>
      <c r="J40" s="159">
        <f t="shared" si="9"/>
        <v>1606</v>
      </c>
      <c r="K40" s="159">
        <f t="shared" si="9"/>
        <v>1443</v>
      </c>
      <c r="L40" s="159">
        <f t="shared" si="9"/>
        <v>1630</v>
      </c>
      <c r="M40" s="159">
        <f t="shared" si="9"/>
        <v>1776</v>
      </c>
      <c r="N40" s="159">
        <f t="shared" si="9"/>
        <v>1847</v>
      </c>
      <c r="O40" s="159">
        <f t="shared" si="9"/>
        <v>1876</v>
      </c>
      <c r="P40" s="159">
        <f t="shared" si="9"/>
        <v>1536</v>
      </c>
      <c r="Q40" s="159">
        <f t="shared" si="9"/>
        <v>1538</v>
      </c>
      <c r="R40" s="159">
        <f t="shared" si="9"/>
        <v>19914</v>
      </c>
      <c r="S40" s="161">
        <f t="shared" si="9"/>
        <v>1659.5</v>
      </c>
    </row>
    <row r="41" spans="2:19" x14ac:dyDescent="0.25">
      <c r="B41" s="150"/>
      <c r="C41" s="157"/>
      <c r="D41" s="158" t="s">
        <v>1050</v>
      </c>
      <c r="E41" s="158"/>
      <c r="F41" s="182">
        <f>F40/F221</f>
        <v>53.741935483870968</v>
      </c>
      <c r="G41" s="182">
        <f t="shared" ref="G41:Q41" si="10">G40/G221</f>
        <v>57.413793103448278</v>
      </c>
      <c r="H41" s="182">
        <f t="shared" si="10"/>
        <v>54.387096774193552</v>
      </c>
      <c r="I41" s="182">
        <f t="shared" si="10"/>
        <v>54.833333333333336</v>
      </c>
      <c r="J41" s="182">
        <f t="shared" si="10"/>
        <v>51.806451612903224</v>
      </c>
      <c r="K41" s="182">
        <f t="shared" si="10"/>
        <v>48.1</v>
      </c>
      <c r="L41" s="182">
        <f t="shared" si="10"/>
        <v>52.58064516129032</v>
      </c>
      <c r="M41" s="182">
        <f t="shared" si="10"/>
        <v>57.29032258064516</v>
      </c>
      <c r="N41" s="182">
        <f t="shared" si="10"/>
        <v>61.56666666666667</v>
      </c>
      <c r="O41" s="182">
        <f t="shared" si="10"/>
        <v>60.516129032258064</v>
      </c>
      <c r="P41" s="182">
        <f t="shared" si="10"/>
        <v>51.2</v>
      </c>
      <c r="Q41" s="182">
        <f t="shared" si="10"/>
        <v>49.612903225806448</v>
      </c>
      <c r="R41" s="182">
        <f>R40/R221</f>
        <v>54.409836065573771</v>
      </c>
      <c r="S41" s="183">
        <f>S40/S221</f>
        <v>54.409836065573771</v>
      </c>
    </row>
    <row r="42" spans="2:19" x14ac:dyDescent="0.25">
      <c r="B42" s="150"/>
      <c r="C42" s="242" t="s">
        <v>1051</v>
      </c>
      <c r="D42" s="162"/>
      <c r="E42" s="162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5"/>
    </row>
    <row r="43" spans="2:19" x14ac:dyDescent="0.25">
      <c r="B43" s="150"/>
      <c r="C43" s="150"/>
      <c r="D43" s="4" t="s">
        <v>1052</v>
      </c>
      <c r="E43" s="154"/>
      <c r="F43" s="235">
        <f>'P.E. Atual. '!C106</f>
        <v>59</v>
      </c>
      <c r="G43" s="235">
        <f>'P.E. Atual. '!D106</f>
        <v>51</v>
      </c>
      <c r="H43" s="235">
        <f>'P.E. Atual. '!E106</f>
        <v>54</v>
      </c>
      <c r="I43" s="235">
        <f>'P.E. Atual. '!F106</f>
        <v>32</v>
      </c>
      <c r="J43" s="235">
        <f>'P.E. Atual. '!G106</f>
        <v>38</v>
      </c>
      <c r="K43" s="235">
        <f>'P.E. Atual. '!H106</f>
        <v>30</v>
      </c>
      <c r="L43" s="235">
        <f>'P.E. Atual. '!I106</f>
        <v>44</v>
      </c>
      <c r="M43" s="235">
        <f>'P.E. Atual. '!J106</f>
        <v>63</v>
      </c>
      <c r="N43" s="235">
        <f>'P.E. Atual. '!K106</f>
        <v>49</v>
      </c>
      <c r="O43" s="235">
        <f>'P.E. Atual. '!L106</f>
        <v>60</v>
      </c>
      <c r="P43" s="235">
        <f>'P.E. Atual. '!M106</f>
        <v>55</v>
      </c>
      <c r="Q43" s="235">
        <f>'P.E. Atual. '!N106</f>
        <v>54</v>
      </c>
      <c r="R43" s="166">
        <f t="shared" ref="R43:R52" si="11">SUM(F43:Q43)</f>
        <v>589</v>
      </c>
      <c r="S43" s="167">
        <f t="shared" ref="S43:S52" si="12">AVERAGE(F43:Q43)</f>
        <v>49.083333333333336</v>
      </c>
    </row>
    <row r="44" spans="2:19" x14ac:dyDescent="0.25">
      <c r="B44" s="150"/>
      <c r="C44" s="150"/>
      <c r="D44" s="4" t="s">
        <v>1053</v>
      </c>
      <c r="E44" s="154"/>
      <c r="F44" s="235">
        <f>'P.E. Atual. '!C107</f>
        <v>40</v>
      </c>
      <c r="G44" s="235">
        <f>'P.E. Atual. '!D107</f>
        <v>40</v>
      </c>
      <c r="H44" s="235">
        <f>'P.E. Atual. '!E107</f>
        <v>21</v>
      </c>
      <c r="I44" s="235">
        <f>'P.E. Atual. '!F107</f>
        <v>25</v>
      </c>
      <c r="J44" s="235">
        <f>'P.E. Atual. '!G107</f>
        <v>28</v>
      </c>
      <c r="K44" s="235">
        <f>'P.E. Atual. '!H107</f>
        <v>29</v>
      </c>
      <c r="L44" s="235">
        <f>'P.E. Atual. '!I107</f>
        <v>26</v>
      </c>
      <c r="M44" s="235">
        <f>'P.E. Atual. '!J107</f>
        <v>29</v>
      </c>
      <c r="N44" s="235">
        <f>'P.E. Atual. '!K107</f>
        <v>18</v>
      </c>
      <c r="O44" s="235">
        <f>'P.E. Atual. '!L107</f>
        <v>34</v>
      </c>
      <c r="P44" s="235">
        <f>'P.E. Atual. '!M107</f>
        <v>32</v>
      </c>
      <c r="Q44" s="235">
        <f>'P.E. Atual. '!N107</f>
        <v>30</v>
      </c>
      <c r="R44" s="168">
        <f t="shared" si="11"/>
        <v>352</v>
      </c>
      <c r="S44" s="153">
        <f t="shared" si="12"/>
        <v>29.333333333333332</v>
      </c>
    </row>
    <row r="45" spans="2:19" x14ac:dyDescent="0.25">
      <c r="B45" s="150"/>
      <c r="C45" s="150"/>
      <c r="D45" s="4" t="s">
        <v>1054</v>
      </c>
      <c r="E45" s="154"/>
      <c r="F45" s="235">
        <f>'P.E. Atual. '!C108</f>
        <v>48</v>
      </c>
      <c r="G45" s="235">
        <f>'P.E. Atual. '!D108</f>
        <v>59</v>
      </c>
      <c r="H45" s="235">
        <f>'P.E. Atual. '!E108</f>
        <v>60</v>
      </c>
      <c r="I45" s="235">
        <f>'P.E. Atual. '!F108</f>
        <v>63</v>
      </c>
      <c r="J45" s="235">
        <f>'P.E. Atual. '!G108</f>
        <v>68</v>
      </c>
      <c r="K45" s="235">
        <f>'P.E. Atual. '!H108</f>
        <v>80</v>
      </c>
      <c r="L45" s="235">
        <f>'P.E. Atual. '!I108</f>
        <v>75</v>
      </c>
      <c r="M45" s="235">
        <f>'P.E. Atual. '!J108</f>
        <v>68</v>
      </c>
      <c r="N45" s="235">
        <f>'P.E. Atual. '!K108</f>
        <v>75</v>
      </c>
      <c r="O45" s="235">
        <f>'P.E. Atual. '!L108</f>
        <v>84</v>
      </c>
      <c r="P45" s="235">
        <f>'P.E. Atual. '!M108</f>
        <v>73</v>
      </c>
      <c r="Q45" s="235">
        <f>'P.E. Atual. '!N108</f>
        <v>60</v>
      </c>
      <c r="R45" s="168">
        <f t="shared" si="11"/>
        <v>813</v>
      </c>
      <c r="S45" s="153">
        <f t="shared" si="12"/>
        <v>67.75</v>
      </c>
    </row>
    <row r="46" spans="2:19" x14ac:dyDescent="0.25">
      <c r="B46" s="150"/>
      <c r="C46" s="150"/>
      <c r="D46" s="4" t="s">
        <v>1055</v>
      </c>
      <c r="E46" s="154"/>
      <c r="F46" s="235">
        <f>'P.E. Atual. '!C109</f>
        <v>23</v>
      </c>
      <c r="G46" s="235">
        <f>'P.E. Atual. '!D109</f>
        <v>33</v>
      </c>
      <c r="H46" s="235">
        <f>'P.E. Atual. '!E109</f>
        <v>25</v>
      </c>
      <c r="I46" s="235">
        <f>'P.E. Atual. '!F109</f>
        <v>39</v>
      </c>
      <c r="J46" s="235">
        <f>'P.E. Atual. '!G109</f>
        <v>38</v>
      </c>
      <c r="K46" s="235">
        <f>'P.E. Atual. '!H109</f>
        <v>31</v>
      </c>
      <c r="L46" s="235">
        <f>'P.E. Atual. '!I109</f>
        <v>32</v>
      </c>
      <c r="M46" s="235">
        <f>'P.E. Atual. '!J109</f>
        <v>32</v>
      </c>
      <c r="N46" s="235">
        <f>'P.E. Atual. '!K109</f>
        <v>37</v>
      </c>
      <c r="O46" s="235">
        <f>'P.E. Atual. '!L109</f>
        <v>40</v>
      </c>
      <c r="P46" s="235">
        <f>'P.E. Atual. '!M109</f>
        <v>34</v>
      </c>
      <c r="Q46" s="235">
        <f>'P.E. Atual. '!N109</f>
        <v>31</v>
      </c>
      <c r="R46" s="168">
        <f t="shared" si="11"/>
        <v>395</v>
      </c>
      <c r="S46" s="153">
        <f t="shared" si="12"/>
        <v>32.916666666666664</v>
      </c>
    </row>
    <row r="47" spans="2:19" x14ac:dyDescent="0.25">
      <c r="B47" s="150"/>
      <c r="C47" s="150"/>
      <c r="D47" s="4" t="s">
        <v>1056</v>
      </c>
      <c r="E47" s="154"/>
      <c r="F47" s="235">
        <f>'P.E. Atual. '!C110</f>
        <v>8</v>
      </c>
      <c r="G47" s="235">
        <f>'P.E. Atual. '!D110</f>
        <v>10</v>
      </c>
      <c r="H47" s="235">
        <f>'P.E. Atual. '!E110</f>
        <v>12</v>
      </c>
      <c r="I47" s="235">
        <f>'P.E. Atual. '!F110</f>
        <v>13</v>
      </c>
      <c r="J47" s="235">
        <f>'P.E. Atual. '!G110</f>
        <v>9</v>
      </c>
      <c r="K47" s="235">
        <f>'P.E. Atual. '!H110</f>
        <v>13</v>
      </c>
      <c r="L47" s="235">
        <f>'P.E. Atual. '!I110</f>
        <v>12</v>
      </c>
      <c r="M47" s="235">
        <f>'P.E. Atual. '!J110</f>
        <v>10</v>
      </c>
      <c r="N47" s="235">
        <f>'P.E. Atual. '!K110</f>
        <v>14</v>
      </c>
      <c r="O47" s="235">
        <f>'P.E. Atual. '!L110</f>
        <v>15</v>
      </c>
      <c r="P47" s="235">
        <f>'P.E. Atual. '!M110</f>
        <v>10</v>
      </c>
      <c r="Q47" s="235">
        <f>'P.E. Atual. '!N110</f>
        <v>11</v>
      </c>
      <c r="R47" s="168">
        <f t="shared" si="11"/>
        <v>137</v>
      </c>
      <c r="S47" s="153">
        <f t="shared" si="12"/>
        <v>11.416666666666666</v>
      </c>
    </row>
    <row r="48" spans="2:19" x14ac:dyDescent="0.25">
      <c r="B48" s="150"/>
      <c r="C48" s="150"/>
      <c r="D48" s="4" t="s">
        <v>1057</v>
      </c>
      <c r="E48" s="154"/>
      <c r="F48" s="235">
        <f>'P.E. Atual. '!C111</f>
        <v>6</v>
      </c>
      <c r="G48" s="235">
        <f>'P.E. Atual. '!D111</f>
        <v>4</v>
      </c>
      <c r="H48" s="235">
        <f>'P.E. Atual. '!E111</f>
        <v>8</v>
      </c>
      <c r="I48" s="235">
        <f>'P.E. Atual. '!F111</f>
        <v>6</v>
      </c>
      <c r="J48" s="235">
        <f>'P.E. Atual. '!G111</f>
        <v>7</v>
      </c>
      <c r="K48" s="235">
        <f>'P.E. Atual. '!H111</f>
        <v>8</v>
      </c>
      <c r="L48" s="235">
        <f>'P.E. Atual. '!I111</f>
        <v>7</v>
      </c>
      <c r="M48" s="235">
        <f>'P.E. Atual. '!J111</f>
        <v>5</v>
      </c>
      <c r="N48" s="235">
        <f>'P.E. Atual. '!K111</f>
        <v>8</v>
      </c>
      <c r="O48" s="235">
        <f>'P.E. Atual. '!L111</f>
        <v>5</v>
      </c>
      <c r="P48" s="235">
        <f>'P.E. Atual. '!M111</f>
        <v>5</v>
      </c>
      <c r="Q48" s="235">
        <f>'P.E. Atual. '!N111</f>
        <v>6</v>
      </c>
      <c r="R48" s="168">
        <f t="shared" si="11"/>
        <v>75</v>
      </c>
      <c r="S48" s="153">
        <f t="shared" si="12"/>
        <v>6.25</v>
      </c>
    </row>
    <row r="49" spans="2:19" x14ac:dyDescent="0.25">
      <c r="B49" s="150"/>
      <c r="C49" s="150"/>
      <c r="D49" s="4" t="s">
        <v>1058</v>
      </c>
      <c r="E49" s="154"/>
      <c r="F49" s="235">
        <f>'P.E. Atual. '!C112</f>
        <v>6</v>
      </c>
      <c r="G49" s="235">
        <f>'P.E. Atual. '!D112</f>
        <v>7</v>
      </c>
      <c r="H49" s="235">
        <f>'P.E. Atual. '!E112</f>
        <v>8</v>
      </c>
      <c r="I49" s="235">
        <f>'P.E. Atual. '!F112</f>
        <v>7</v>
      </c>
      <c r="J49" s="235">
        <f>'P.E. Atual. '!G112</f>
        <v>6</v>
      </c>
      <c r="K49" s="235">
        <f>'P.E. Atual. '!H112</f>
        <v>6</v>
      </c>
      <c r="L49" s="235">
        <f>'P.E. Atual. '!I112</f>
        <v>7</v>
      </c>
      <c r="M49" s="235">
        <f>'P.E. Atual. '!J112</f>
        <v>7</v>
      </c>
      <c r="N49" s="235">
        <f>'P.E. Atual. '!K112</f>
        <v>12</v>
      </c>
      <c r="O49" s="235">
        <f>'P.E. Atual. '!L112</f>
        <v>7</v>
      </c>
      <c r="P49" s="235">
        <f>'P.E. Atual. '!M112</f>
        <v>8</v>
      </c>
      <c r="Q49" s="235">
        <f>'P.E. Atual. '!N112</f>
        <v>4</v>
      </c>
      <c r="R49" s="168">
        <f t="shared" si="11"/>
        <v>85</v>
      </c>
      <c r="S49" s="153">
        <f t="shared" si="12"/>
        <v>7.083333333333333</v>
      </c>
    </row>
    <row r="50" spans="2:19" x14ac:dyDescent="0.25">
      <c r="B50" s="150"/>
      <c r="C50" s="150"/>
      <c r="D50" s="4" t="s">
        <v>1059</v>
      </c>
      <c r="E50" s="154"/>
      <c r="F50" s="235">
        <f>'P.E. Atual. '!C113</f>
        <v>0</v>
      </c>
      <c r="G50" s="235">
        <f>'P.E. Atual. '!D113</f>
        <v>0</v>
      </c>
      <c r="H50" s="235">
        <f>'P.E. Atual. '!E113</f>
        <v>0</v>
      </c>
      <c r="I50" s="235">
        <f>'P.E. Atual. '!F113</f>
        <v>0</v>
      </c>
      <c r="J50" s="235">
        <f>'P.E. Atual. '!G113</f>
        <v>0</v>
      </c>
      <c r="K50" s="235">
        <f>'P.E. Atual. '!H113</f>
        <v>0</v>
      </c>
      <c r="L50" s="235">
        <f>'P.E. Atual. '!I113</f>
        <v>0</v>
      </c>
      <c r="M50" s="235">
        <f>'P.E. Atual. '!J113</f>
        <v>0</v>
      </c>
      <c r="N50" s="235">
        <f>'P.E. Atual. '!K113</f>
        <v>0</v>
      </c>
      <c r="O50" s="235">
        <f>'P.E. Atual. '!L113</f>
        <v>0</v>
      </c>
      <c r="P50" s="235">
        <f>'P.E. Atual. '!M113</f>
        <v>0</v>
      </c>
      <c r="Q50" s="235">
        <f>'P.E. Atual. '!N113</f>
        <v>0</v>
      </c>
      <c r="R50" s="168">
        <f t="shared" si="11"/>
        <v>0</v>
      </c>
      <c r="S50" s="153">
        <f t="shared" si="12"/>
        <v>0</v>
      </c>
    </row>
    <row r="51" spans="2:19" x14ac:dyDescent="0.25">
      <c r="B51" s="150"/>
      <c r="C51" s="150"/>
      <c r="D51" s="4" t="s">
        <v>1060</v>
      </c>
      <c r="E51" s="154"/>
      <c r="F51" s="235">
        <f>'P.E. Atual. '!C114</f>
        <v>51</v>
      </c>
      <c r="G51" s="235">
        <f>'P.E. Atual. '!D114</f>
        <v>31</v>
      </c>
      <c r="H51" s="235">
        <f>'P.E. Atual. '!E114</f>
        <v>50</v>
      </c>
      <c r="I51" s="235">
        <f>'P.E. Atual. '!F114</f>
        <v>50</v>
      </c>
      <c r="J51" s="235">
        <f>'P.E. Atual. '!G114</f>
        <v>58</v>
      </c>
      <c r="K51" s="235">
        <f>'P.E. Atual. '!H114</f>
        <v>58</v>
      </c>
      <c r="L51" s="235">
        <f>'P.E. Atual. '!I114</f>
        <v>57</v>
      </c>
      <c r="M51" s="235">
        <f>'P.E. Atual. '!J114</f>
        <v>61</v>
      </c>
      <c r="N51" s="235">
        <f>'P.E. Atual. '!K114</f>
        <v>52</v>
      </c>
      <c r="O51" s="235">
        <f>'P.E. Atual. '!L114</f>
        <v>54</v>
      </c>
      <c r="P51" s="235">
        <f>'P.E. Atual. '!M114</f>
        <v>48</v>
      </c>
      <c r="Q51" s="235">
        <f>'P.E. Atual. '!N114</f>
        <v>55</v>
      </c>
      <c r="R51" s="168">
        <f t="shared" si="11"/>
        <v>625</v>
      </c>
      <c r="S51" s="153">
        <f t="shared" si="12"/>
        <v>52.083333333333336</v>
      </c>
    </row>
    <row r="52" spans="2:19" x14ac:dyDescent="0.25">
      <c r="B52" s="150"/>
      <c r="C52" s="150"/>
      <c r="D52" s="4" t="s">
        <v>1061</v>
      </c>
      <c r="E52" s="154"/>
      <c r="F52" s="235">
        <f>'P.E. Atual. '!C115</f>
        <v>0</v>
      </c>
      <c r="G52" s="235">
        <f>'P.E. Atual. '!D115</f>
        <v>0</v>
      </c>
      <c r="H52" s="235">
        <f>'P.E. Atual. '!E115</f>
        <v>0</v>
      </c>
      <c r="I52" s="235">
        <f>'P.E. Atual. '!F115</f>
        <v>0</v>
      </c>
      <c r="J52" s="235">
        <f>'P.E. Atual. '!G115</f>
        <v>0</v>
      </c>
      <c r="K52" s="235">
        <f>'P.E. Atual. '!H115</f>
        <v>0</v>
      </c>
      <c r="L52" s="235">
        <f>'P.E. Atual. '!I115</f>
        <v>0</v>
      </c>
      <c r="M52" s="235">
        <f>'P.E. Atual. '!J115</f>
        <v>0</v>
      </c>
      <c r="N52" s="235">
        <f>'P.E. Atual. '!K115</f>
        <v>0</v>
      </c>
      <c r="O52" s="235">
        <f>'P.E. Atual. '!L115</f>
        <v>0</v>
      </c>
      <c r="P52" s="235">
        <f>'P.E. Atual. '!M115</f>
        <v>0</v>
      </c>
      <c r="Q52" s="235">
        <f>'P.E. Atual. '!N115</f>
        <v>0</v>
      </c>
      <c r="R52" s="168">
        <f t="shared" si="11"/>
        <v>0</v>
      </c>
      <c r="S52" s="153">
        <f t="shared" si="12"/>
        <v>0</v>
      </c>
    </row>
    <row r="53" spans="2:19" x14ac:dyDescent="0.25">
      <c r="B53" s="150"/>
      <c r="C53" s="150"/>
      <c r="D53" s="158" t="s">
        <v>1062</v>
      </c>
      <c r="E53" s="158"/>
      <c r="F53" s="188">
        <f t="shared" ref="F53:S53" si="13">SUM(F43:F52)</f>
        <v>241</v>
      </c>
      <c r="G53" s="188">
        <f t="shared" si="13"/>
        <v>235</v>
      </c>
      <c r="H53" s="188">
        <f t="shared" si="13"/>
        <v>238</v>
      </c>
      <c r="I53" s="188">
        <f t="shared" si="13"/>
        <v>235</v>
      </c>
      <c r="J53" s="188">
        <f t="shared" si="13"/>
        <v>252</v>
      </c>
      <c r="K53" s="188">
        <f t="shared" si="13"/>
        <v>255</v>
      </c>
      <c r="L53" s="188">
        <f t="shared" si="13"/>
        <v>260</v>
      </c>
      <c r="M53" s="188">
        <f t="shared" si="13"/>
        <v>275</v>
      </c>
      <c r="N53" s="188">
        <f t="shared" si="13"/>
        <v>265</v>
      </c>
      <c r="O53" s="188">
        <f t="shared" si="13"/>
        <v>299</v>
      </c>
      <c r="P53" s="188">
        <f t="shared" si="13"/>
        <v>265</v>
      </c>
      <c r="Q53" s="188">
        <f t="shared" si="13"/>
        <v>251</v>
      </c>
      <c r="R53" s="188">
        <f t="shared" si="13"/>
        <v>3071</v>
      </c>
      <c r="S53" s="161">
        <f t="shared" si="13"/>
        <v>255.91666666666669</v>
      </c>
    </row>
    <row r="54" spans="2:19" x14ac:dyDescent="0.25">
      <c r="B54" s="145"/>
      <c r="C54" s="242" t="s">
        <v>1063</v>
      </c>
      <c r="D54" s="162"/>
      <c r="E54" s="162"/>
      <c r="F54" s="171"/>
      <c r="G54" s="171"/>
      <c r="H54" s="171"/>
      <c r="I54" s="171"/>
      <c r="J54" s="171"/>
      <c r="K54" s="171"/>
      <c r="L54" s="171"/>
      <c r="M54" s="171"/>
      <c r="N54" s="171"/>
      <c r="O54" s="171"/>
      <c r="P54" s="171"/>
      <c r="Q54" s="171"/>
      <c r="R54" s="171"/>
      <c r="S54" s="172"/>
    </row>
    <row r="55" spans="2:19" x14ac:dyDescent="0.25">
      <c r="B55" s="150"/>
      <c r="C55" s="150"/>
      <c r="D55" s="242" t="s">
        <v>1064</v>
      </c>
      <c r="E55" s="24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4"/>
    </row>
    <row r="56" spans="2:19" x14ac:dyDescent="0.25">
      <c r="B56" s="150"/>
      <c r="C56" s="150"/>
      <c r="D56" s="3" t="s">
        <v>1065</v>
      </c>
      <c r="E56" s="151"/>
      <c r="F56" s="180">
        <v>0</v>
      </c>
      <c r="G56" s="180">
        <v>0</v>
      </c>
      <c r="H56" s="180">
        <v>0</v>
      </c>
      <c r="I56" s="180">
        <v>0</v>
      </c>
      <c r="J56" s="180">
        <v>0</v>
      </c>
      <c r="K56" s="180">
        <v>0</v>
      </c>
      <c r="L56" s="180">
        <v>0</v>
      </c>
      <c r="M56" s="180">
        <v>0</v>
      </c>
      <c r="N56" s="180">
        <v>0</v>
      </c>
      <c r="O56" s="180">
        <v>0</v>
      </c>
      <c r="P56" s="180">
        <v>0</v>
      </c>
      <c r="Q56" s="7">
        <v>0</v>
      </c>
      <c r="R56" s="168">
        <f>SUM(F56:Q56)</f>
        <v>0</v>
      </c>
      <c r="S56" s="153">
        <f>AVERAGE(F56:Q56)</f>
        <v>0</v>
      </c>
    </row>
    <row r="57" spans="2:19" x14ac:dyDescent="0.25">
      <c r="B57" s="150"/>
      <c r="C57" s="150"/>
      <c r="D57" s="4" t="s">
        <v>1066</v>
      </c>
      <c r="E57" s="154"/>
      <c r="F57" s="180">
        <v>0</v>
      </c>
      <c r="G57" s="180">
        <v>0</v>
      </c>
      <c r="H57" s="180">
        <v>0</v>
      </c>
      <c r="I57" s="180">
        <v>0</v>
      </c>
      <c r="J57" s="180">
        <v>0</v>
      </c>
      <c r="K57" s="180">
        <v>0</v>
      </c>
      <c r="L57" s="180">
        <v>0</v>
      </c>
      <c r="M57" s="180">
        <v>0</v>
      </c>
      <c r="N57" s="180">
        <v>0</v>
      </c>
      <c r="O57" s="180">
        <v>0</v>
      </c>
      <c r="P57" s="180">
        <v>0</v>
      </c>
      <c r="Q57" s="7">
        <v>0</v>
      </c>
      <c r="R57" s="168">
        <f>SUM(F57:Q57)</f>
        <v>0</v>
      </c>
      <c r="S57" s="153">
        <f>AVERAGE(F57:Q57)</f>
        <v>0</v>
      </c>
    </row>
    <row r="58" spans="2:19" x14ac:dyDescent="0.25">
      <c r="B58" s="150"/>
      <c r="C58" s="150"/>
      <c r="D58" s="4" t="s">
        <v>1067</v>
      </c>
      <c r="E58" s="154"/>
      <c r="F58" s="180">
        <v>0</v>
      </c>
      <c r="G58" s="180">
        <v>0</v>
      </c>
      <c r="H58" s="180">
        <v>0</v>
      </c>
      <c r="I58" s="180">
        <v>0</v>
      </c>
      <c r="J58" s="180">
        <v>0</v>
      </c>
      <c r="K58" s="180">
        <v>0</v>
      </c>
      <c r="L58" s="180">
        <v>0</v>
      </c>
      <c r="M58" s="180">
        <v>0</v>
      </c>
      <c r="N58" s="180">
        <v>0</v>
      </c>
      <c r="O58" s="180">
        <v>0</v>
      </c>
      <c r="P58" s="180">
        <v>0</v>
      </c>
      <c r="Q58" s="7">
        <v>0</v>
      </c>
      <c r="R58" s="168">
        <f>SUM(F58:Q58)</f>
        <v>0</v>
      </c>
      <c r="S58" s="153">
        <f>AVERAGE(F58:Q58)</f>
        <v>0</v>
      </c>
    </row>
    <row r="59" spans="2:19" x14ac:dyDescent="0.25">
      <c r="B59" s="150"/>
      <c r="C59" s="150"/>
      <c r="D59" s="4" t="s">
        <v>1068</v>
      </c>
      <c r="E59" s="154"/>
      <c r="F59" s="180">
        <v>0</v>
      </c>
      <c r="G59" s="180">
        <v>0</v>
      </c>
      <c r="H59" s="180">
        <v>0</v>
      </c>
      <c r="I59" s="180">
        <v>0</v>
      </c>
      <c r="J59" s="180">
        <v>0</v>
      </c>
      <c r="K59" s="180">
        <v>0</v>
      </c>
      <c r="L59" s="180">
        <v>0</v>
      </c>
      <c r="M59" s="180">
        <v>0</v>
      </c>
      <c r="N59" s="180">
        <v>0</v>
      </c>
      <c r="O59" s="180">
        <v>0</v>
      </c>
      <c r="P59" s="180">
        <v>0</v>
      </c>
      <c r="Q59" s="7">
        <v>0</v>
      </c>
      <c r="R59" s="168">
        <f>SUM(F59:Q59)</f>
        <v>0</v>
      </c>
      <c r="S59" s="153">
        <f>AVERAGE(F59:Q59)</f>
        <v>0</v>
      </c>
    </row>
    <row r="60" spans="2:19" x14ac:dyDescent="0.25">
      <c r="B60" s="150"/>
      <c r="C60" s="150"/>
      <c r="D60" s="4" t="s">
        <v>1069</v>
      </c>
      <c r="E60" s="154"/>
      <c r="F60" s="180">
        <v>0</v>
      </c>
      <c r="G60" s="180">
        <v>0</v>
      </c>
      <c r="H60" s="180">
        <v>0</v>
      </c>
      <c r="I60" s="180">
        <v>0</v>
      </c>
      <c r="J60" s="180">
        <v>0</v>
      </c>
      <c r="K60" s="180">
        <v>0</v>
      </c>
      <c r="L60" s="180">
        <v>0</v>
      </c>
      <c r="M60" s="180">
        <v>0</v>
      </c>
      <c r="N60" s="180">
        <v>0</v>
      </c>
      <c r="O60" s="180">
        <v>0</v>
      </c>
      <c r="P60" s="180">
        <v>0</v>
      </c>
      <c r="Q60" s="7">
        <v>0</v>
      </c>
      <c r="R60" s="168">
        <f>SUM(F60:Q60)</f>
        <v>0</v>
      </c>
      <c r="S60" s="153">
        <f>AVERAGE(F60:Q60)</f>
        <v>0</v>
      </c>
    </row>
    <row r="61" spans="2:19" x14ac:dyDescent="0.25">
      <c r="B61" s="150"/>
      <c r="C61" s="150"/>
      <c r="D61" s="158" t="s">
        <v>1044</v>
      </c>
      <c r="E61" s="158"/>
      <c r="F61" s="159">
        <f t="shared" ref="F61:R61" si="14">SUM(F56:F60)</f>
        <v>0</v>
      </c>
      <c r="G61" s="159">
        <f t="shared" si="14"/>
        <v>0</v>
      </c>
      <c r="H61" s="159">
        <f t="shared" si="14"/>
        <v>0</v>
      </c>
      <c r="I61" s="159">
        <f t="shared" si="14"/>
        <v>0</v>
      </c>
      <c r="J61" s="159">
        <f t="shared" si="14"/>
        <v>0</v>
      </c>
      <c r="K61" s="159">
        <f t="shared" si="14"/>
        <v>0</v>
      </c>
      <c r="L61" s="159">
        <f t="shared" si="14"/>
        <v>0</v>
      </c>
      <c r="M61" s="159">
        <f t="shared" si="14"/>
        <v>0</v>
      </c>
      <c r="N61" s="159">
        <f t="shared" si="14"/>
        <v>0</v>
      </c>
      <c r="O61" s="159">
        <f t="shared" si="14"/>
        <v>0</v>
      </c>
      <c r="P61" s="159">
        <f t="shared" si="14"/>
        <v>0</v>
      </c>
      <c r="Q61" s="159">
        <f t="shared" si="14"/>
        <v>0</v>
      </c>
      <c r="R61" s="159">
        <f t="shared" si="14"/>
        <v>0</v>
      </c>
      <c r="S61" s="161">
        <f>SUM(S56:S60)</f>
        <v>0</v>
      </c>
    </row>
    <row r="62" spans="2:19" x14ac:dyDescent="0.25">
      <c r="B62" s="150"/>
      <c r="C62" s="150"/>
      <c r="D62" s="242" t="s">
        <v>1070</v>
      </c>
      <c r="E62" s="243"/>
      <c r="F62" s="177"/>
      <c r="G62" s="177"/>
      <c r="H62" s="177"/>
      <c r="I62" s="177"/>
      <c r="J62" s="177"/>
      <c r="K62" s="177"/>
      <c r="L62" s="177"/>
      <c r="M62" s="177"/>
      <c r="N62" s="177"/>
      <c r="O62" s="177"/>
      <c r="P62" s="177"/>
      <c r="Q62" s="177"/>
      <c r="R62" s="178"/>
      <c r="S62" s="179"/>
    </row>
    <row r="63" spans="2:19" x14ac:dyDescent="0.25">
      <c r="B63" s="150"/>
      <c r="C63" s="150"/>
      <c r="D63" s="4" t="s">
        <v>1071</v>
      </c>
      <c r="E63" s="154"/>
      <c r="F63" s="180">
        <f>F53</f>
        <v>241</v>
      </c>
      <c r="G63" s="180">
        <f t="shared" ref="G63:Q63" si="15">G53</f>
        <v>235</v>
      </c>
      <c r="H63" s="180">
        <f t="shared" si="15"/>
        <v>238</v>
      </c>
      <c r="I63" s="180">
        <f t="shared" si="15"/>
        <v>235</v>
      </c>
      <c r="J63" s="180">
        <f t="shared" si="15"/>
        <v>252</v>
      </c>
      <c r="K63" s="180">
        <f t="shared" si="15"/>
        <v>255</v>
      </c>
      <c r="L63" s="180">
        <f t="shared" si="15"/>
        <v>260</v>
      </c>
      <c r="M63" s="180">
        <f t="shared" si="15"/>
        <v>275</v>
      </c>
      <c r="N63" s="180">
        <f t="shared" si="15"/>
        <v>265</v>
      </c>
      <c r="O63" s="180">
        <f t="shared" si="15"/>
        <v>299</v>
      </c>
      <c r="P63" s="180">
        <f t="shared" si="15"/>
        <v>265</v>
      </c>
      <c r="Q63" s="180">
        <f t="shared" si="15"/>
        <v>251</v>
      </c>
      <c r="R63" s="168">
        <f>SUM(F63:Q63)</f>
        <v>3071</v>
      </c>
      <c r="S63" s="153">
        <f>AVERAGE(F63:Q63)</f>
        <v>255.91666666666666</v>
      </c>
    </row>
    <row r="64" spans="2:19" x14ac:dyDescent="0.25">
      <c r="B64" s="150"/>
      <c r="C64" s="150"/>
      <c r="D64" s="4" t="s">
        <v>1072</v>
      </c>
      <c r="E64" s="154"/>
      <c r="F64" s="180">
        <v>0</v>
      </c>
      <c r="G64" s="180">
        <v>0</v>
      </c>
      <c r="H64" s="180">
        <v>0</v>
      </c>
      <c r="I64" s="180">
        <v>0</v>
      </c>
      <c r="J64" s="180">
        <v>0</v>
      </c>
      <c r="K64" s="180">
        <v>0</v>
      </c>
      <c r="L64" s="180">
        <v>0</v>
      </c>
      <c r="M64" s="180">
        <v>0</v>
      </c>
      <c r="N64" s="180">
        <v>0</v>
      </c>
      <c r="O64" s="180">
        <v>0</v>
      </c>
      <c r="P64" s="180">
        <v>0</v>
      </c>
      <c r="Q64" s="7">
        <v>0</v>
      </c>
      <c r="R64" s="168">
        <f>SUM(F64:Q64)</f>
        <v>0</v>
      </c>
      <c r="S64" s="153">
        <f>AVERAGE(F64:Q64)</f>
        <v>0</v>
      </c>
    </row>
    <row r="65" spans="2:19" x14ac:dyDescent="0.25">
      <c r="B65" s="150"/>
      <c r="C65" s="150"/>
      <c r="D65" s="181" t="s">
        <v>1048</v>
      </c>
      <c r="E65" s="158"/>
      <c r="F65" s="159">
        <f t="shared" ref="F65:Q65" si="16">SUM(F63:F64)</f>
        <v>241</v>
      </c>
      <c r="G65" s="159">
        <f t="shared" si="16"/>
        <v>235</v>
      </c>
      <c r="H65" s="159">
        <f t="shared" si="16"/>
        <v>238</v>
      </c>
      <c r="I65" s="159">
        <f t="shared" si="16"/>
        <v>235</v>
      </c>
      <c r="J65" s="159">
        <f t="shared" si="16"/>
        <v>252</v>
      </c>
      <c r="K65" s="159">
        <f t="shared" si="16"/>
        <v>255</v>
      </c>
      <c r="L65" s="159">
        <f t="shared" si="16"/>
        <v>260</v>
      </c>
      <c r="M65" s="159">
        <f t="shared" si="16"/>
        <v>275</v>
      </c>
      <c r="N65" s="159">
        <f t="shared" si="16"/>
        <v>265</v>
      </c>
      <c r="O65" s="159">
        <f t="shared" si="16"/>
        <v>299</v>
      </c>
      <c r="P65" s="159">
        <f t="shared" si="16"/>
        <v>265</v>
      </c>
      <c r="Q65" s="159">
        <f t="shared" si="16"/>
        <v>251</v>
      </c>
      <c r="R65" s="188">
        <f>SUM(R63:R64)</f>
        <v>3071</v>
      </c>
      <c r="S65" s="188">
        <f>SUM(S63:S64)</f>
        <v>255.91666666666666</v>
      </c>
    </row>
    <row r="66" spans="2:19" x14ac:dyDescent="0.25">
      <c r="B66" s="150"/>
      <c r="C66" s="150"/>
      <c r="D66" s="181" t="s">
        <v>1073</v>
      </c>
      <c r="E66" s="158"/>
      <c r="F66" s="159">
        <f t="shared" ref="F66:Q66" si="17">F61+F65</f>
        <v>241</v>
      </c>
      <c r="G66" s="159">
        <f t="shared" si="17"/>
        <v>235</v>
      </c>
      <c r="H66" s="159">
        <f t="shared" si="17"/>
        <v>238</v>
      </c>
      <c r="I66" s="159">
        <f t="shared" si="17"/>
        <v>235</v>
      </c>
      <c r="J66" s="159">
        <f t="shared" si="17"/>
        <v>252</v>
      </c>
      <c r="K66" s="159">
        <f t="shared" si="17"/>
        <v>255</v>
      </c>
      <c r="L66" s="159">
        <f t="shared" si="17"/>
        <v>260</v>
      </c>
      <c r="M66" s="159">
        <f t="shared" si="17"/>
        <v>275</v>
      </c>
      <c r="N66" s="159">
        <f t="shared" si="17"/>
        <v>265</v>
      </c>
      <c r="O66" s="159">
        <f t="shared" si="17"/>
        <v>299</v>
      </c>
      <c r="P66" s="159">
        <f t="shared" si="17"/>
        <v>265</v>
      </c>
      <c r="Q66" s="159">
        <f t="shared" si="17"/>
        <v>251</v>
      </c>
      <c r="R66" s="188">
        <f>R61+R65</f>
        <v>3071</v>
      </c>
      <c r="S66" s="188">
        <f>S61+S65</f>
        <v>255.91666666666666</v>
      </c>
    </row>
    <row r="67" spans="2:19" x14ac:dyDescent="0.25">
      <c r="B67" s="150"/>
      <c r="C67" s="157"/>
      <c r="D67" s="158" t="s">
        <v>1074</v>
      </c>
      <c r="E67" s="158"/>
      <c r="F67" s="182">
        <f>F66/F221</f>
        <v>7.774193548387097</v>
      </c>
      <c r="G67" s="182">
        <f t="shared" ref="G67:Q67" si="18">G66/G221</f>
        <v>8.1034482758620694</v>
      </c>
      <c r="H67" s="182">
        <f t="shared" si="18"/>
        <v>7.67741935483871</v>
      </c>
      <c r="I67" s="182">
        <f t="shared" si="18"/>
        <v>7.833333333333333</v>
      </c>
      <c r="J67" s="182">
        <f t="shared" si="18"/>
        <v>8.129032258064516</v>
      </c>
      <c r="K67" s="182">
        <f t="shared" si="18"/>
        <v>8.5</v>
      </c>
      <c r="L67" s="182">
        <f t="shared" si="18"/>
        <v>8.387096774193548</v>
      </c>
      <c r="M67" s="182">
        <f t="shared" si="18"/>
        <v>8.870967741935484</v>
      </c>
      <c r="N67" s="182">
        <f t="shared" si="18"/>
        <v>8.8333333333333339</v>
      </c>
      <c r="O67" s="182">
        <f t="shared" si="18"/>
        <v>9.6451612903225801</v>
      </c>
      <c r="P67" s="182">
        <f t="shared" si="18"/>
        <v>8.8333333333333339</v>
      </c>
      <c r="Q67" s="182">
        <f t="shared" si="18"/>
        <v>8.0967741935483879</v>
      </c>
      <c r="R67" s="182">
        <f>R66/R221</f>
        <v>8.390710382513662</v>
      </c>
      <c r="S67" s="183">
        <f>S66/S221</f>
        <v>8.3907103825136602</v>
      </c>
    </row>
    <row r="68" spans="2:19" x14ac:dyDescent="0.25">
      <c r="B68" s="145"/>
      <c r="C68" s="242" t="s">
        <v>1075</v>
      </c>
      <c r="D68" s="162"/>
      <c r="E68" s="162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4"/>
    </row>
    <row r="69" spans="2:19" x14ac:dyDescent="0.25">
      <c r="B69" s="150"/>
      <c r="C69" s="150"/>
      <c r="D69" s="4" t="s">
        <v>379</v>
      </c>
      <c r="E69" s="154"/>
      <c r="F69" s="236">
        <f>IF(F5=0,0,F17/(F5*F$221))</f>
        <v>0.61290322580645162</v>
      </c>
      <c r="G69" s="236">
        <f t="shared" ref="G69:Q69" si="19">IF(G5=0,0,G17/(G5*G$221))</f>
        <v>0.7931034482758621</v>
      </c>
      <c r="H69" s="236">
        <f t="shared" si="19"/>
        <v>0.74193548387096775</v>
      </c>
      <c r="I69" s="236">
        <f t="shared" si="19"/>
        <v>0.5461538461538461</v>
      </c>
      <c r="J69" s="236">
        <f t="shared" si="19"/>
        <v>0.54838709677419351</v>
      </c>
      <c r="K69" s="236">
        <f t="shared" si="19"/>
        <v>0.37435897435897436</v>
      </c>
      <c r="L69" s="236">
        <f t="shared" si="19"/>
        <v>0.64267990074441683</v>
      </c>
      <c r="M69" s="236">
        <f t="shared" si="19"/>
        <v>0.6178660049627791</v>
      </c>
      <c r="N69" s="236">
        <f t="shared" si="19"/>
        <v>0.87435897435897436</v>
      </c>
      <c r="O69" s="236">
        <f t="shared" si="19"/>
        <v>0.79900744416873448</v>
      </c>
      <c r="P69" s="236">
        <f t="shared" si="19"/>
        <v>0.69230769230769229</v>
      </c>
      <c r="Q69" s="236">
        <f t="shared" si="19"/>
        <v>0.63523573200992556</v>
      </c>
      <c r="R69" s="189"/>
      <c r="S69" s="190" t="e">
        <f t="shared" ref="S69:S79" si="20">IF(S5=0,0,S17/(S5*$R$226))</f>
        <v>#DIV/0!</v>
      </c>
    </row>
    <row r="70" spans="2:19" x14ac:dyDescent="0.25">
      <c r="B70" s="150"/>
      <c r="C70" s="150"/>
      <c r="D70" s="4" t="s">
        <v>208</v>
      </c>
      <c r="E70" s="154"/>
      <c r="F70" s="236">
        <f t="shared" ref="F70:Q70" si="21">IF(F6=0,0,F18/(F6*F$221))</f>
        <v>0.97132616487455192</v>
      </c>
      <c r="G70" s="236">
        <f t="shared" si="21"/>
        <v>0.91187739463601536</v>
      </c>
      <c r="H70" s="236">
        <f t="shared" si="21"/>
        <v>0.86021505376344087</v>
      </c>
      <c r="I70" s="236">
        <f t="shared" si="21"/>
        <v>0.77037037037037037</v>
      </c>
      <c r="J70" s="236">
        <f t="shared" si="21"/>
        <v>0.81003584229390679</v>
      </c>
      <c r="K70" s="236">
        <f t="shared" si="21"/>
        <v>0.78148148148148144</v>
      </c>
      <c r="L70" s="236">
        <f t="shared" si="21"/>
        <v>0.89964157706093195</v>
      </c>
      <c r="M70" s="236">
        <f t="shared" si="21"/>
        <v>0.92831541218637992</v>
      </c>
      <c r="N70" s="236">
        <f t="shared" si="21"/>
        <v>0.9</v>
      </c>
      <c r="O70" s="236">
        <f t="shared" si="21"/>
        <v>0.98207885304659504</v>
      </c>
      <c r="P70" s="236">
        <f t="shared" si="21"/>
        <v>0.8925925925925926</v>
      </c>
      <c r="Q70" s="236">
        <f t="shared" si="21"/>
        <v>0.90322580645161288</v>
      </c>
      <c r="R70" s="191"/>
      <c r="S70" s="192" t="e">
        <f t="shared" si="20"/>
        <v>#DIV/0!</v>
      </c>
    </row>
    <row r="71" spans="2:19" x14ac:dyDescent="0.25">
      <c r="B71" s="150"/>
      <c r="C71" s="150"/>
      <c r="D71" s="4" t="s">
        <v>209</v>
      </c>
      <c r="E71" s="154"/>
      <c r="F71" s="236">
        <f t="shared" ref="F71:Q71" si="22">IF(F7=0,0,F19/(F7*F$221))</f>
        <v>0.73118279569892475</v>
      </c>
      <c r="G71" s="236">
        <f t="shared" si="22"/>
        <v>0.85977011494252875</v>
      </c>
      <c r="H71" s="236">
        <f t="shared" si="22"/>
        <v>0.90107526881720434</v>
      </c>
      <c r="I71" s="236">
        <f t="shared" si="22"/>
        <v>0.93333333333333335</v>
      </c>
      <c r="J71" s="236">
        <f t="shared" si="22"/>
        <v>0.7763440860215054</v>
      </c>
      <c r="K71" s="236">
        <f t="shared" si="22"/>
        <v>0.76666666666666672</v>
      </c>
      <c r="L71" s="236">
        <f t="shared" si="22"/>
        <v>0.79139784946236558</v>
      </c>
      <c r="M71" s="236">
        <f t="shared" si="22"/>
        <v>0.9311827956989247</v>
      </c>
      <c r="N71" s="236">
        <f t="shared" si="22"/>
        <v>0.90888888888888886</v>
      </c>
      <c r="O71" s="236">
        <f t="shared" si="22"/>
        <v>0.85376344086021505</v>
      </c>
      <c r="P71" s="236">
        <f t="shared" si="22"/>
        <v>0.72888888888888892</v>
      </c>
      <c r="Q71" s="236">
        <f t="shared" si="22"/>
        <v>0.74408602150537639</v>
      </c>
      <c r="R71" s="191"/>
      <c r="S71" s="192" t="e">
        <f t="shared" si="20"/>
        <v>#DIV/0!</v>
      </c>
    </row>
    <row r="72" spans="2:19" x14ac:dyDescent="0.25">
      <c r="B72" s="150"/>
      <c r="C72" s="150"/>
      <c r="D72" s="4" t="s">
        <v>1076</v>
      </c>
      <c r="E72" s="154"/>
      <c r="F72" s="236">
        <f t="shared" ref="F72:Q72" si="23">IF(F8=0,0,F20/(F8*F$221))</f>
        <v>0.478494623655914</v>
      </c>
      <c r="G72" s="236">
        <f t="shared" si="23"/>
        <v>0.52873563218390807</v>
      </c>
      <c r="H72" s="236">
        <f t="shared" si="23"/>
        <v>0.489247311827957</v>
      </c>
      <c r="I72" s="236">
        <f t="shared" si="23"/>
        <v>0.73888888888888893</v>
      </c>
      <c r="J72" s="236">
        <f t="shared" si="23"/>
        <v>0.55913978494623651</v>
      </c>
      <c r="K72" s="236">
        <f t="shared" si="23"/>
        <v>0.53333333333333333</v>
      </c>
      <c r="L72" s="236">
        <f t="shared" si="23"/>
        <v>0.58064516129032262</v>
      </c>
      <c r="M72" s="236">
        <f t="shared" si="23"/>
        <v>0.82795698924731187</v>
      </c>
      <c r="N72" s="236">
        <f t="shared" si="23"/>
        <v>0.83333333333333337</v>
      </c>
      <c r="O72" s="236">
        <f t="shared" si="23"/>
        <v>0.70967741935483875</v>
      </c>
      <c r="P72" s="236">
        <f t="shared" si="23"/>
        <v>0.76666666666666672</v>
      </c>
      <c r="Q72" s="236">
        <f t="shared" si="23"/>
        <v>0.5</v>
      </c>
      <c r="R72" s="191"/>
      <c r="S72" s="192" t="e">
        <f t="shared" si="20"/>
        <v>#DIV/0!</v>
      </c>
    </row>
    <row r="73" spans="2:19" x14ac:dyDescent="0.25">
      <c r="B73" s="150"/>
      <c r="C73" s="150"/>
      <c r="D73" s="4" t="s">
        <v>210</v>
      </c>
      <c r="E73" s="154"/>
      <c r="F73" s="236">
        <f t="shared" ref="F73:Q73" si="24">IF(F9=0,0,F21/(F9*F$221))</f>
        <v>0.79723502304147464</v>
      </c>
      <c r="G73" s="236">
        <f t="shared" si="24"/>
        <v>0.86206896551724133</v>
      </c>
      <c r="H73" s="236">
        <f t="shared" si="24"/>
        <v>0.70506912442396308</v>
      </c>
      <c r="I73" s="236">
        <f t="shared" si="24"/>
        <v>0.67619047619047623</v>
      </c>
      <c r="J73" s="236">
        <f t="shared" si="24"/>
        <v>0.72811059907834097</v>
      </c>
      <c r="K73" s="236">
        <f t="shared" si="24"/>
        <v>0.80952380952380953</v>
      </c>
      <c r="L73" s="236">
        <f t="shared" si="24"/>
        <v>0.69585253456221197</v>
      </c>
      <c r="M73" s="236">
        <f t="shared" si="24"/>
        <v>0.67741935483870963</v>
      </c>
      <c r="N73" s="236">
        <f t="shared" si="24"/>
        <v>0.69047619047619047</v>
      </c>
      <c r="O73" s="236">
        <f t="shared" si="24"/>
        <v>0.78341013824884798</v>
      </c>
      <c r="P73" s="236">
        <f t="shared" si="24"/>
        <v>0.55238095238095242</v>
      </c>
      <c r="Q73" s="236">
        <f t="shared" si="24"/>
        <v>0.58986175115207373</v>
      </c>
      <c r="R73" s="191"/>
      <c r="S73" s="192" t="e">
        <f t="shared" si="20"/>
        <v>#DIV/0!</v>
      </c>
    </row>
    <row r="74" spans="2:19" x14ac:dyDescent="0.25">
      <c r="B74" s="150"/>
      <c r="C74" s="150"/>
      <c r="D74" s="4" t="s">
        <v>1077</v>
      </c>
      <c r="E74" s="154"/>
      <c r="F74" s="236">
        <f t="shared" ref="F74:Q74" si="25">IF(F10=0,0,F22/(F10*F$221))</f>
        <v>0.86451612903225805</v>
      </c>
      <c r="G74" s="236">
        <f t="shared" si="25"/>
        <v>0.82068965517241377</v>
      </c>
      <c r="H74" s="236">
        <f t="shared" si="25"/>
        <v>0.7870967741935484</v>
      </c>
      <c r="I74" s="236">
        <f t="shared" si="25"/>
        <v>0.86</v>
      </c>
      <c r="J74" s="236">
        <f t="shared" si="25"/>
        <v>0.9419354838709677</v>
      </c>
      <c r="K74" s="236">
        <f t="shared" si="25"/>
        <v>0.83333333333333337</v>
      </c>
      <c r="L74" s="236">
        <f t="shared" si="25"/>
        <v>0.79354838709677422</v>
      </c>
      <c r="M74" s="236">
        <f t="shared" si="25"/>
        <v>1</v>
      </c>
      <c r="N74" s="236">
        <f t="shared" si="25"/>
        <v>0.94666666666666666</v>
      </c>
      <c r="O74" s="236">
        <f t="shared" si="25"/>
        <v>0.94838709677419353</v>
      </c>
      <c r="P74" s="236">
        <f t="shared" si="25"/>
        <v>0.62</v>
      </c>
      <c r="Q74" s="236">
        <f t="shared" si="25"/>
        <v>0.70967741935483875</v>
      </c>
      <c r="R74" s="191"/>
      <c r="S74" s="192" t="e">
        <f t="shared" si="20"/>
        <v>#DIV/0!</v>
      </c>
    </row>
    <row r="75" spans="2:19" x14ac:dyDescent="0.25">
      <c r="B75" s="150"/>
      <c r="C75" s="150"/>
      <c r="D75" s="4" t="s">
        <v>212</v>
      </c>
      <c r="E75" s="154"/>
      <c r="F75" s="236">
        <f t="shared" ref="F75:Q75" si="26">IF(F11=0,0,F23/(F11*F$221))</f>
        <v>0.96129032258064517</v>
      </c>
      <c r="G75" s="236">
        <f t="shared" si="26"/>
        <v>0.87586206896551722</v>
      </c>
      <c r="H75" s="236">
        <f t="shared" si="26"/>
        <v>0.73548387096774193</v>
      </c>
      <c r="I75" s="236">
        <f t="shared" si="26"/>
        <v>0.88</v>
      </c>
      <c r="J75" s="236">
        <f t="shared" si="26"/>
        <v>0.90322580645161288</v>
      </c>
      <c r="K75" s="236">
        <f t="shared" si="26"/>
        <v>0.7</v>
      </c>
      <c r="L75" s="236">
        <f t="shared" si="26"/>
        <v>0.85806451612903223</v>
      </c>
      <c r="M75" s="236">
        <f t="shared" si="26"/>
        <v>0.9419354838709677</v>
      </c>
      <c r="N75" s="236">
        <f t="shared" si="26"/>
        <v>0.94666666666666666</v>
      </c>
      <c r="O75" s="236">
        <f t="shared" si="26"/>
        <v>0.99354838709677418</v>
      </c>
      <c r="P75" s="236">
        <f t="shared" si="26"/>
        <v>0.66</v>
      </c>
      <c r="Q75" s="236">
        <f t="shared" si="26"/>
        <v>0.75483870967741939</v>
      </c>
      <c r="R75" s="191"/>
      <c r="S75" s="192" t="e">
        <f t="shared" si="20"/>
        <v>#DIV/0!</v>
      </c>
    </row>
    <row r="76" spans="2:19" x14ac:dyDescent="0.25">
      <c r="B76" s="150"/>
      <c r="C76" s="150"/>
      <c r="D76" s="3" t="s">
        <v>213</v>
      </c>
      <c r="E76" s="151"/>
      <c r="F76" s="236">
        <f t="shared" ref="F76:Q76" si="27">IF(F12=0,0,F24/(F12*F$221))</f>
        <v>0</v>
      </c>
      <c r="G76" s="236">
        <f t="shared" si="27"/>
        <v>0</v>
      </c>
      <c r="H76" s="236">
        <f t="shared" si="27"/>
        <v>0</v>
      </c>
      <c r="I76" s="236">
        <f t="shared" si="27"/>
        <v>0</v>
      </c>
      <c r="J76" s="236">
        <f t="shared" si="27"/>
        <v>0</v>
      </c>
      <c r="K76" s="236">
        <f t="shared" si="27"/>
        <v>0</v>
      </c>
      <c r="L76" s="236">
        <f t="shared" si="27"/>
        <v>0</v>
      </c>
      <c r="M76" s="236">
        <f t="shared" si="27"/>
        <v>0</v>
      </c>
      <c r="N76" s="236">
        <f t="shared" si="27"/>
        <v>0</v>
      </c>
      <c r="O76" s="236">
        <f t="shared" si="27"/>
        <v>0</v>
      </c>
      <c r="P76" s="236">
        <f t="shared" si="27"/>
        <v>0</v>
      </c>
      <c r="Q76" s="236">
        <f t="shared" si="27"/>
        <v>0</v>
      </c>
      <c r="R76" s="191"/>
      <c r="S76" s="192">
        <f t="shared" si="20"/>
        <v>0</v>
      </c>
    </row>
    <row r="77" spans="2:19" x14ac:dyDescent="0.25">
      <c r="B77" s="150"/>
      <c r="C77" s="150"/>
      <c r="D77" s="4" t="s">
        <v>214</v>
      </c>
      <c r="E77" s="154"/>
      <c r="F77" s="236">
        <f t="shared" ref="F77:Q77" si="28">IF(F13=0,0,F25/(F13*F$221))</f>
        <v>0.84838709677419355</v>
      </c>
      <c r="G77" s="236">
        <f t="shared" si="28"/>
        <v>0.83103448275862069</v>
      </c>
      <c r="H77" s="236">
        <f t="shared" si="28"/>
        <v>0.8</v>
      </c>
      <c r="I77" s="236">
        <f t="shared" si="28"/>
        <v>0.89333333333333331</v>
      </c>
      <c r="J77" s="236">
        <f t="shared" si="28"/>
        <v>0.80645161290322576</v>
      </c>
      <c r="K77" s="236">
        <f t="shared" si="28"/>
        <v>0.81666666666666665</v>
      </c>
      <c r="L77" s="236">
        <f t="shared" si="28"/>
        <v>0.76451612903225807</v>
      </c>
      <c r="M77" s="236">
        <f t="shared" si="28"/>
        <v>0.75161290322580643</v>
      </c>
      <c r="N77" s="236">
        <f t="shared" si="28"/>
        <v>0.91666666666666663</v>
      </c>
      <c r="O77" s="236">
        <f t="shared" si="28"/>
        <v>0.90322580645161288</v>
      </c>
      <c r="P77" s="236">
        <f t="shared" si="28"/>
        <v>0.83666666666666667</v>
      </c>
      <c r="Q77" s="236">
        <f t="shared" si="28"/>
        <v>0.76129032258064511</v>
      </c>
      <c r="R77" s="191"/>
      <c r="S77" s="192" t="e">
        <f t="shared" si="20"/>
        <v>#DIV/0!</v>
      </c>
    </row>
    <row r="78" spans="2:19" x14ac:dyDescent="0.25">
      <c r="B78" s="150"/>
      <c r="C78" s="150"/>
      <c r="D78" s="3" t="s">
        <v>1078</v>
      </c>
      <c r="E78" s="151"/>
      <c r="F78" s="236">
        <f t="shared" ref="F78:Q78" si="29">IF(F14=0,0,F26/(F14*F$221))</f>
        <v>0</v>
      </c>
      <c r="G78" s="236">
        <f t="shared" si="29"/>
        <v>0</v>
      </c>
      <c r="H78" s="236">
        <f t="shared" si="29"/>
        <v>0</v>
      </c>
      <c r="I78" s="236">
        <f t="shared" si="29"/>
        <v>0</v>
      </c>
      <c r="J78" s="236">
        <f t="shared" si="29"/>
        <v>0</v>
      </c>
      <c r="K78" s="236">
        <f t="shared" si="29"/>
        <v>0</v>
      </c>
      <c r="L78" s="236">
        <f t="shared" si="29"/>
        <v>0</v>
      </c>
      <c r="M78" s="236">
        <f t="shared" si="29"/>
        <v>0</v>
      </c>
      <c r="N78" s="236">
        <f t="shared" si="29"/>
        <v>0</v>
      </c>
      <c r="O78" s="236">
        <f t="shared" si="29"/>
        <v>0</v>
      </c>
      <c r="P78" s="236">
        <f t="shared" si="29"/>
        <v>0</v>
      </c>
      <c r="Q78" s="236">
        <f t="shared" si="29"/>
        <v>0</v>
      </c>
      <c r="R78" s="191"/>
      <c r="S78" s="192">
        <f t="shared" si="20"/>
        <v>0</v>
      </c>
    </row>
    <row r="79" spans="2:19" x14ac:dyDescent="0.25">
      <c r="B79" s="145"/>
      <c r="C79" s="193"/>
      <c r="D79" s="206" t="s">
        <v>15</v>
      </c>
      <c r="E79" s="206"/>
      <c r="F79" s="237">
        <f>IF(F15=0,0,F27/(F15*30.4))</f>
        <v>0.78289473684210531</v>
      </c>
      <c r="G79" s="237">
        <f t="shared" ref="G79:Q79" si="30">IF(G15=0,0,G27/(G15*30.4))</f>
        <v>0.78242481203007519</v>
      </c>
      <c r="H79" s="237">
        <f t="shared" si="30"/>
        <v>0.79229323308270672</v>
      </c>
      <c r="I79" s="237">
        <f t="shared" si="30"/>
        <v>0.77302631578947367</v>
      </c>
      <c r="J79" s="237">
        <f t="shared" si="30"/>
        <v>0.75469924812030076</v>
      </c>
      <c r="K79" s="237">
        <f t="shared" si="30"/>
        <v>0.67810150375939848</v>
      </c>
      <c r="L79" s="237">
        <f t="shared" si="30"/>
        <v>0.76597744360902253</v>
      </c>
      <c r="M79" s="237">
        <f t="shared" si="30"/>
        <v>0.83458646616541354</v>
      </c>
      <c r="N79" s="237">
        <f t="shared" si="30"/>
        <v>0.86795112781954886</v>
      </c>
      <c r="O79" s="237">
        <f t="shared" si="30"/>
        <v>0.88157894736842102</v>
      </c>
      <c r="P79" s="237">
        <f t="shared" si="30"/>
        <v>0.72180451127819545</v>
      </c>
      <c r="Q79" s="237">
        <f t="shared" si="30"/>
        <v>0.72274436090225569</v>
      </c>
      <c r="R79" s="194"/>
      <c r="S79" s="195" t="e">
        <f t="shared" si="20"/>
        <v>#DIV/0!</v>
      </c>
    </row>
    <row r="80" spans="2:19" x14ac:dyDescent="0.25">
      <c r="B80" s="145"/>
      <c r="C80" s="242" t="s">
        <v>1079</v>
      </c>
      <c r="D80" s="162"/>
      <c r="E80" s="162"/>
      <c r="F80" s="173"/>
      <c r="G80" s="173"/>
      <c r="H80" s="173"/>
      <c r="I80" s="173"/>
      <c r="J80" s="173"/>
      <c r="K80" s="173"/>
      <c r="L80" s="173"/>
      <c r="M80" s="173"/>
      <c r="N80" s="173"/>
      <c r="O80" s="173"/>
      <c r="P80" s="173"/>
      <c r="Q80" s="173"/>
      <c r="R80" s="173"/>
      <c r="S80" s="174"/>
    </row>
    <row r="81" spans="2:19" x14ac:dyDescent="0.25">
      <c r="B81" s="150"/>
      <c r="C81" s="150"/>
      <c r="D81" s="4" t="s">
        <v>221</v>
      </c>
      <c r="E81" s="154"/>
      <c r="F81" s="238">
        <f>'P.E. Atual. '!C86</f>
        <v>7.967741935483871</v>
      </c>
      <c r="G81" s="238">
        <f>'P.E. Atual. '!D86</f>
        <v>10.310344827586206</v>
      </c>
      <c r="H81" s="238">
        <f>'P.E. Atual. '!E86</f>
        <v>9.6451612903225801</v>
      </c>
      <c r="I81" s="238">
        <f>'P.E. Atual. '!F86</f>
        <v>7.1</v>
      </c>
      <c r="J81" s="238">
        <f>'P.E. Atual. '!G86</f>
        <v>7.129032258064516</v>
      </c>
      <c r="K81" s="238">
        <f>'P.E. Atual. '!H86</f>
        <v>4.8666666666666663</v>
      </c>
      <c r="L81" s="238">
        <f>'P.E. Atual. '!I86</f>
        <v>8.3548387096774199</v>
      </c>
      <c r="M81" s="238">
        <f>'P.E. Atual. '!J86</f>
        <v>8.0322580645161299</v>
      </c>
      <c r="N81" s="238">
        <f>'P.E. Atual. '!K86</f>
        <v>11.366666666666667</v>
      </c>
      <c r="O81" s="238">
        <f>'P.E. Atual. '!L86</f>
        <v>10.387096774193548</v>
      </c>
      <c r="P81" s="238">
        <f>'P.E. Atual. '!M86</f>
        <v>9</v>
      </c>
      <c r="Q81" s="238">
        <f>'P.E. Atual. '!N86</f>
        <v>8.258064516129032</v>
      </c>
      <c r="R81" s="189"/>
      <c r="S81" s="196">
        <f t="shared" ref="S81:S90" si="31">AVERAGE(F81:Q81)</f>
        <v>8.5348226424422204</v>
      </c>
    </row>
    <row r="82" spans="2:19" x14ac:dyDescent="0.25">
      <c r="B82" s="150"/>
      <c r="C82" s="150"/>
      <c r="D82" s="4" t="s">
        <v>1080</v>
      </c>
      <c r="E82" s="154"/>
      <c r="F82" s="238">
        <f>'P.E. Atual. '!C87</f>
        <v>8.741935483870968</v>
      </c>
      <c r="G82" s="238">
        <f>'P.E. Atual. '!D87</f>
        <v>8.2068965517241388</v>
      </c>
      <c r="H82" s="238">
        <f>'P.E. Atual. '!E87</f>
        <v>7.741935483870968</v>
      </c>
      <c r="I82" s="238">
        <f>'P.E. Atual. '!F87</f>
        <v>6.9333333333333336</v>
      </c>
      <c r="J82" s="238">
        <f>'P.E. Atual. '!G87</f>
        <v>7.290322580645161</v>
      </c>
      <c r="K82" s="238">
        <f>'P.E. Atual. '!H87</f>
        <v>7.0333333333333332</v>
      </c>
      <c r="L82" s="238">
        <f>'P.E. Atual. '!I87</f>
        <v>8.0967741935483879</v>
      </c>
      <c r="M82" s="238">
        <f>'P.E. Atual. '!J87</f>
        <v>8.3548387096774199</v>
      </c>
      <c r="N82" s="238">
        <f>'P.E. Atual. '!K87</f>
        <v>8.1</v>
      </c>
      <c r="O82" s="238">
        <f>'P.E. Atual. '!L87</f>
        <v>8.8387096774193541</v>
      </c>
      <c r="P82" s="238">
        <f>'P.E. Atual. '!M87</f>
        <v>8.0333333333333332</v>
      </c>
      <c r="Q82" s="238">
        <f>'P.E. Atual. '!N87</f>
        <v>8.129032258064516</v>
      </c>
      <c r="R82" s="191"/>
      <c r="S82" s="197">
        <f t="shared" si="31"/>
        <v>7.9583704115684091</v>
      </c>
    </row>
    <row r="83" spans="2:19" x14ac:dyDescent="0.25">
      <c r="B83" s="150"/>
      <c r="C83" s="150"/>
      <c r="D83" s="4" t="s">
        <v>1081</v>
      </c>
      <c r="E83" s="154"/>
      <c r="F83" s="238">
        <f>'P.E. Atual. '!C88</f>
        <v>10.96774193548387</v>
      </c>
      <c r="G83" s="238">
        <f>'P.E. Atual. '!D88</f>
        <v>12.896551724137931</v>
      </c>
      <c r="H83" s="238">
        <f>'P.E. Atual. '!E88</f>
        <v>13.516129032258064</v>
      </c>
      <c r="I83" s="238">
        <f>'P.E. Atual. '!F88</f>
        <v>14</v>
      </c>
      <c r="J83" s="238">
        <f>'P.E. Atual. '!G88</f>
        <v>11.64516129032258</v>
      </c>
      <c r="K83" s="238">
        <f>'P.E. Atual. '!H88</f>
        <v>11.5</v>
      </c>
      <c r="L83" s="238">
        <f>'P.E. Atual. '!I88</f>
        <v>11.870967741935484</v>
      </c>
      <c r="M83" s="238">
        <f>'P.E. Atual. '!J88</f>
        <v>13.96774193548387</v>
      </c>
      <c r="N83" s="238">
        <f>'P.E. Atual. '!K88</f>
        <v>13.633333333333333</v>
      </c>
      <c r="O83" s="238">
        <f>'P.E. Atual. '!L88</f>
        <v>12.806451612903226</v>
      </c>
      <c r="P83" s="238">
        <f>'P.E. Atual. '!M88</f>
        <v>10.933333333333334</v>
      </c>
      <c r="Q83" s="238">
        <f>'P.E. Atual. '!N88</f>
        <v>11.161290322580646</v>
      </c>
      <c r="R83" s="191"/>
      <c r="S83" s="197">
        <f t="shared" si="31"/>
        <v>12.408225188481028</v>
      </c>
    </row>
    <row r="84" spans="2:19" x14ac:dyDescent="0.25">
      <c r="B84" s="150"/>
      <c r="C84" s="150"/>
      <c r="D84" s="4" t="s">
        <v>224</v>
      </c>
      <c r="E84" s="154"/>
      <c r="F84" s="238">
        <f>'P.E. Atual. '!C89</f>
        <v>2.870967741935484</v>
      </c>
      <c r="G84" s="238">
        <f>'P.E. Atual. '!D89</f>
        <v>3.1724137931034484</v>
      </c>
      <c r="H84" s="238">
        <f>'P.E. Atual. '!E89</f>
        <v>2.935483870967742</v>
      </c>
      <c r="I84" s="238">
        <f>'P.E. Atual. '!F89</f>
        <v>4.4333333333333336</v>
      </c>
      <c r="J84" s="238">
        <f>'P.E. Atual. '!G89</f>
        <v>3.3548387096774195</v>
      </c>
      <c r="K84" s="238">
        <f>'P.E. Atual. '!H89</f>
        <v>3.2</v>
      </c>
      <c r="L84" s="238">
        <f>'P.E. Atual. '!I89</f>
        <v>3.4838709677419355</v>
      </c>
      <c r="M84" s="238">
        <f>'P.E. Atual. '!J89</f>
        <v>4.967741935483871</v>
      </c>
      <c r="N84" s="238">
        <f>'P.E. Atual. '!K89</f>
        <v>5</v>
      </c>
      <c r="O84" s="238">
        <f>'P.E. Atual. '!L89</f>
        <v>4.258064516129032</v>
      </c>
      <c r="P84" s="238">
        <f>'P.E. Atual. '!M89</f>
        <v>4.5999999999999996</v>
      </c>
      <c r="Q84" s="238">
        <f>'P.E. Atual. '!N89</f>
        <v>3</v>
      </c>
      <c r="R84" s="191"/>
      <c r="S84" s="197">
        <f t="shared" si="31"/>
        <v>3.7730595723643554</v>
      </c>
    </row>
    <row r="85" spans="2:19" x14ac:dyDescent="0.25">
      <c r="B85" s="150"/>
      <c r="C85" s="150"/>
      <c r="D85" s="4" t="s">
        <v>1082</v>
      </c>
      <c r="E85" s="154"/>
      <c r="F85" s="238">
        <f>'P.E. Atual. '!C90</f>
        <v>5.580645161290323</v>
      </c>
      <c r="G85" s="238">
        <f>'P.E. Atual. '!D90</f>
        <v>6.0344827586206895</v>
      </c>
      <c r="H85" s="238">
        <f>'P.E. Atual. '!E90</f>
        <v>4.935483870967742</v>
      </c>
      <c r="I85" s="238">
        <f>'P.E. Atual. '!F90</f>
        <v>4.7333333333333334</v>
      </c>
      <c r="J85" s="238">
        <f>'P.E. Atual. '!G90</f>
        <v>5.096774193548387</v>
      </c>
      <c r="K85" s="238">
        <f>'P.E. Atual. '!H90</f>
        <v>5.666666666666667</v>
      </c>
      <c r="L85" s="238">
        <f>'P.E. Atual. '!I90</f>
        <v>4.870967741935484</v>
      </c>
      <c r="M85" s="238">
        <f>'P.E. Atual. '!J90</f>
        <v>4.741935483870968</v>
      </c>
      <c r="N85" s="238">
        <f>'P.E. Atual. '!K90</f>
        <v>4.833333333333333</v>
      </c>
      <c r="O85" s="238">
        <f>'P.E. Atual. '!L90</f>
        <v>5.4838709677419351</v>
      </c>
      <c r="P85" s="238">
        <f>'P.E. Atual. '!M90</f>
        <v>3.8666666666666667</v>
      </c>
      <c r="Q85" s="238">
        <f>'P.E. Atual. '!N90</f>
        <v>4.129032258064516</v>
      </c>
      <c r="R85" s="191"/>
      <c r="S85" s="197">
        <f t="shared" si="31"/>
        <v>4.9977660363366709</v>
      </c>
    </row>
    <row r="86" spans="2:19" x14ac:dyDescent="0.25">
      <c r="B86" s="150"/>
      <c r="C86" s="150"/>
      <c r="D86" s="4" t="s">
        <v>1083</v>
      </c>
      <c r="E86" s="154"/>
      <c r="F86" s="238">
        <f>'P.E. Atual. '!C91</f>
        <v>4.32258064516129</v>
      </c>
      <c r="G86" s="238">
        <f>'P.E. Atual. '!D91</f>
        <v>4.1034482758620694</v>
      </c>
      <c r="H86" s="238">
        <f>'P.E. Atual. '!E91</f>
        <v>3.935483870967742</v>
      </c>
      <c r="I86" s="238">
        <f>'P.E. Atual. '!F91</f>
        <v>4.3</v>
      </c>
      <c r="J86" s="238">
        <f>'P.E. Atual. '!G91</f>
        <v>4.709677419354839</v>
      </c>
      <c r="K86" s="238">
        <f>'P.E. Atual. '!H91</f>
        <v>4.166666666666667</v>
      </c>
      <c r="L86" s="238">
        <f>'P.E. Atual. '!I91</f>
        <v>3.967741935483871</v>
      </c>
      <c r="M86" s="238">
        <f>'P.E. Atual. '!J91</f>
        <v>5</v>
      </c>
      <c r="N86" s="238">
        <f>'P.E. Atual. '!K91</f>
        <v>4.7333333333333334</v>
      </c>
      <c r="O86" s="238">
        <f>'P.E. Atual. '!L91</f>
        <v>4.741935483870968</v>
      </c>
      <c r="P86" s="238">
        <f>'P.E. Atual. '!M91</f>
        <v>3.1</v>
      </c>
      <c r="Q86" s="238">
        <f>'P.E. Atual. '!N91</f>
        <v>3.5483870967741935</v>
      </c>
      <c r="R86" s="191"/>
      <c r="S86" s="197">
        <f t="shared" si="31"/>
        <v>4.2191045606229141</v>
      </c>
    </row>
    <row r="87" spans="2:19" x14ac:dyDescent="0.25">
      <c r="B87" s="150"/>
      <c r="C87" s="150"/>
      <c r="D87" s="4" t="s">
        <v>1084</v>
      </c>
      <c r="E87" s="154"/>
      <c r="F87" s="238">
        <f>'P.E. Atual. '!C92</f>
        <v>4.806451612903226</v>
      </c>
      <c r="G87" s="238">
        <f>'P.E. Atual. '!D92</f>
        <v>4.3793103448275863</v>
      </c>
      <c r="H87" s="238">
        <f>'P.E. Atual. '!E92</f>
        <v>3.6774193548387095</v>
      </c>
      <c r="I87" s="238">
        <f>'P.E. Atual. '!F92</f>
        <v>4.4000000000000004</v>
      </c>
      <c r="J87" s="238">
        <f>'P.E. Atual. '!G92</f>
        <v>4.5161290322580649</v>
      </c>
      <c r="K87" s="238">
        <f>'P.E. Atual. '!H92</f>
        <v>3.5</v>
      </c>
      <c r="L87" s="238">
        <f>'P.E. Atual. '!I92</f>
        <v>4.290322580645161</v>
      </c>
      <c r="M87" s="238">
        <f>'P.E. Atual. '!J92</f>
        <v>4.709677419354839</v>
      </c>
      <c r="N87" s="238">
        <f>'P.E. Atual. '!K92</f>
        <v>4.7333333333333334</v>
      </c>
      <c r="O87" s="238">
        <f>'P.E. Atual. '!L92</f>
        <v>4.967741935483871</v>
      </c>
      <c r="P87" s="238">
        <f>'P.E. Atual. '!M92</f>
        <v>3.3</v>
      </c>
      <c r="Q87" s="238">
        <f>'P.E. Atual. '!N92</f>
        <v>3.774193548387097</v>
      </c>
      <c r="R87" s="191"/>
      <c r="S87" s="197">
        <f t="shared" si="31"/>
        <v>4.2545482635026568</v>
      </c>
    </row>
    <row r="88" spans="2:19" x14ac:dyDescent="0.25">
      <c r="B88" s="150"/>
      <c r="C88" s="150"/>
      <c r="D88" s="3" t="s">
        <v>1085</v>
      </c>
      <c r="E88" s="151"/>
      <c r="F88" s="238">
        <f>'P.E. Atual. '!C93</f>
        <v>0</v>
      </c>
      <c r="G88" s="238">
        <f>'P.E. Atual. '!D93</f>
        <v>0</v>
      </c>
      <c r="H88" s="238">
        <f>'P.E. Atual. '!E93</f>
        <v>0</v>
      </c>
      <c r="I88" s="238">
        <f>'P.E. Atual. '!F93</f>
        <v>0</v>
      </c>
      <c r="J88" s="238">
        <f>'P.E. Atual. '!G93</f>
        <v>0</v>
      </c>
      <c r="K88" s="238">
        <f>'P.E. Atual. '!H93</f>
        <v>0</v>
      </c>
      <c r="L88" s="238">
        <f>'P.E. Atual. '!I93</f>
        <v>0</v>
      </c>
      <c r="M88" s="238">
        <f>'P.E. Atual. '!J93</f>
        <v>0</v>
      </c>
      <c r="N88" s="238">
        <f>'P.E. Atual. '!K93</f>
        <v>0</v>
      </c>
      <c r="O88" s="238">
        <f>'P.E. Atual. '!L93</f>
        <v>0</v>
      </c>
      <c r="P88" s="238">
        <f>'P.E. Atual. '!M93</f>
        <v>0</v>
      </c>
      <c r="Q88" s="238">
        <f>'P.E. Atual. '!N93</f>
        <v>0</v>
      </c>
      <c r="R88" s="191"/>
      <c r="S88" s="197">
        <f t="shared" si="31"/>
        <v>0</v>
      </c>
    </row>
    <row r="89" spans="2:19" x14ac:dyDescent="0.25">
      <c r="B89" s="150"/>
      <c r="C89" s="150"/>
      <c r="D89" s="4" t="s">
        <v>1086</v>
      </c>
      <c r="E89" s="154"/>
      <c r="F89" s="238">
        <f>'P.E. Atual. '!C94</f>
        <v>8.4838709677419359</v>
      </c>
      <c r="G89" s="238">
        <f>'P.E. Atual. '!D94</f>
        <v>8.3103448275862064</v>
      </c>
      <c r="H89" s="238">
        <f>'P.E. Atual. '!E94</f>
        <v>8</v>
      </c>
      <c r="I89" s="238">
        <f>'P.E. Atual. '!F94</f>
        <v>8.9333333333333336</v>
      </c>
      <c r="J89" s="238">
        <f>'P.E. Atual. '!G94</f>
        <v>8.064516129032258</v>
      </c>
      <c r="K89" s="238">
        <f>'P.E. Atual. '!H94</f>
        <v>8.1666666666666661</v>
      </c>
      <c r="L89" s="238">
        <f>'P.E. Atual. '!I94</f>
        <v>7.645161290322581</v>
      </c>
      <c r="M89" s="238">
        <f>'P.E. Atual. '!J94</f>
        <v>7.5161290322580649</v>
      </c>
      <c r="N89" s="238">
        <f>'P.E. Atual. '!K94</f>
        <v>9.1666666666666661</v>
      </c>
      <c r="O89" s="238">
        <f>'P.E. Atual. '!L94</f>
        <v>9.0322580645161299</v>
      </c>
      <c r="P89" s="238">
        <f>'P.E. Atual. '!M94</f>
        <v>8.3666666666666671</v>
      </c>
      <c r="Q89" s="238">
        <f>'P.E. Atual. '!N94</f>
        <v>7.612903225806452</v>
      </c>
      <c r="R89" s="191"/>
      <c r="S89" s="197">
        <f t="shared" si="31"/>
        <v>8.2748764058830808</v>
      </c>
    </row>
    <row r="90" spans="2:19" x14ac:dyDescent="0.25">
      <c r="B90" s="150"/>
      <c r="C90" s="150"/>
      <c r="D90" s="3" t="s">
        <v>1087</v>
      </c>
      <c r="E90" s="151"/>
      <c r="F90" s="238">
        <f>'P.E. Atual. '!C95</f>
        <v>53.741935483870968</v>
      </c>
      <c r="G90" s="238">
        <f>'P.E. Atual. '!D95</f>
        <v>57.413793103448285</v>
      </c>
      <c r="H90" s="238">
        <f>'P.E. Atual. '!E95</f>
        <v>54.387096774193552</v>
      </c>
      <c r="I90" s="238">
        <f>'P.E. Atual. '!F95</f>
        <v>54.833333333333329</v>
      </c>
      <c r="J90" s="238">
        <f>'P.E. Atual. '!G95</f>
        <v>51.806451612903224</v>
      </c>
      <c r="K90" s="238">
        <f>'P.E. Atual. '!H95</f>
        <v>48.099999999999994</v>
      </c>
      <c r="L90" s="238">
        <f>'P.E. Atual. '!I95</f>
        <v>52.580645161290327</v>
      </c>
      <c r="M90" s="238">
        <f>'P.E. Atual. '!J95</f>
        <v>57.290322580645167</v>
      </c>
      <c r="N90" s="238">
        <f>'P.E. Atual. '!K95</f>
        <v>61.56666666666667</v>
      </c>
      <c r="O90" s="238">
        <f>'P.E. Atual. '!L95</f>
        <v>60.516129032258064</v>
      </c>
      <c r="P90" s="238">
        <f>'P.E. Atual. '!M95</f>
        <v>51.199999999999996</v>
      </c>
      <c r="Q90" s="238">
        <f>'P.E. Atual. '!N95</f>
        <v>49.612903225806448</v>
      </c>
      <c r="R90" s="191"/>
      <c r="S90" s="197">
        <f t="shared" si="31"/>
        <v>54.420773081201339</v>
      </c>
    </row>
    <row r="91" spans="2:19" x14ac:dyDescent="0.25">
      <c r="B91" s="150"/>
      <c r="C91" s="157"/>
      <c r="D91" s="158" t="s">
        <v>16</v>
      </c>
      <c r="E91" s="158"/>
      <c r="F91" s="239">
        <f>'P.E. Atual. '!C95</f>
        <v>53.741935483870968</v>
      </c>
      <c r="G91" s="239">
        <f>'P.E. Atual. '!D95</f>
        <v>57.413793103448285</v>
      </c>
      <c r="H91" s="239">
        <f>'P.E. Atual. '!E95</f>
        <v>54.387096774193552</v>
      </c>
      <c r="I91" s="239">
        <f>'P.E. Atual. '!F95</f>
        <v>54.833333333333329</v>
      </c>
      <c r="J91" s="239">
        <f>'P.E. Atual. '!G95</f>
        <v>51.806451612903224</v>
      </c>
      <c r="K91" s="239">
        <f>'P.E. Atual. '!H95</f>
        <v>48.099999999999994</v>
      </c>
      <c r="L91" s="239">
        <f>'P.E. Atual. '!I95</f>
        <v>52.580645161290327</v>
      </c>
      <c r="M91" s="239">
        <f>'P.E. Atual. '!J95</f>
        <v>57.290322580645167</v>
      </c>
      <c r="N91" s="239">
        <f>'P.E. Atual. '!K95</f>
        <v>61.56666666666667</v>
      </c>
      <c r="O91" s="239">
        <f>'P.E. Atual. '!L95</f>
        <v>60.516129032258064</v>
      </c>
      <c r="P91" s="239">
        <f>'P.E. Atual. '!M95</f>
        <v>51.199999999999996</v>
      </c>
      <c r="Q91" s="239">
        <f>'P.E. Atual. '!N95</f>
        <v>49.612903225806448</v>
      </c>
      <c r="R91" s="191"/>
      <c r="S91" s="198">
        <f>IF(S53=0,0,S27/S53)</f>
        <v>6.4845327254965799</v>
      </c>
    </row>
    <row r="92" spans="2:19" x14ac:dyDescent="0.25">
      <c r="B92" s="199"/>
      <c r="C92" s="242" t="s">
        <v>1088</v>
      </c>
      <c r="D92" s="162"/>
      <c r="E92" s="162"/>
      <c r="F92" s="173"/>
      <c r="G92" s="173"/>
      <c r="H92" s="173"/>
      <c r="I92" s="173"/>
      <c r="J92" s="173"/>
      <c r="K92" s="173"/>
      <c r="L92" s="173"/>
      <c r="M92" s="173"/>
      <c r="N92" s="173"/>
      <c r="O92" s="173"/>
      <c r="P92" s="173"/>
      <c r="Q92" s="173"/>
      <c r="R92" s="173"/>
      <c r="S92" s="174"/>
    </row>
    <row r="93" spans="2:19" x14ac:dyDescent="0.25">
      <c r="B93" s="150"/>
      <c r="C93" s="150"/>
      <c r="D93" s="242" t="s">
        <v>1089</v>
      </c>
      <c r="E93" s="243"/>
      <c r="F93" s="173"/>
      <c r="G93" s="173"/>
      <c r="H93" s="173"/>
      <c r="I93" s="173"/>
      <c r="J93" s="173"/>
      <c r="K93" s="173"/>
      <c r="L93" s="173"/>
      <c r="M93" s="173"/>
      <c r="N93" s="173"/>
      <c r="O93" s="173"/>
      <c r="P93" s="173"/>
      <c r="Q93" s="173"/>
      <c r="R93" s="173"/>
      <c r="S93" s="174"/>
    </row>
    <row r="94" spans="2:19" x14ac:dyDescent="0.25">
      <c r="B94" s="150"/>
      <c r="C94" s="150"/>
      <c r="D94" s="3" t="s">
        <v>1090</v>
      </c>
      <c r="E94" s="151"/>
      <c r="F94" s="200">
        <f>IF(F56=0,0,F30/F56)</f>
        <v>0</v>
      </c>
      <c r="G94" s="201">
        <f t="shared" ref="F94:Q99" si="32">IF(G56=0,0,G30/G56)</f>
        <v>0</v>
      </c>
      <c r="H94" s="201">
        <f t="shared" si="32"/>
        <v>0</v>
      </c>
      <c r="I94" s="201">
        <f t="shared" si="32"/>
        <v>0</v>
      </c>
      <c r="J94" s="200">
        <f t="shared" si="32"/>
        <v>0</v>
      </c>
      <c r="K94" s="201">
        <f t="shared" si="32"/>
        <v>0</v>
      </c>
      <c r="L94" s="201">
        <f t="shared" si="32"/>
        <v>0</v>
      </c>
      <c r="M94" s="201">
        <f t="shared" si="32"/>
        <v>0</v>
      </c>
      <c r="N94" s="201">
        <f t="shared" si="32"/>
        <v>0</v>
      </c>
      <c r="O94" s="201">
        <f t="shared" si="32"/>
        <v>0</v>
      </c>
      <c r="P94" s="201">
        <f t="shared" si="32"/>
        <v>0</v>
      </c>
      <c r="Q94" s="201">
        <f>IF(Q56=0,0,Q30/Q56)</f>
        <v>0</v>
      </c>
      <c r="R94" s="202"/>
      <c r="S94" s="197">
        <f t="shared" ref="S94:S99" si="33">IF(S56=0,0,S30/S56)</f>
        <v>0</v>
      </c>
    </row>
    <row r="95" spans="2:19" x14ac:dyDescent="0.25">
      <c r="B95" s="150"/>
      <c r="C95" s="150"/>
      <c r="D95" s="3" t="s">
        <v>1091</v>
      </c>
      <c r="E95" s="151"/>
      <c r="F95" s="201">
        <f>IF(F57=0,0,F31/F57)</f>
        <v>0</v>
      </c>
      <c r="G95" s="201">
        <f t="shared" si="32"/>
        <v>0</v>
      </c>
      <c r="H95" s="201">
        <f t="shared" si="32"/>
        <v>0</v>
      </c>
      <c r="I95" s="201">
        <f t="shared" si="32"/>
        <v>0</v>
      </c>
      <c r="J95" s="201">
        <f t="shared" si="32"/>
        <v>0</v>
      </c>
      <c r="K95" s="201">
        <f t="shared" si="32"/>
        <v>0</v>
      </c>
      <c r="L95" s="201">
        <f t="shared" si="32"/>
        <v>0</v>
      </c>
      <c r="M95" s="201">
        <f t="shared" si="32"/>
        <v>0</v>
      </c>
      <c r="N95" s="201">
        <f t="shared" si="32"/>
        <v>0</v>
      </c>
      <c r="O95" s="201">
        <f t="shared" si="32"/>
        <v>0</v>
      </c>
      <c r="P95" s="201">
        <f t="shared" si="32"/>
        <v>0</v>
      </c>
      <c r="Q95" s="201">
        <f>IF(Q57=0,0,Q31/Q57)</f>
        <v>0</v>
      </c>
      <c r="R95" s="202"/>
      <c r="S95" s="197">
        <f t="shared" si="33"/>
        <v>0</v>
      </c>
    </row>
    <row r="96" spans="2:19" x14ac:dyDescent="0.25">
      <c r="B96" s="150"/>
      <c r="C96" s="150"/>
      <c r="D96" s="3" t="s">
        <v>1092</v>
      </c>
      <c r="E96" s="151"/>
      <c r="F96" s="201">
        <f>IF(F58=0,0,F32/F58)</f>
        <v>0</v>
      </c>
      <c r="G96" s="201">
        <f t="shared" si="32"/>
        <v>0</v>
      </c>
      <c r="H96" s="201">
        <f t="shared" si="32"/>
        <v>0</v>
      </c>
      <c r="I96" s="201">
        <f t="shared" si="32"/>
        <v>0</v>
      </c>
      <c r="J96" s="201">
        <f t="shared" si="32"/>
        <v>0</v>
      </c>
      <c r="K96" s="201">
        <f t="shared" si="32"/>
        <v>0</v>
      </c>
      <c r="L96" s="201">
        <f t="shared" si="32"/>
        <v>0</v>
      </c>
      <c r="M96" s="201">
        <f t="shared" si="32"/>
        <v>0</v>
      </c>
      <c r="N96" s="201">
        <f t="shared" si="32"/>
        <v>0</v>
      </c>
      <c r="O96" s="201">
        <f t="shared" si="32"/>
        <v>0</v>
      </c>
      <c r="P96" s="201">
        <f t="shared" si="32"/>
        <v>0</v>
      </c>
      <c r="Q96" s="201">
        <f>IF(Q58=0,0,Q32/Q58)</f>
        <v>0</v>
      </c>
      <c r="R96" s="202"/>
      <c r="S96" s="197">
        <f t="shared" si="33"/>
        <v>0</v>
      </c>
    </row>
    <row r="97" spans="2:19" x14ac:dyDescent="0.25">
      <c r="B97" s="150"/>
      <c r="C97" s="150"/>
      <c r="D97" s="3" t="s">
        <v>1093</v>
      </c>
      <c r="E97" s="151"/>
      <c r="F97" s="201">
        <f t="shared" si="32"/>
        <v>0</v>
      </c>
      <c r="G97" s="201">
        <f t="shared" si="32"/>
        <v>0</v>
      </c>
      <c r="H97" s="201">
        <f t="shared" si="32"/>
        <v>0</v>
      </c>
      <c r="I97" s="201">
        <f t="shared" si="32"/>
        <v>0</v>
      </c>
      <c r="J97" s="201">
        <f t="shared" si="32"/>
        <v>0</v>
      </c>
      <c r="K97" s="201">
        <f t="shared" si="32"/>
        <v>0</v>
      </c>
      <c r="L97" s="201">
        <f t="shared" si="32"/>
        <v>0</v>
      </c>
      <c r="M97" s="201">
        <f t="shared" si="32"/>
        <v>0</v>
      </c>
      <c r="N97" s="201">
        <f t="shared" si="32"/>
        <v>0</v>
      </c>
      <c r="O97" s="201">
        <f t="shared" si="32"/>
        <v>0</v>
      </c>
      <c r="P97" s="201">
        <f t="shared" si="32"/>
        <v>0</v>
      </c>
      <c r="Q97" s="201">
        <f>IF(Q59=0,0,Q33/Q59)</f>
        <v>0</v>
      </c>
      <c r="R97" s="202"/>
      <c r="S97" s="197">
        <f t="shared" si="33"/>
        <v>0</v>
      </c>
    </row>
    <row r="98" spans="2:19" x14ac:dyDescent="0.25">
      <c r="B98" s="150"/>
      <c r="C98" s="150"/>
      <c r="D98" s="3" t="s">
        <v>1094</v>
      </c>
      <c r="E98" s="151"/>
      <c r="F98" s="201">
        <f t="shared" si="32"/>
        <v>0</v>
      </c>
      <c r="G98" s="201">
        <f t="shared" si="32"/>
        <v>0</v>
      </c>
      <c r="H98" s="201">
        <f t="shared" si="32"/>
        <v>0</v>
      </c>
      <c r="I98" s="201">
        <f t="shared" si="32"/>
        <v>0</v>
      </c>
      <c r="J98" s="201">
        <f t="shared" si="32"/>
        <v>0</v>
      </c>
      <c r="K98" s="201">
        <f t="shared" si="32"/>
        <v>0</v>
      </c>
      <c r="L98" s="201">
        <f t="shared" si="32"/>
        <v>0</v>
      </c>
      <c r="M98" s="201">
        <f t="shared" si="32"/>
        <v>0</v>
      </c>
      <c r="N98" s="201">
        <f t="shared" si="32"/>
        <v>0</v>
      </c>
      <c r="O98" s="201">
        <f t="shared" si="32"/>
        <v>0</v>
      </c>
      <c r="P98" s="201">
        <f t="shared" si="32"/>
        <v>0</v>
      </c>
      <c r="Q98" s="201">
        <f>IF(Q60=0,0,Q34/Q60)</f>
        <v>0</v>
      </c>
      <c r="R98" s="202"/>
      <c r="S98" s="197">
        <f t="shared" si="33"/>
        <v>0</v>
      </c>
    </row>
    <row r="99" spans="2:19" x14ac:dyDescent="0.25">
      <c r="B99" s="145"/>
      <c r="C99" s="145"/>
      <c r="D99" s="181" t="s">
        <v>1095</v>
      </c>
      <c r="E99" s="158"/>
      <c r="F99" s="182">
        <f>IF(F61=0,0,F35/F61)</f>
        <v>0</v>
      </c>
      <c r="G99" s="182">
        <f t="shared" si="32"/>
        <v>0</v>
      </c>
      <c r="H99" s="182">
        <f t="shared" si="32"/>
        <v>0</v>
      </c>
      <c r="I99" s="182">
        <f t="shared" si="32"/>
        <v>0</v>
      </c>
      <c r="J99" s="182">
        <f t="shared" si="32"/>
        <v>0</v>
      </c>
      <c r="K99" s="182">
        <f t="shared" si="32"/>
        <v>0</v>
      </c>
      <c r="L99" s="182">
        <f t="shared" si="32"/>
        <v>0</v>
      </c>
      <c r="M99" s="182">
        <f t="shared" si="32"/>
        <v>0</v>
      </c>
      <c r="N99" s="182">
        <f t="shared" si="32"/>
        <v>0</v>
      </c>
      <c r="O99" s="182">
        <f t="shared" si="32"/>
        <v>0</v>
      </c>
      <c r="P99" s="182">
        <f t="shared" si="32"/>
        <v>0</v>
      </c>
      <c r="Q99" s="182">
        <f t="shared" si="32"/>
        <v>0</v>
      </c>
      <c r="R99" s="202"/>
      <c r="S99" s="183">
        <f t="shared" si="33"/>
        <v>0</v>
      </c>
    </row>
    <row r="100" spans="2:19" x14ac:dyDescent="0.25">
      <c r="B100" s="150"/>
      <c r="C100" s="150"/>
      <c r="D100" s="242" t="s">
        <v>1096</v>
      </c>
      <c r="E100" s="243"/>
      <c r="F100" s="203"/>
      <c r="G100" s="203"/>
      <c r="H100" s="203"/>
      <c r="I100" s="203"/>
      <c r="J100" s="203"/>
      <c r="K100" s="203"/>
      <c r="L100" s="203"/>
      <c r="M100" s="203"/>
      <c r="N100" s="203"/>
      <c r="O100" s="203"/>
      <c r="P100" s="203"/>
      <c r="Q100" s="203"/>
      <c r="R100" s="204"/>
      <c r="S100" s="205"/>
    </row>
    <row r="101" spans="2:19" x14ac:dyDescent="0.25">
      <c r="B101" s="150"/>
      <c r="C101" s="150"/>
      <c r="D101" s="332" t="s">
        <v>1097</v>
      </c>
      <c r="E101" s="333"/>
      <c r="F101" s="334">
        <f>'P.E. Atual. '!C333</f>
        <v>7.1196581196581192</v>
      </c>
      <c r="G101" s="334">
        <f>'P.E. Atual. '!D333</f>
        <v>6.9375</v>
      </c>
      <c r="H101" s="334">
        <f>'P.E. Atual. '!E333</f>
        <v>6.7710843373493974</v>
      </c>
      <c r="I101" s="334">
        <f>'P.E. Atual. '!F333</f>
        <v>6.8257261410788379</v>
      </c>
      <c r="J101" s="334">
        <f>'P.E. Atual. '!G333</f>
        <v>6.4240000000000004</v>
      </c>
      <c r="K101" s="334">
        <f>'P.E. Atual. '!H333</f>
        <v>5.5930232558139537</v>
      </c>
      <c r="L101" s="334">
        <f>'P.E. Atual. '!I333</f>
        <v>6.3921568627450984</v>
      </c>
      <c r="M101" s="334">
        <f>'P.E. Atual. '!J333</f>
        <v>6.5535055350553506</v>
      </c>
      <c r="N101" s="334">
        <f>'P.E. Atual. '!K333</f>
        <v>6.7408759124087592</v>
      </c>
      <c r="O101" s="334">
        <f>'P.E. Atual. '!L333</f>
        <v>6.4467353951890036</v>
      </c>
      <c r="P101" s="334">
        <f>'P.E. Atual. '!M333</f>
        <v>5.7528089887640448</v>
      </c>
      <c r="Q101" s="334">
        <f>'P.E. Atual. '!N333</f>
        <v>5.6962962962962962</v>
      </c>
      <c r="R101" s="202"/>
      <c r="S101" s="197">
        <f>IF(S63=0,0,S37/S63)</f>
        <v>6.4845327254965808</v>
      </c>
    </row>
    <row r="102" spans="2:19" x14ac:dyDescent="0.25">
      <c r="B102" s="150"/>
      <c r="C102" s="150"/>
      <c r="D102" s="3" t="s">
        <v>1098</v>
      </c>
      <c r="E102" s="151"/>
      <c r="F102" s="201">
        <f t="shared" ref="F102:Q104" si="34">IF(F64=0,0,F38/F64)</f>
        <v>0</v>
      </c>
      <c r="G102" s="201">
        <f t="shared" si="34"/>
        <v>0</v>
      </c>
      <c r="H102" s="201">
        <f t="shared" si="34"/>
        <v>0</v>
      </c>
      <c r="I102" s="201">
        <f t="shared" si="34"/>
        <v>0</v>
      </c>
      <c r="J102" s="201">
        <f t="shared" si="34"/>
        <v>0</v>
      </c>
      <c r="K102" s="201">
        <f t="shared" si="34"/>
        <v>0</v>
      </c>
      <c r="L102" s="201">
        <f t="shared" si="34"/>
        <v>0</v>
      </c>
      <c r="M102" s="201">
        <f t="shared" si="34"/>
        <v>0</v>
      </c>
      <c r="N102" s="201">
        <f t="shared" si="34"/>
        <v>0</v>
      </c>
      <c r="O102" s="201">
        <f t="shared" si="34"/>
        <v>0</v>
      </c>
      <c r="P102" s="201">
        <f t="shared" si="34"/>
        <v>0</v>
      </c>
      <c r="Q102" s="201">
        <f t="shared" si="34"/>
        <v>0</v>
      </c>
      <c r="R102" s="202"/>
      <c r="S102" s="197">
        <f>IF(S64=0,0,S38/S64)</f>
        <v>0</v>
      </c>
    </row>
    <row r="103" spans="2:19" x14ac:dyDescent="0.25">
      <c r="B103" s="145"/>
      <c r="C103" s="145"/>
      <c r="D103" s="181" t="s">
        <v>1095</v>
      </c>
      <c r="E103" s="158"/>
      <c r="F103" s="182">
        <f t="shared" si="34"/>
        <v>6.9128630705394194</v>
      </c>
      <c r="G103" s="182">
        <f t="shared" si="34"/>
        <v>7.0851063829787231</v>
      </c>
      <c r="H103" s="182">
        <f t="shared" si="34"/>
        <v>7.0840336134453779</v>
      </c>
      <c r="I103" s="182">
        <f t="shared" si="34"/>
        <v>7</v>
      </c>
      <c r="J103" s="182">
        <f t="shared" si="34"/>
        <v>6.3730158730158726</v>
      </c>
      <c r="K103" s="182">
        <f t="shared" si="34"/>
        <v>5.658823529411765</v>
      </c>
      <c r="L103" s="182">
        <f t="shared" si="34"/>
        <v>6.2692307692307692</v>
      </c>
      <c r="M103" s="182">
        <f t="shared" si="34"/>
        <v>6.458181818181818</v>
      </c>
      <c r="N103" s="182">
        <f t="shared" si="34"/>
        <v>6.969811320754717</v>
      </c>
      <c r="O103" s="182">
        <f t="shared" si="34"/>
        <v>6.2742474916387962</v>
      </c>
      <c r="P103" s="182">
        <f t="shared" si="34"/>
        <v>5.7962264150943392</v>
      </c>
      <c r="Q103" s="182">
        <f>IF(Q65=0,0,Q39/Q65)</f>
        <v>6.1274900398406373</v>
      </c>
      <c r="R103" s="202"/>
      <c r="S103" s="197">
        <f>IF(S65=0,0,S39/S65)</f>
        <v>6.4845327254965808</v>
      </c>
    </row>
    <row r="104" spans="2:19" x14ac:dyDescent="0.25">
      <c r="B104" s="150"/>
      <c r="C104" s="157"/>
      <c r="D104" s="181" t="s">
        <v>1099</v>
      </c>
      <c r="E104" s="158"/>
      <c r="F104" s="182">
        <f>IF(F66=0,0,F40/F66)</f>
        <v>6.9128630705394194</v>
      </c>
      <c r="G104" s="182">
        <f t="shared" si="34"/>
        <v>7.0851063829787231</v>
      </c>
      <c r="H104" s="182">
        <f t="shared" si="34"/>
        <v>7.0840336134453779</v>
      </c>
      <c r="I104" s="182">
        <f t="shared" si="34"/>
        <v>7</v>
      </c>
      <c r="J104" s="182">
        <f t="shared" si="34"/>
        <v>6.3730158730158726</v>
      </c>
      <c r="K104" s="182">
        <f t="shared" si="34"/>
        <v>5.658823529411765</v>
      </c>
      <c r="L104" s="182">
        <f t="shared" si="34"/>
        <v>6.2692307692307692</v>
      </c>
      <c r="M104" s="182">
        <f t="shared" si="34"/>
        <v>6.458181818181818</v>
      </c>
      <c r="N104" s="182">
        <f t="shared" si="34"/>
        <v>6.969811320754717</v>
      </c>
      <c r="O104" s="182">
        <f t="shared" si="34"/>
        <v>6.2742474916387962</v>
      </c>
      <c r="P104" s="182">
        <f t="shared" si="34"/>
        <v>5.7962264150943392</v>
      </c>
      <c r="Q104" s="182">
        <f t="shared" si="34"/>
        <v>6.1274900398406373</v>
      </c>
      <c r="R104" s="202"/>
      <c r="S104" s="183">
        <f>IF(S66=0,0,S40/S66)</f>
        <v>6.4845327254965808</v>
      </c>
    </row>
    <row r="105" spans="2:19" x14ac:dyDescent="0.25">
      <c r="B105" s="150"/>
      <c r="C105" s="242" t="s">
        <v>1100</v>
      </c>
      <c r="D105" s="143"/>
      <c r="E105" s="143"/>
      <c r="F105" s="173"/>
      <c r="G105" s="173"/>
      <c r="H105" s="173"/>
      <c r="I105" s="173"/>
      <c r="J105" s="173"/>
      <c r="K105" s="173"/>
      <c r="L105" s="173"/>
      <c r="M105" s="173"/>
      <c r="N105" s="173"/>
      <c r="O105" s="173"/>
      <c r="P105" s="173"/>
      <c r="Q105" s="173"/>
      <c r="R105" s="184"/>
      <c r="S105" s="185"/>
    </row>
    <row r="106" spans="2:19" x14ac:dyDescent="0.25">
      <c r="B106" s="150"/>
      <c r="C106" s="150"/>
      <c r="D106" s="3" t="s">
        <v>1101</v>
      </c>
      <c r="E106" s="221"/>
      <c r="F106" s="234">
        <f>'P.E. Atual. '!C412</f>
        <v>14</v>
      </c>
      <c r="G106" s="234">
        <f>'P.E. Atual. '!D412</f>
        <v>21</v>
      </c>
      <c r="H106" s="234">
        <f>'P.E. Atual. '!E412</f>
        <v>14</v>
      </c>
      <c r="I106" s="234">
        <f>'P.E. Atual. '!F412</f>
        <v>27</v>
      </c>
      <c r="J106" s="234">
        <f>'P.E. Atual. '!G412</f>
        <v>37</v>
      </c>
      <c r="K106" s="234">
        <f>'P.E. Atual. '!H412</f>
        <v>24</v>
      </c>
      <c r="L106" s="234">
        <f>'P.E. Atual. '!I412</f>
        <v>1</v>
      </c>
      <c r="M106" s="234">
        <f>'P.E. Atual. '!J412</f>
        <v>5</v>
      </c>
      <c r="N106" s="234">
        <f>'P.E. Atual. '!K412</f>
        <v>8</v>
      </c>
      <c r="O106" s="234">
        <f>'P.E. Atual. '!L412</f>
        <v>8</v>
      </c>
      <c r="P106" s="234">
        <f>'P.E. Atual. '!M412</f>
        <v>8</v>
      </c>
      <c r="Q106" s="234">
        <f>'P.E. Atual. '!N412</f>
        <v>15</v>
      </c>
      <c r="R106" s="166">
        <f>SUM(F106:Q106)</f>
        <v>182</v>
      </c>
      <c r="S106" s="167">
        <f>AVERAGE(F106:Q106)</f>
        <v>15.166666666666666</v>
      </c>
    </row>
    <row r="107" spans="2:19" x14ac:dyDescent="0.25">
      <c r="B107" s="150"/>
      <c r="C107" s="150"/>
      <c r="D107" s="3" t="s">
        <v>1102</v>
      </c>
      <c r="E107" s="221"/>
      <c r="F107" s="234">
        <f>'P.E. Atual. '!C411</f>
        <v>93</v>
      </c>
      <c r="G107" s="234">
        <f>'P.E. Atual. '!D411</f>
        <v>95</v>
      </c>
      <c r="H107" s="234">
        <f>'P.E. Atual. '!E411</f>
        <v>98</v>
      </c>
      <c r="I107" s="234">
        <f>'P.E. Atual. '!F411</f>
        <v>103</v>
      </c>
      <c r="J107" s="234">
        <f>'P.E. Atual. '!G411</f>
        <v>99</v>
      </c>
      <c r="K107" s="234">
        <f>'P.E. Atual. '!H411</f>
        <v>102</v>
      </c>
      <c r="L107" s="234">
        <f>'P.E. Atual. '!I411</f>
        <v>118</v>
      </c>
      <c r="M107" s="234">
        <f>'P.E. Atual. '!J411</f>
        <v>139</v>
      </c>
      <c r="N107" s="234">
        <f>'P.E. Atual. '!K411</f>
        <v>145</v>
      </c>
      <c r="O107" s="234">
        <f>'P.E. Atual. '!L411</f>
        <v>139</v>
      </c>
      <c r="P107" s="234">
        <f>'P.E. Atual. '!M411</f>
        <v>128</v>
      </c>
      <c r="Q107" s="234">
        <f>'P.E. Atual. '!N411</f>
        <v>101</v>
      </c>
      <c r="R107" s="168">
        <f>SUM(F107:Q107)</f>
        <v>1360</v>
      </c>
      <c r="S107" s="153">
        <f>AVERAGE(F107:Q107)</f>
        <v>113.33333333333333</v>
      </c>
    </row>
    <row r="108" spans="2:19" x14ac:dyDescent="0.25">
      <c r="B108" s="150"/>
      <c r="C108" s="150"/>
      <c r="D108" s="3" t="s">
        <v>1103</v>
      </c>
      <c r="E108" s="221"/>
      <c r="F108" s="234">
        <f>'P.E. Atual. '!C410</f>
        <v>80</v>
      </c>
      <c r="G108" s="234">
        <f>'P.E. Atual. '!D410</f>
        <v>75</v>
      </c>
      <c r="H108" s="234">
        <f>'P.E. Atual. '!E410</f>
        <v>113</v>
      </c>
      <c r="I108" s="234">
        <f>'P.E. Atual. '!F410</f>
        <v>72</v>
      </c>
      <c r="J108" s="234">
        <f>'P.E. Atual. '!G410</f>
        <v>89</v>
      </c>
      <c r="K108" s="234">
        <f>'P.E. Atual. '!H410</f>
        <v>80</v>
      </c>
      <c r="L108" s="234">
        <f>'P.E. Atual. '!I410</f>
        <v>88</v>
      </c>
      <c r="M108" s="234">
        <f>'P.E. Atual. '!J410</f>
        <v>87</v>
      </c>
      <c r="N108" s="234">
        <f>'P.E. Atual. '!K410</f>
        <v>82</v>
      </c>
      <c r="O108" s="234">
        <f>'P.E. Atual. '!L410</f>
        <v>87</v>
      </c>
      <c r="P108" s="234">
        <f>'P.E. Atual. '!M410</f>
        <v>103</v>
      </c>
      <c r="Q108" s="234">
        <f>'P.E. Atual. '!N410</f>
        <v>106</v>
      </c>
      <c r="R108" s="168">
        <f>SUM(F108:Q108)</f>
        <v>1062</v>
      </c>
      <c r="S108" s="153">
        <f>AVERAGE(F108:Q108)</f>
        <v>88.5</v>
      </c>
    </row>
    <row r="109" spans="2:19" x14ac:dyDescent="0.25">
      <c r="B109" s="150"/>
      <c r="C109" s="150"/>
      <c r="D109" s="3" t="s">
        <v>1104</v>
      </c>
      <c r="E109" s="221"/>
      <c r="F109" s="234">
        <f>'P.E. Atual. '!C417</f>
        <v>0</v>
      </c>
      <c r="G109" s="234">
        <f>'P.E. Atual. '!D417</f>
        <v>0</v>
      </c>
      <c r="H109" s="234">
        <f>'P.E. Atual. '!E417</f>
        <v>0</v>
      </c>
      <c r="I109" s="234">
        <f>'P.E. Atual. '!F417</f>
        <v>2</v>
      </c>
      <c r="J109" s="234">
        <f>'P.E. Atual. '!G417</f>
        <v>1</v>
      </c>
      <c r="K109" s="234">
        <f>'P.E. Atual. '!H417</f>
        <v>2</v>
      </c>
      <c r="L109" s="234">
        <f>'P.E. Atual. '!I417</f>
        <v>1</v>
      </c>
      <c r="M109" s="234">
        <f>'P.E. Atual. '!J417</f>
        <v>3</v>
      </c>
      <c r="N109" s="234">
        <f>'P.E. Atual. '!K417</f>
        <v>0</v>
      </c>
      <c r="O109" s="234">
        <f>'P.E. Atual. '!L417</f>
        <v>4</v>
      </c>
      <c r="P109" s="234">
        <f>'P.E. Atual. '!M417</f>
        <v>0</v>
      </c>
      <c r="Q109" s="234">
        <f>'P.E. Atual. '!N417</f>
        <v>0</v>
      </c>
      <c r="R109" s="168">
        <f>SUM(F109:Q109)</f>
        <v>13</v>
      </c>
      <c r="S109" s="153">
        <f>AVERAGE(F109:Q109)</f>
        <v>1.0833333333333333</v>
      </c>
    </row>
    <row r="110" spans="2:19" x14ac:dyDescent="0.25">
      <c r="B110" s="150"/>
      <c r="C110" s="150"/>
      <c r="D110" s="3" t="s">
        <v>1105</v>
      </c>
      <c r="E110" s="221"/>
      <c r="F110" s="234">
        <f>'P.E. Atual. '!C443</f>
        <v>15</v>
      </c>
      <c r="G110" s="234">
        <f>'P.E. Atual. '!D443</f>
        <v>20</v>
      </c>
      <c r="H110" s="234">
        <f>'P.E. Atual. '!E443</f>
        <v>14</v>
      </c>
      <c r="I110" s="234">
        <f>'P.E. Atual. '!F443</f>
        <v>17</v>
      </c>
      <c r="J110" s="234">
        <f>'P.E. Atual. '!G443</f>
        <v>26</v>
      </c>
      <c r="K110" s="234">
        <f>'P.E. Atual. '!H443</f>
        <v>21</v>
      </c>
      <c r="L110" s="234">
        <f>'P.E. Atual. '!I443</f>
        <v>17</v>
      </c>
      <c r="M110" s="234">
        <f>'P.E. Atual. '!J443</f>
        <v>23</v>
      </c>
      <c r="N110" s="234">
        <f>'P.E. Atual. '!K443</f>
        <v>33</v>
      </c>
      <c r="O110" s="234">
        <f>'P.E. Atual. '!L443</f>
        <v>26</v>
      </c>
      <c r="P110" s="234">
        <f>'P.E. Atual. '!M443</f>
        <v>31</v>
      </c>
      <c r="Q110" s="234">
        <f>'P.E. Atual. '!N443</f>
        <v>15</v>
      </c>
      <c r="R110" s="168">
        <f>SUM(F110:Q110)</f>
        <v>258</v>
      </c>
      <c r="S110" s="153">
        <f>AVERAGE(F110:Q110)</f>
        <v>21.5</v>
      </c>
    </row>
    <row r="111" spans="2:19" x14ac:dyDescent="0.25">
      <c r="B111" s="150"/>
      <c r="C111" s="157"/>
      <c r="D111" s="3" t="s">
        <v>1106</v>
      </c>
      <c r="E111" s="221"/>
      <c r="F111" s="159">
        <f t="shared" ref="F111:S111" si="35">SUM(F106:F110)</f>
        <v>202</v>
      </c>
      <c r="G111" s="159">
        <f t="shared" si="35"/>
        <v>211</v>
      </c>
      <c r="H111" s="159">
        <f t="shared" si="35"/>
        <v>239</v>
      </c>
      <c r="I111" s="159">
        <f t="shared" si="35"/>
        <v>221</v>
      </c>
      <c r="J111" s="159">
        <f t="shared" si="35"/>
        <v>252</v>
      </c>
      <c r="K111" s="159">
        <f t="shared" si="35"/>
        <v>229</v>
      </c>
      <c r="L111" s="159">
        <f t="shared" si="35"/>
        <v>225</v>
      </c>
      <c r="M111" s="159">
        <f t="shared" si="35"/>
        <v>257</v>
      </c>
      <c r="N111" s="159">
        <f t="shared" si="35"/>
        <v>268</v>
      </c>
      <c r="O111" s="159">
        <f t="shared" si="35"/>
        <v>264</v>
      </c>
      <c r="P111" s="159">
        <f t="shared" si="35"/>
        <v>270</v>
      </c>
      <c r="Q111" s="159">
        <f t="shared" si="35"/>
        <v>237</v>
      </c>
      <c r="R111" s="159">
        <f t="shared" si="35"/>
        <v>2875</v>
      </c>
      <c r="S111" s="188">
        <f t="shared" si="35"/>
        <v>239.58333333333334</v>
      </c>
    </row>
    <row r="112" spans="2:19" x14ac:dyDescent="0.25">
      <c r="B112" s="150"/>
      <c r="C112" s="242" t="s">
        <v>1107</v>
      </c>
      <c r="D112" s="143"/>
      <c r="E112" s="143"/>
      <c r="F112" s="173"/>
      <c r="G112" s="173"/>
      <c r="H112" s="173"/>
      <c r="I112" s="173"/>
      <c r="J112" s="173"/>
      <c r="K112" s="173"/>
      <c r="L112" s="173"/>
      <c r="M112" s="173"/>
      <c r="N112" s="173"/>
      <c r="O112" s="173"/>
      <c r="P112" s="173"/>
      <c r="Q112" s="173"/>
      <c r="R112" s="173"/>
      <c r="S112" s="174"/>
    </row>
    <row r="113" spans="2:19" x14ac:dyDescent="0.25">
      <c r="B113" s="150"/>
      <c r="C113" s="150"/>
      <c r="D113" s="4" t="s">
        <v>1108</v>
      </c>
      <c r="E113" s="154"/>
      <c r="F113" s="207">
        <v>0</v>
      </c>
      <c r="G113" s="207">
        <v>0</v>
      </c>
      <c r="H113" s="207">
        <v>0</v>
      </c>
      <c r="I113" s="207">
        <v>0</v>
      </c>
      <c r="J113" s="207">
        <v>0</v>
      </c>
      <c r="K113" s="207">
        <v>0</v>
      </c>
      <c r="L113" s="207">
        <v>0</v>
      </c>
      <c r="M113" s="207">
        <v>0</v>
      </c>
      <c r="N113" s="207">
        <v>0</v>
      </c>
      <c r="O113" s="207">
        <v>0</v>
      </c>
      <c r="P113" s="207">
        <v>0</v>
      </c>
      <c r="Q113" s="7">
        <v>0</v>
      </c>
      <c r="R113" s="166">
        <f>SUM(F113:Q113)</f>
        <v>0</v>
      </c>
      <c r="S113" s="167">
        <f>AVERAGE(F113:Q113)</f>
        <v>0</v>
      </c>
    </row>
    <row r="114" spans="2:19" x14ac:dyDescent="0.25">
      <c r="B114" s="150"/>
      <c r="C114" s="150"/>
      <c r="D114" s="4" t="s">
        <v>1109</v>
      </c>
      <c r="E114" s="154"/>
      <c r="F114" s="207">
        <v>0</v>
      </c>
      <c r="G114" s="207">
        <v>0</v>
      </c>
      <c r="H114" s="207">
        <v>0</v>
      </c>
      <c r="I114" s="207">
        <v>0</v>
      </c>
      <c r="J114" s="207">
        <v>0</v>
      </c>
      <c r="K114" s="207">
        <v>0</v>
      </c>
      <c r="L114" s="207">
        <v>0</v>
      </c>
      <c r="M114" s="207">
        <v>0</v>
      </c>
      <c r="N114" s="207">
        <v>0</v>
      </c>
      <c r="O114" s="207">
        <v>0</v>
      </c>
      <c r="P114" s="207">
        <v>0</v>
      </c>
      <c r="Q114" s="7">
        <v>0</v>
      </c>
      <c r="R114" s="168">
        <f>SUM(F114:Q114)</f>
        <v>0</v>
      </c>
      <c r="S114" s="153">
        <f>AVERAGE(F114:Q114)</f>
        <v>0</v>
      </c>
    </row>
    <row r="115" spans="2:19" x14ac:dyDescent="0.25">
      <c r="B115" s="150"/>
      <c r="C115" s="150"/>
      <c r="D115" s="4" t="s">
        <v>1110</v>
      </c>
      <c r="E115" s="154"/>
      <c r="F115" s="207">
        <f>F111</f>
        <v>202</v>
      </c>
      <c r="G115" s="207">
        <f t="shared" ref="G115:Q115" si="36">G111</f>
        <v>211</v>
      </c>
      <c r="H115" s="207">
        <f t="shared" si="36"/>
        <v>239</v>
      </c>
      <c r="I115" s="207">
        <f t="shared" si="36"/>
        <v>221</v>
      </c>
      <c r="J115" s="207">
        <f t="shared" si="36"/>
        <v>252</v>
      </c>
      <c r="K115" s="207">
        <f t="shared" si="36"/>
        <v>229</v>
      </c>
      <c r="L115" s="207">
        <f t="shared" si="36"/>
        <v>225</v>
      </c>
      <c r="M115" s="207">
        <f t="shared" si="36"/>
        <v>257</v>
      </c>
      <c r="N115" s="207">
        <f t="shared" si="36"/>
        <v>268</v>
      </c>
      <c r="O115" s="207">
        <f t="shared" si="36"/>
        <v>264</v>
      </c>
      <c r="P115" s="207">
        <f t="shared" si="36"/>
        <v>270</v>
      </c>
      <c r="Q115" s="207">
        <f t="shared" si="36"/>
        <v>237</v>
      </c>
      <c r="R115" s="168">
        <f>SUM(F115:Q115)</f>
        <v>2875</v>
      </c>
      <c r="S115" s="153">
        <f>AVERAGE(F115:Q115)</f>
        <v>239.58333333333334</v>
      </c>
    </row>
    <row r="116" spans="2:19" x14ac:dyDescent="0.25">
      <c r="B116" s="150"/>
      <c r="C116" s="150"/>
      <c r="D116" s="4" t="s">
        <v>1111</v>
      </c>
      <c r="E116" s="154"/>
      <c r="F116" s="207">
        <v>0</v>
      </c>
      <c r="G116" s="207">
        <v>0</v>
      </c>
      <c r="H116" s="207">
        <v>0</v>
      </c>
      <c r="I116" s="207">
        <v>0</v>
      </c>
      <c r="J116" s="207">
        <v>0</v>
      </c>
      <c r="K116" s="207">
        <v>0</v>
      </c>
      <c r="L116" s="207">
        <v>0</v>
      </c>
      <c r="M116" s="207">
        <v>0</v>
      </c>
      <c r="N116" s="207">
        <v>0</v>
      </c>
      <c r="O116" s="207">
        <v>0</v>
      </c>
      <c r="P116" s="207">
        <v>0</v>
      </c>
      <c r="Q116" s="7">
        <v>0</v>
      </c>
      <c r="R116" s="168">
        <f>SUM(F116:Q116)</f>
        <v>0</v>
      </c>
      <c r="S116" s="153">
        <f>AVERAGE(F116:Q116)</f>
        <v>0</v>
      </c>
    </row>
    <row r="117" spans="2:19" x14ac:dyDescent="0.25">
      <c r="B117" s="150"/>
      <c r="C117" s="157"/>
      <c r="D117" s="181" t="s">
        <v>1112</v>
      </c>
      <c r="E117" s="206"/>
      <c r="F117" s="159">
        <f t="shared" ref="F117:S117" si="37">SUM(F113:F116)</f>
        <v>202</v>
      </c>
      <c r="G117" s="159">
        <f t="shared" si="37"/>
        <v>211</v>
      </c>
      <c r="H117" s="159">
        <f t="shared" si="37"/>
        <v>239</v>
      </c>
      <c r="I117" s="159">
        <f t="shared" si="37"/>
        <v>221</v>
      </c>
      <c r="J117" s="159">
        <f t="shared" si="37"/>
        <v>252</v>
      </c>
      <c r="K117" s="159">
        <f t="shared" si="37"/>
        <v>229</v>
      </c>
      <c r="L117" s="159">
        <f t="shared" si="37"/>
        <v>225</v>
      </c>
      <c r="M117" s="159">
        <f t="shared" si="37"/>
        <v>257</v>
      </c>
      <c r="N117" s="159">
        <f t="shared" si="37"/>
        <v>268</v>
      </c>
      <c r="O117" s="159">
        <f t="shared" si="37"/>
        <v>264</v>
      </c>
      <c r="P117" s="159">
        <f t="shared" si="37"/>
        <v>270</v>
      </c>
      <c r="Q117" s="159">
        <f t="shared" si="37"/>
        <v>237</v>
      </c>
      <c r="R117" s="159">
        <f t="shared" si="37"/>
        <v>2875</v>
      </c>
      <c r="S117" s="188">
        <f t="shared" si="37"/>
        <v>239.58333333333334</v>
      </c>
    </row>
    <row r="118" spans="2:19" x14ac:dyDescent="0.25">
      <c r="B118" s="150"/>
      <c r="C118" s="242" t="s">
        <v>1113</v>
      </c>
      <c r="D118" s="143"/>
      <c r="E118" s="143"/>
      <c r="F118" s="173"/>
      <c r="G118" s="173"/>
      <c r="H118" s="173"/>
      <c r="I118" s="173"/>
      <c r="J118" s="173"/>
      <c r="K118" s="173"/>
      <c r="L118" s="173"/>
      <c r="M118" s="173"/>
      <c r="N118" s="173"/>
      <c r="O118" s="173"/>
      <c r="P118" s="173"/>
      <c r="Q118" s="173"/>
      <c r="R118" s="173"/>
      <c r="S118" s="174"/>
    </row>
    <row r="119" spans="2:19" x14ac:dyDescent="0.25">
      <c r="B119" s="150"/>
      <c r="C119" s="150"/>
      <c r="D119" s="3" t="s">
        <v>1114</v>
      </c>
      <c r="E119" s="221"/>
      <c r="F119" s="234">
        <f>'P.E. Atual. '!C442</f>
        <v>6</v>
      </c>
      <c r="G119" s="234">
        <f>'P.E. Atual. '!D442</f>
        <v>5</v>
      </c>
      <c r="H119" s="234">
        <f>'P.E. Atual. '!E442</f>
        <v>6</v>
      </c>
      <c r="I119" s="234">
        <f>'P.E. Atual. '!F442</f>
        <v>11</v>
      </c>
      <c r="J119" s="234">
        <f>'P.E. Atual. '!G442</f>
        <v>3</v>
      </c>
      <c r="K119" s="234">
        <f>'P.E. Atual. '!H442</f>
        <v>6</v>
      </c>
      <c r="L119" s="234">
        <f>'P.E. Atual. '!I442</f>
        <v>7</v>
      </c>
      <c r="M119" s="234">
        <f>'P.E. Atual. '!J442</f>
        <v>6</v>
      </c>
      <c r="N119" s="234">
        <f>'P.E. Atual. '!K442</f>
        <v>5</v>
      </c>
      <c r="O119" s="234">
        <f>'P.E. Atual. '!L442</f>
        <v>10</v>
      </c>
      <c r="P119" s="234">
        <f>'P.E. Atual. '!M442</f>
        <v>3</v>
      </c>
      <c r="Q119" s="234">
        <f>'P.E. Atual. '!N442</f>
        <v>12</v>
      </c>
      <c r="R119" s="166">
        <f>SUM(F119:Q119)</f>
        <v>80</v>
      </c>
      <c r="S119" s="167">
        <f>AVERAGE(F119:Q119)</f>
        <v>6.666666666666667</v>
      </c>
    </row>
    <row r="120" spans="2:19" x14ac:dyDescent="0.25">
      <c r="B120" s="150"/>
      <c r="C120" s="150"/>
      <c r="D120" s="3" t="s">
        <v>1115</v>
      </c>
      <c r="E120" s="221"/>
      <c r="F120" s="234">
        <f>'P.E. Atual. '!C443</f>
        <v>15</v>
      </c>
      <c r="G120" s="234">
        <f>'P.E. Atual. '!D443</f>
        <v>20</v>
      </c>
      <c r="H120" s="234">
        <f>'P.E. Atual. '!E443</f>
        <v>14</v>
      </c>
      <c r="I120" s="234">
        <f>'P.E. Atual. '!F443</f>
        <v>17</v>
      </c>
      <c r="J120" s="234">
        <f>'P.E. Atual. '!G443</f>
        <v>26</v>
      </c>
      <c r="K120" s="234">
        <f>'P.E. Atual. '!H443</f>
        <v>21</v>
      </c>
      <c r="L120" s="234">
        <f>'P.E. Atual. '!I443</f>
        <v>17</v>
      </c>
      <c r="M120" s="234">
        <f>'P.E. Atual. '!J443</f>
        <v>23</v>
      </c>
      <c r="N120" s="234">
        <f>'P.E. Atual. '!K443</f>
        <v>33</v>
      </c>
      <c r="O120" s="234">
        <f>'P.E. Atual. '!L443</f>
        <v>26</v>
      </c>
      <c r="P120" s="234">
        <f>'P.E. Atual. '!M443</f>
        <v>31</v>
      </c>
      <c r="Q120" s="234">
        <f>'P.E. Atual. '!N443</f>
        <v>15</v>
      </c>
      <c r="R120" s="168">
        <f>SUM(F120:Q120)</f>
        <v>258</v>
      </c>
      <c r="S120" s="153">
        <f>AVERAGE(F120:Q120)</f>
        <v>21.5</v>
      </c>
    </row>
    <row r="121" spans="2:19" x14ac:dyDescent="0.25">
      <c r="B121" s="150"/>
      <c r="C121" s="150"/>
      <c r="D121" s="3" t="s">
        <v>1116</v>
      </c>
      <c r="E121" s="221"/>
      <c r="F121" s="234">
        <f>'P.E. Atual. '!C444</f>
        <v>0</v>
      </c>
      <c r="G121" s="234">
        <f>'P.E. Atual. '!D444</f>
        <v>0</v>
      </c>
      <c r="H121" s="234">
        <f>'P.E. Atual. '!E444</f>
        <v>0</v>
      </c>
      <c r="I121" s="234">
        <f>'P.E. Atual. '!F444</f>
        <v>0</v>
      </c>
      <c r="J121" s="234">
        <f>'P.E. Atual. '!G444</f>
        <v>0</v>
      </c>
      <c r="K121" s="234">
        <f>'P.E. Atual. '!H444</f>
        <v>0</v>
      </c>
      <c r="L121" s="234">
        <f>'P.E. Atual. '!I444</f>
        <v>0</v>
      </c>
      <c r="M121" s="234">
        <f>'P.E. Atual. '!J444</f>
        <v>0</v>
      </c>
      <c r="N121" s="234">
        <f>'P.E. Atual. '!K444</f>
        <v>0</v>
      </c>
      <c r="O121" s="234">
        <f>'P.E. Atual. '!L444</f>
        <v>0</v>
      </c>
      <c r="P121" s="234">
        <f>'P.E. Atual. '!M444</f>
        <v>0</v>
      </c>
      <c r="Q121" s="234">
        <f>'P.E. Atual. '!N444</f>
        <v>0</v>
      </c>
      <c r="R121" s="168">
        <f>SUM(F121:Q121)</f>
        <v>0</v>
      </c>
      <c r="S121" s="153">
        <f>AVERAGE(F121:Q121)</f>
        <v>0</v>
      </c>
    </row>
    <row r="122" spans="2:19" x14ac:dyDescent="0.25">
      <c r="B122" s="150"/>
      <c r="C122" s="157"/>
      <c r="D122" s="3" t="s">
        <v>1117</v>
      </c>
      <c r="E122" s="221"/>
      <c r="F122" s="159">
        <f t="shared" ref="F122:S122" si="38">SUM(F119:F121)</f>
        <v>21</v>
      </c>
      <c r="G122" s="159">
        <f t="shared" si="38"/>
        <v>25</v>
      </c>
      <c r="H122" s="159">
        <f t="shared" si="38"/>
        <v>20</v>
      </c>
      <c r="I122" s="159">
        <f t="shared" si="38"/>
        <v>28</v>
      </c>
      <c r="J122" s="159">
        <f t="shared" si="38"/>
        <v>29</v>
      </c>
      <c r="K122" s="159">
        <f t="shared" si="38"/>
        <v>27</v>
      </c>
      <c r="L122" s="159">
        <f t="shared" si="38"/>
        <v>24</v>
      </c>
      <c r="M122" s="159">
        <f t="shared" si="38"/>
        <v>29</v>
      </c>
      <c r="N122" s="159">
        <f t="shared" si="38"/>
        <v>38</v>
      </c>
      <c r="O122" s="159">
        <f t="shared" si="38"/>
        <v>36</v>
      </c>
      <c r="P122" s="159">
        <f t="shared" si="38"/>
        <v>34</v>
      </c>
      <c r="Q122" s="159">
        <f t="shared" si="38"/>
        <v>27</v>
      </c>
      <c r="R122" s="159">
        <f t="shared" si="38"/>
        <v>338</v>
      </c>
      <c r="S122" s="188">
        <f t="shared" si="38"/>
        <v>28.166666666666668</v>
      </c>
    </row>
    <row r="123" spans="2:19" x14ac:dyDescent="0.25">
      <c r="B123" s="150"/>
      <c r="C123" s="242" t="s">
        <v>1118</v>
      </c>
      <c r="D123" s="143"/>
      <c r="E123" s="143"/>
      <c r="F123" s="173"/>
      <c r="G123" s="173"/>
      <c r="H123" s="173"/>
      <c r="I123" s="173"/>
      <c r="J123" s="173"/>
      <c r="K123" s="173"/>
      <c r="L123" s="173"/>
      <c r="M123" s="173"/>
      <c r="N123" s="173"/>
      <c r="O123" s="173"/>
      <c r="P123" s="173"/>
      <c r="Q123" s="173"/>
      <c r="R123" s="173"/>
      <c r="S123" s="174"/>
    </row>
    <row r="124" spans="2:19" x14ac:dyDescent="0.25">
      <c r="B124" s="150"/>
      <c r="C124" s="150"/>
      <c r="D124" s="4" t="s">
        <v>1119</v>
      </c>
      <c r="E124" s="154"/>
      <c r="F124" s="207">
        <v>0</v>
      </c>
      <c r="G124" s="207">
        <v>0</v>
      </c>
      <c r="H124" s="207">
        <v>0</v>
      </c>
      <c r="I124" s="207">
        <v>0</v>
      </c>
      <c r="J124" s="207">
        <v>0</v>
      </c>
      <c r="K124" s="207">
        <v>0</v>
      </c>
      <c r="L124" s="207">
        <v>0</v>
      </c>
      <c r="M124" s="207">
        <v>0</v>
      </c>
      <c r="N124" s="207">
        <v>0</v>
      </c>
      <c r="O124" s="207">
        <v>0</v>
      </c>
      <c r="P124" s="207">
        <v>0</v>
      </c>
      <c r="Q124" s="7">
        <v>0</v>
      </c>
      <c r="R124" s="166">
        <f>SUM(F124:Q124)</f>
        <v>0</v>
      </c>
      <c r="S124" s="167">
        <f>AVERAGE(F124:Q124)</f>
        <v>0</v>
      </c>
    </row>
    <row r="125" spans="2:19" x14ac:dyDescent="0.25">
      <c r="B125" s="150"/>
      <c r="C125" s="150"/>
      <c r="D125" s="4" t="s">
        <v>1120</v>
      </c>
      <c r="E125" s="154"/>
      <c r="F125" s="207">
        <v>0</v>
      </c>
      <c r="G125" s="207">
        <v>0</v>
      </c>
      <c r="H125" s="207">
        <v>0</v>
      </c>
      <c r="I125" s="207">
        <v>0</v>
      </c>
      <c r="J125" s="207">
        <v>0</v>
      </c>
      <c r="K125" s="207">
        <v>0</v>
      </c>
      <c r="L125" s="207">
        <v>0</v>
      </c>
      <c r="M125" s="207">
        <v>0</v>
      </c>
      <c r="N125" s="207">
        <v>0</v>
      </c>
      <c r="O125" s="207">
        <v>0</v>
      </c>
      <c r="P125" s="207">
        <v>0</v>
      </c>
      <c r="Q125" s="7">
        <v>0</v>
      </c>
      <c r="R125" s="168">
        <f>SUM(F125:Q125)</f>
        <v>0</v>
      </c>
      <c r="S125" s="153">
        <f>AVERAGE(F125:Q125)</f>
        <v>0</v>
      </c>
    </row>
    <row r="126" spans="2:19" x14ac:dyDescent="0.25">
      <c r="B126" s="150"/>
      <c r="C126" s="150"/>
      <c r="D126" s="4" t="s">
        <v>1121</v>
      </c>
      <c r="E126" s="154"/>
      <c r="F126" s="207">
        <f>F122</f>
        <v>21</v>
      </c>
      <c r="G126" s="207">
        <f t="shared" ref="G126:Q126" si="39">G122</f>
        <v>25</v>
      </c>
      <c r="H126" s="207">
        <f t="shared" si="39"/>
        <v>20</v>
      </c>
      <c r="I126" s="207">
        <f t="shared" si="39"/>
        <v>28</v>
      </c>
      <c r="J126" s="207">
        <f t="shared" si="39"/>
        <v>29</v>
      </c>
      <c r="K126" s="207">
        <f t="shared" si="39"/>
        <v>27</v>
      </c>
      <c r="L126" s="207">
        <f t="shared" si="39"/>
        <v>24</v>
      </c>
      <c r="M126" s="207">
        <f t="shared" si="39"/>
        <v>29</v>
      </c>
      <c r="N126" s="207">
        <f t="shared" si="39"/>
        <v>38</v>
      </c>
      <c r="O126" s="207">
        <f t="shared" si="39"/>
        <v>36</v>
      </c>
      <c r="P126" s="207">
        <f t="shared" si="39"/>
        <v>34</v>
      </c>
      <c r="Q126" s="207">
        <f t="shared" si="39"/>
        <v>27</v>
      </c>
      <c r="R126" s="168">
        <f>SUM(F126:Q126)</f>
        <v>338</v>
      </c>
      <c r="S126" s="153">
        <f>AVERAGE(F126:Q126)</f>
        <v>28.166666666666668</v>
      </c>
    </row>
    <row r="127" spans="2:19" x14ac:dyDescent="0.25">
      <c r="B127" s="150"/>
      <c r="C127" s="150"/>
      <c r="D127" s="4" t="s">
        <v>1122</v>
      </c>
      <c r="E127" s="154"/>
      <c r="F127" s="207">
        <v>0</v>
      </c>
      <c r="G127" s="207">
        <v>0</v>
      </c>
      <c r="H127" s="207">
        <v>0</v>
      </c>
      <c r="I127" s="207">
        <v>0</v>
      </c>
      <c r="J127" s="207">
        <v>0</v>
      </c>
      <c r="K127" s="207">
        <v>0</v>
      </c>
      <c r="L127" s="207">
        <v>0</v>
      </c>
      <c r="M127" s="207">
        <v>0</v>
      </c>
      <c r="N127" s="207">
        <v>0</v>
      </c>
      <c r="O127" s="207">
        <v>0</v>
      </c>
      <c r="P127" s="207">
        <v>0</v>
      </c>
      <c r="Q127" s="7">
        <v>0</v>
      </c>
      <c r="R127" s="168">
        <f>SUM(F127:Q127)</f>
        <v>0</v>
      </c>
      <c r="S127" s="153">
        <f>AVERAGE(F127:Q127)</f>
        <v>0</v>
      </c>
    </row>
    <row r="128" spans="2:19" x14ac:dyDescent="0.25">
      <c r="B128" s="150"/>
      <c r="C128" s="157"/>
      <c r="D128" s="181" t="s">
        <v>1123</v>
      </c>
      <c r="E128" s="206"/>
      <c r="F128" s="159">
        <f t="shared" ref="F128:S128" si="40">SUM(F124:F127)</f>
        <v>21</v>
      </c>
      <c r="G128" s="159">
        <f t="shared" si="40"/>
        <v>25</v>
      </c>
      <c r="H128" s="159">
        <f t="shared" si="40"/>
        <v>20</v>
      </c>
      <c r="I128" s="159">
        <f t="shared" si="40"/>
        <v>28</v>
      </c>
      <c r="J128" s="159">
        <f t="shared" si="40"/>
        <v>29</v>
      </c>
      <c r="K128" s="159">
        <f t="shared" si="40"/>
        <v>27</v>
      </c>
      <c r="L128" s="159">
        <f t="shared" si="40"/>
        <v>24</v>
      </c>
      <c r="M128" s="159">
        <f t="shared" si="40"/>
        <v>29</v>
      </c>
      <c r="N128" s="159">
        <f t="shared" si="40"/>
        <v>38</v>
      </c>
      <c r="O128" s="159">
        <f t="shared" si="40"/>
        <v>36</v>
      </c>
      <c r="P128" s="159">
        <f t="shared" si="40"/>
        <v>34</v>
      </c>
      <c r="Q128" s="159">
        <f>SUM(Q124:Q127)</f>
        <v>27</v>
      </c>
      <c r="R128" s="159">
        <f t="shared" si="40"/>
        <v>338</v>
      </c>
      <c r="S128" s="188">
        <f t="shared" si="40"/>
        <v>28.166666666666668</v>
      </c>
    </row>
    <row r="129" spans="2:19" x14ac:dyDescent="0.25">
      <c r="B129" s="145"/>
      <c r="C129" s="242" t="s">
        <v>1124</v>
      </c>
      <c r="D129" s="162"/>
      <c r="E129" s="162"/>
      <c r="F129" s="173"/>
      <c r="G129" s="173"/>
      <c r="H129" s="173"/>
      <c r="I129" s="173"/>
      <c r="J129" s="173"/>
      <c r="K129" s="173"/>
      <c r="L129" s="173"/>
      <c r="M129" s="173"/>
      <c r="N129" s="173"/>
      <c r="O129" s="173"/>
      <c r="P129" s="173"/>
      <c r="Q129" s="173"/>
      <c r="R129" s="173"/>
      <c r="S129" s="174"/>
    </row>
    <row r="130" spans="2:19" x14ac:dyDescent="0.25">
      <c r="B130" s="150"/>
      <c r="C130" s="150"/>
      <c r="D130" s="210" t="s">
        <v>1125</v>
      </c>
      <c r="E130" s="211"/>
      <c r="F130" s="207">
        <v>0</v>
      </c>
      <c r="G130" s="207">
        <v>0</v>
      </c>
      <c r="H130" s="207">
        <v>0</v>
      </c>
      <c r="I130" s="207">
        <v>0</v>
      </c>
      <c r="J130" s="207">
        <v>0</v>
      </c>
      <c r="K130" s="207">
        <v>0</v>
      </c>
      <c r="L130" s="207">
        <v>0</v>
      </c>
      <c r="M130" s="207">
        <v>0</v>
      </c>
      <c r="N130" s="207">
        <v>0</v>
      </c>
      <c r="O130" s="207">
        <v>0</v>
      </c>
      <c r="P130" s="207">
        <v>0</v>
      </c>
      <c r="Q130" s="207">
        <v>0</v>
      </c>
      <c r="R130" s="166">
        <f t="shared" ref="R130:R165" si="41">SUM(F130:Q130)</f>
        <v>0</v>
      </c>
      <c r="S130" s="167">
        <f t="shared" ref="S130:S167" si="42">AVERAGE(F130:Q130)</f>
        <v>0</v>
      </c>
    </row>
    <row r="131" spans="2:19" x14ac:dyDescent="0.25">
      <c r="B131" s="150"/>
      <c r="C131" s="150"/>
      <c r="D131" s="4" t="s">
        <v>1126</v>
      </c>
      <c r="E131" s="154"/>
      <c r="F131" s="234">
        <f>'P.E. Atual. '!C768</f>
        <v>12430</v>
      </c>
      <c r="G131" s="234">
        <f>'P.E. Atual. '!D768</f>
        <v>12056</v>
      </c>
      <c r="H131" s="234">
        <f>'P.E. Atual. '!E768</f>
        <v>12028</v>
      </c>
      <c r="I131" s="234">
        <f>'P.E. Atual. '!F768</f>
        <v>12808</v>
      </c>
      <c r="J131" s="234">
        <f>'P.E. Atual. '!G768</f>
        <v>11276</v>
      </c>
      <c r="K131" s="234">
        <f>'P.E. Atual. '!H768</f>
        <v>11835</v>
      </c>
      <c r="L131" s="234">
        <f>'P.E. Atual. '!I768</f>
        <v>11810</v>
      </c>
      <c r="M131" s="234">
        <f>'P.E. Atual. '!J768</f>
        <v>12262</v>
      </c>
      <c r="N131" s="234">
        <f>'P.E. Atual. '!K768</f>
        <v>12318</v>
      </c>
      <c r="O131" s="234">
        <f>'P.E. Atual. '!L768</f>
        <v>11562</v>
      </c>
      <c r="P131" s="234">
        <f>'P.E. Atual. '!M768</f>
        <v>11921</v>
      </c>
      <c r="Q131" s="234">
        <f>'P.E. Atual. '!N768</f>
        <v>11417</v>
      </c>
      <c r="R131" s="168">
        <f t="shared" si="41"/>
        <v>143723</v>
      </c>
      <c r="S131" s="153">
        <f t="shared" si="42"/>
        <v>11976.916666666666</v>
      </c>
    </row>
    <row r="132" spans="2:19" x14ac:dyDescent="0.25">
      <c r="B132" s="150"/>
      <c r="C132" s="150"/>
      <c r="D132" s="210" t="s">
        <v>1127</v>
      </c>
      <c r="E132" s="211"/>
      <c r="F132" s="207">
        <v>0</v>
      </c>
      <c r="G132" s="207">
        <v>0</v>
      </c>
      <c r="H132" s="207">
        <v>0</v>
      </c>
      <c r="I132" s="207">
        <v>0</v>
      </c>
      <c r="J132" s="207">
        <v>0</v>
      </c>
      <c r="K132" s="207">
        <v>0</v>
      </c>
      <c r="L132" s="207">
        <v>0</v>
      </c>
      <c r="M132" s="207">
        <v>0</v>
      </c>
      <c r="N132" s="207">
        <v>0</v>
      </c>
      <c r="O132" s="207">
        <v>0</v>
      </c>
      <c r="P132" s="207">
        <v>0</v>
      </c>
      <c r="Q132" s="207">
        <v>0</v>
      </c>
      <c r="R132" s="168">
        <f t="shared" si="41"/>
        <v>0</v>
      </c>
      <c r="S132" s="153">
        <f t="shared" si="42"/>
        <v>0</v>
      </c>
    </row>
    <row r="133" spans="2:19" x14ac:dyDescent="0.25">
      <c r="B133" s="150"/>
      <c r="C133" s="150"/>
      <c r="D133" s="4" t="s">
        <v>1128</v>
      </c>
      <c r="E133" s="154"/>
      <c r="F133" s="234">
        <f>'P.E. Atual. '!C939</f>
        <v>51</v>
      </c>
      <c r="G133" s="234">
        <f>'P.E. Atual. '!D939</f>
        <v>47</v>
      </c>
      <c r="H133" s="234">
        <f>'P.E. Atual. '!E939</f>
        <v>50</v>
      </c>
      <c r="I133" s="234">
        <f>'P.E. Atual. '!F939</f>
        <v>44</v>
      </c>
      <c r="J133" s="234">
        <f>'P.E. Atual. '!G939</f>
        <v>0</v>
      </c>
      <c r="K133" s="234">
        <f>'P.E. Atual. '!H939</f>
        <v>40</v>
      </c>
      <c r="L133" s="234">
        <f>'P.E. Atual. '!I939</f>
        <v>51</v>
      </c>
      <c r="M133" s="234">
        <f>'P.E. Atual. '!J939</f>
        <v>70</v>
      </c>
      <c r="N133" s="234">
        <f>'P.E. Atual. '!K939</f>
        <v>47</v>
      </c>
      <c r="O133" s="234">
        <f>'P.E. Atual. '!L939</f>
        <v>71</v>
      </c>
      <c r="P133" s="234">
        <f>'P.E. Atual. '!M939</f>
        <v>59</v>
      </c>
      <c r="Q133" s="234">
        <f>'P.E. Atual. '!N939</f>
        <v>88</v>
      </c>
      <c r="R133" s="168">
        <f t="shared" si="41"/>
        <v>618</v>
      </c>
      <c r="S133" s="153">
        <f t="shared" si="42"/>
        <v>51.5</v>
      </c>
    </row>
    <row r="134" spans="2:19" x14ac:dyDescent="0.25">
      <c r="B134" s="150"/>
      <c r="C134" s="150"/>
      <c r="D134" s="210" t="s">
        <v>1129</v>
      </c>
      <c r="E134" s="211"/>
      <c r="F134" s="207">
        <v>0</v>
      </c>
      <c r="G134" s="207">
        <v>0</v>
      </c>
      <c r="H134" s="207">
        <v>0</v>
      </c>
      <c r="I134" s="207">
        <v>0</v>
      </c>
      <c r="J134" s="207">
        <v>0</v>
      </c>
      <c r="K134" s="207">
        <v>0</v>
      </c>
      <c r="L134" s="207">
        <v>0</v>
      </c>
      <c r="M134" s="207">
        <v>0</v>
      </c>
      <c r="N134" s="207">
        <v>0</v>
      </c>
      <c r="O134" s="207">
        <v>0</v>
      </c>
      <c r="P134" s="207">
        <v>0</v>
      </c>
      <c r="Q134" s="207">
        <v>0</v>
      </c>
      <c r="R134" s="168">
        <f t="shared" si="41"/>
        <v>0</v>
      </c>
      <c r="S134" s="153">
        <f t="shared" si="42"/>
        <v>0</v>
      </c>
    </row>
    <row r="135" spans="2:19" x14ac:dyDescent="0.25">
      <c r="B135" s="150"/>
      <c r="C135" s="150"/>
      <c r="D135" s="4" t="s">
        <v>1130</v>
      </c>
      <c r="E135" s="154"/>
      <c r="F135" s="234">
        <f>'P.E. Atual. '!C806</f>
        <v>849</v>
      </c>
      <c r="G135" s="234">
        <f>'P.E. Atual. '!D806</f>
        <v>972</v>
      </c>
      <c r="H135" s="234">
        <f>'P.E. Atual. '!E806</f>
        <v>1044</v>
      </c>
      <c r="I135" s="234">
        <f>'P.E. Atual. '!F806</f>
        <v>842</v>
      </c>
      <c r="J135" s="234">
        <f>'P.E. Atual. '!G806</f>
        <v>995</v>
      </c>
      <c r="K135" s="234">
        <f>'P.E. Atual. '!H806</f>
        <v>1054</v>
      </c>
      <c r="L135" s="234">
        <f>'P.E. Atual. '!I806</f>
        <v>1107</v>
      </c>
      <c r="M135" s="234">
        <f>'P.E. Atual. '!J806</f>
        <v>1099</v>
      </c>
      <c r="N135" s="234">
        <f>'P.E. Atual. '!K806</f>
        <v>1171</v>
      </c>
      <c r="O135" s="234">
        <f>'P.E. Atual. '!L806</f>
        <v>1023</v>
      </c>
      <c r="P135" s="234">
        <f>'P.E. Atual. '!M806</f>
        <v>901</v>
      </c>
      <c r="Q135" s="234">
        <f>'P.E. Atual. '!N806</f>
        <v>938</v>
      </c>
      <c r="R135" s="168">
        <f t="shared" si="41"/>
        <v>11995</v>
      </c>
      <c r="S135" s="153">
        <f t="shared" si="42"/>
        <v>999.58333333333337</v>
      </c>
    </row>
    <row r="136" spans="2:19" x14ac:dyDescent="0.25">
      <c r="B136" s="150"/>
      <c r="C136" s="150"/>
      <c r="D136" s="210" t="s">
        <v>1131</v>
      </c>
      <c r="E136" s="211"/>
      <c r="F136" s="207">
        <v>0</v>
      </c>
      <c r="G136" s="207">
        <v>0</v>
      </c>
      <c r="H136" s="207">
        <v>0</v>
      </c>
      <c r="I136" s="207">
        <v>0</v>
      </c>
      <c r="J136" s="207">
        <v>0</v>
      </c>
      <c r="K136" s="207">
        <v>0</v>
      </c>
      <c r="L136" s="207">
        <v>0</v>
      </c>
      <c r="M136" s="207">
        <v>0</v>
      </c>
      <c r="N136" s="207">
        <v>0</v>
      </c>
      <c r="O136" s="207">
        <v>0</v>
      </c>
      <c r="P136" s="207">
        <v>0</v>
      </c>
      <c r="Q136" s="207">
        <v>0</v>
      </c>
      <c r="R136" s="168">
        <f t="shared" si="41"/>
        <v>0</v>
      </c>
      <c r="S136" s="153">
        <f t="shared" si="42"/>
        <v>0</v>
      </c>
    </row>
    <row r="137" spans="2:19" x14ac:dyDescent="0.25">
      <c r="B137" s="150"/>
      <c r="C137" s="150"/>
      <c r="D137" s="4" t="s">
        <v>1132</v>
      </c>
      <c r="E137" s="154"/>
      <c r="F137" s="234">
        <f>'P.E. Atual. '!C1205</f>
        <v>188</v>
      </c>
      <c r="G137" s="234">
        <f>'P.E. Atual. '!D1205</f>
        <v>197</v>
      </c>
      <c r="H137" s="234">
        <f>'P.E. Atual. '!E1205</f>
        <v>212</v>
      </c>
      <c r="I137" s="234">
        <f>'P.E. Atual. '!F1205</f>
        <v>215</v>
      </c>
      <c r="J137" s="234">
        <f>'P.E. Atual. '!G1205</f>
        <v>219</v>
      </c>
      <c r="K137" s="234">
        <f>'P.E. Atual. '!H1205</f>
        <v>210</v>
      </c>
      <c r="L137" s="234">
        <f>'P.E. Atual. '!I1205</f>
        <v>191</v>
      </c>
      <c r="M137" s="234">
        <f>'P.E. Atual. '!J1205</f>
        <v>207</v>
      </c>
      <c r="N137" s="234">
        <f>'P.E. Atual. '!K1205</f>
        <v>205</v>
      </c>
      <c r="O137" s="234">
        <f>'P.E. Atual. '!L1205</f>
        <v>215</v>
      </c>
      <c r="P137" s="234">
        <f>'P.E. Atual. '!M1205</f>
        <v>228</v>
      </c>
      <c r="Q137" s="234">
        <f>'P.E. Atual. '!N1205</f>
        <v>204</v>
      </c>
      <c r="R137" s="168">
        <f t="shared" si="41"/>
        <v>2491</v>
      </c>
      <c r="S137" s="153">
        <f t="shared" si="42"/>
        <v>207.58333333333334</v>
      </c>
    </row>
    <row r="138" spans="2:19" x14ac:dyDescent="0.25">
      <c r="B138" s="150"/>
      <c r="C138" s="150"/>
      <c r="D138" s="210" t="s">
        <v>1133</v>
      </c>
      <c r="E138" s="211"/>
      <c r="F138" s="207">
        <v>0</v>
      </c>
      <c r="G138" s="207">
        <v>0</v>
      </c>
      <c r="H138" s="207">
        <v>0</v>
      </c>
      <c r="I138" s="207">
        <v>0</v>
      </c>
      <c r="J138" s="207">
        <v>0</v>
      </c>
      <c r="K138" s="207">
        <v>0</v>
      </c>
      <c r="L138" s="207">
        <v>0</v>
      </c>
      <c r="M138" s="207">
        <v>0</v>
      </c>
      <c r="N138" s="207">
        <v>0</v>
      </c>
      <c r="O138" s="207">
        <v>0</v>
      </c>
      <c r="P138" s="207">
        <v>0</v>
      </c>
      <c r="Q138" s="207">
        <v>0</v>
      </c>
      <c r="R138" s="168">
        <f t="shared" si="41"/>
        <v>0</v>
      </c>
      <c r="S138" s="153">
        <f t="shared" si="42"/>
        <v>0</v>
      </c>
    </row>
    <row r="139" spans="2:19" x14ac:dyDescent="0.25">
      <c r="B139" s="150"/>
      <c r="C139" s="150"/>
      <c r="D139" s="186" t="s">
        <v>1134</v>
      </c>
      <c r="E139" s="187"/>
      <c r="F139" s="234">
        <f>'P.E. Atual. '!C665</f>
        <v>1213</v>
      </c>
      <c r="G139" s="234">
        <f>'P.E. Atual. '!D665</f>
        <v>1734</v>
      </c>
      <c r="H139" s="234">
        <f>'P.E. Atual. '!E665</f>
        <v>1557</v>
      </c>
      <c r="I139" s="234">
        <f>'P.E. Atual. '!F665</f>
        <v>1386</v>
      </c>
      <c r="J139" s="234">
        <f>'P.E. Atual. '!G665</f>
        <v>1290</v>
      </c>
      <c r="K139" s="234">
        <f>'P.E. Atual. '!H665</f>
        <v>1372</v>
      </c>
      <c r="L139" s="234">
        <f>'P.E. Atual. '!I665</f>
        <v>1374</v>
      </c>
      <c r="M139" s="234">
        <f>'P.E. Atual. '!J665</f>
        <v>1564</v>
      </c>
      <c r="N139" s="234">
        <f>'P.E. Atual. '!K665</f>
        <v>1406</v>
      </c>
      <c r="O139" s="234">
        <f>'P.E. Atual. '!L665</f>
        <v>1636</v>
      </c>
      <c r="P139" s="234">
        <f>'P.E. Atual. '!M665</f>
        <v>1280</v>
      </c>
      <c r="Q139" s="234">
        <f>'P.E. Atual. '!N665</f>
        <v>1272</v>
      </c>
      <c r="R139" s="168">
        <f t="shared" si="41"/>
        <v>17084</v>
      </c>
      <c r="S139" s="153">
        <f t="shared" si="42"/>
        <v>1423.6666666666667</v>
      </c>
    </row>
    <row r="140" spans="2:19" x14ac:dyDescent="0.25">
      <c r="B140" s="150"/>
      <c r="C140" s="150"/>
      <c r="D140" s="210" t="s">
        <v>1135</v>
      </c>
      <c r="E140" s="211"/>
      <c r="F140" s="207">
        <v>0</v>
      </c>
      <c r="G140" s="207">
        <v>0</v>
      </c>
      <c r="H140" s="207">
        <v>0</v>
      </c>
      <c r="I140" s="207">
        <v>0</v>
      </c>
      <c r="J140" s="207">
        <v>0</v>
      </c>
      <c r="K140" s="207">
        <v>0</v>
      </c>
      <c r="L140" s="207">
        <v>0</v>
      </c>
      <c r="M140" s="207">
        <v>0</v>
      </c>
      <c r="N140" s="207">
        <v>0</v>
      </c>
      <c r="O140" s="207">
        <v>0</v>
      </c>
      <c r="P140" s="207">
        <v>0</v>
      </c>
      <c r="Q140" s="207">
        <v>0</v>
      </c>
      <c r="R140" s="168">
        <f t="shared" si="41"/>
        <v>0</v>
      </c>
      <c r="S140" s="153">
        <f t="shared" si="42"/>
        <v>0</v>
      </c>
    </row>
    <row r="141" spans="2:19" x14ac:dyDescent="0.25">
      <c r="B141" s="150"/>
      <c r="C141" s="150"/>
      <c r="D141" s="4" t="s">
        <v>1136</v>
      </c>
      <c r="E141" s="154"/>
      <c r="F141" s="207">
        <v>0</v>
      </c>
      <c r="G141" s="207">
        <v>0</v>
      </c>
      <c r="H141" s="207">
        <v>0</v>
      </c>
      <c r="I141" s="207">
        <v>0</v>
      </c>
      <c r="J141" s="207">
        <v>0</v>
      </c>
      <c r="K141" s="207">
        <v>0</v>
      </c>
      <c r="L141" s="207">
        <v>0</v>
      </c>
      <c r="M141" s="207">
        <v>0</v>
      </c>
      <c r="N141" s="207">
        <v>0</v>
      </c>
      <c r="O141" s="207">
        <v>0</v>
      </c>
      <c r="P141" s="207">
        <v>0</v>
      </c>
      <c r="Q141" s="207">
        <v>0</v>
      </c>
      <c r="R141" s="168">
        <f t="shared" si="41"/>
        <v>0</v>
      </c>
      <c r="S141" s="153">
        <f t="shared" si="42"/>
        <v>0</v>
      </c>
    </row>
    <row r="142" spans="2:19" x14ac:dyDescent="0.25">
      <c r="B142" s="150"/>
      <c r="C142" s="150"/>
      <c r="D142" s="210" t="s">
        <v>1137</v>
      </c>
      <c r="E142" s="211"/>
      <c r="F142" s="207">
        <v>0</v>
      </c>
      <c r="G142" s="207">
        <v>0</v>
      </c>
      <c r="H142" s="207">
        <v>0</v>
      </c>
      <c r="I142" s="207">
        <v>0</v>
      </c>
      <c r="J142" s="207">
        <v>0</v>
      </c>
      <c r="K142" s="207">
        <v>0</v>
      </c>
      <c r="L142" s="207">
        <v>0</v>
      </c>
      <c r="M142" s="207">
        <v>0</v>
      </c>
      <c r="N142" s="207">
        <v>0</v>
      </c>
      <c r="O142" s="207">
        <v>0</v>
      </c>
      <c r="P142" s="207">
        <v>0</v>
      </c>
      <c r="Q142" s="207">
        <v>0</v>
      </c>
      <c r="R142" s="168">
        <f t="shared" si="41"/>
        <v>0</v>
      </c>
      <c r="S142" s="153">
        <f t="shared" si="42"/>
        <v>0</v>
      </c>
    </row>
    <row r="143" spans="2:19" x14ac:dyDescent="0.25">
      <c r="B143" s="150"/>
      <c r="C143" s="150"/>
      <c r="D143" s="4" t="s">
        <v>1138</v>
      </c>
      <c r="E143" s="154"/>
      <c r="F143" s="207">
        <v>0</v>
      </c>
      <c r="G143" s="207">
        <v>0</v>
      </c>
      <c r="H143" s="207">
        <v>0</v>
      </c>
      <c r="I143" s="207">
        <v>0</v>
      </c>
      <c r="J143" s="207">
        <v>0</v>
      </c>
      <c r="K143" s="207">
        <v>0</v>
      </c>
      <c r="L143" s="207">
        <v>0</v>
      </c>
      <c r="M143" s="207">
        <v>0</v>
      </c>
      <c r="N143" s="207">
        <v>0</v>
      </c>
      <c r="O143" s="207">
        <v>0</v>
      </c>
      <c r="P143" s="207">
        <v>0</v>
      </c>
      <c r="Q143" s="207">
        <v>0</v>
      </c>
      <c r="R143" s="168">
        <f t="shared" si="41"/>
        <v>0</v>
      </c>
      <c r="S143" s="153">
        <f t="shared" si="42"/>
        <v>0</v>
      </c>
    </row>
    <row r="144" spans="2:19" x14ac:dyDescent="0.25">
      <c r="B144" s="150"/>
      <c r="C144" s="150"/>
      <c r="D144" s="210" t="s">
        <v>1139</v>
      </c>
      <c r="E144" s="211"/>
      <c r="F144" s="207">
        <v>0</v>
      </c>
      <c r="G144" s="207">
        <v>0</v>
      </c>
      <c r="H144" s="207">
        <v>0</v>
      </c>
      <c r="I144" s="207">
        <v>0</v>
      </c>
      <c r="J144" s="207">
        <v>0</v>
      </c>
      <c r="K144" s="207">
        <v>0</v>
      </c>
      <c r="L144" s="207">
        <v>0</v>
      </c>
      <c r="M144" s="207">
        <v>0</v>
      </c>
      <c r="N144" s="207">
        <v>0</v>
      </c>
      <c r="O144" s="207">
        <v>0</v>
      </c>
      <c r="P144" s="207">
        <v>0</v>
      </c>
      <c r="Q144" s="207">
        <v>0</v>
      </c>
      <c r="R144" s="168">
        <f t="shared" si="41"/>
        <v>0</v>
      </c>
      <c r="S144" s="153">
        <f t="shared" si="42"/>
        <v>0</v>
      </c>
    </row>
    <row r="145" spans="2:19" x14ac:dyDescent="0.25">
      <c r="B145" s="150"/>
      <c r="C145" s="150"/>
      <c r="D145" s="210" t="s">
        <v>1140</v>
      </c>
      <c r="E145" s="211"/>
      <c r="F145" s="234">
        <f>'P.E. Atual. '!C612</f>
        <v>246</v>
      </c>
      <c r="G145" s="234">
        <f>'P.E. Atual. '!D612</f>
        <v>180</v>
      </c>
      <c r="H145" s="234">
        <f>'P.E. Atual. '!E612</f>
        <v>178</v>
      </c>
      <c r="I145" s="234">
        <f>'P.E. Atual. '!F612</f>
        <v>203</v>
      </c>
      <c r="J145" s="234">
        <f>'P.E. Atual. '!G612</f>
        <v>230</v>
      </c>
      <c r="K145" s="234">
        <f>'P.E. Atual. '!H612</f>
        <v>100</v>
      </c>
      <c r="L145" s="234">
        <f>'P.E. Atual. '!I612</f>
        <v>145</v>
      </c>
      <c r="M145" s="234">
        <f>'P.E. Atual. '!J612</f>
        <v>235</v>
      </c>
      <c r="N145" s="234">
        <f>'P.E. Atual. '!K612</f>
        <v>216</v>
      </c>
      <c r="O145" s="234">
        <f>'P.E. Atual. '!L612</f>
        <v>143</v>
      </c>
      <c r="P145" s="234">
        <f>'P.E. Atual. '!M612</f>
        <v>119</v>
      </c>
      <c r="Q145" s="234">
        <f>'P.E. Atual. '!N612</f>
        <v>228</v>
      </c>
      <c r="R145" s="168">
        <f t="shared" si="41"/>
        <v>2223</v>
      </c>
      <c r="S145" s="153">
        <f t="shared" si="42"/>
        <v>185.25</v>
      </c>
    </row>
    <row r="146" spans="2:19" x14ac:dyDescent="0.25">
      <c r="B146" s="150"/>
      <c r="C146" s="150"/>
      <c r="D146" s="210" t="s">
        <v>1141</v>
      </c>
      <c r="E146" s="211"/>
      <c r="F146" s="207">
        <v>0</v>
      </c>
      <c r="G146" s="207">
        <v>0</v>
      </c>
      <c r="H146" s="207">
        <v>0</v>
      </c>
      <c r="I146" s="207">
        <v>0</v>
      </c>
      <c r="J146" s="207">
        <v>0</v>
      </c>
      <c r="K146" s="207">
        <v>0</v>
      </c>
      <c r="L146" s="207">
        <v>0</v>
      </c>
      <c r="M146" s="207">
        <v>0</v>
      </c>
      <c r="N146" s="207">
        <v>0</v>
      </c>
      <c r="O146" s="207">
        <v>0</v>
      </c>
      <c r="P146" s="207">
        <v>0</v>
      </c>
      <c r="Q146" s="207">
        <v>0</v>
      </c>
      <c r="R146" s="168">
        <f t="shared" si="41"/>
        <v>0</v>
      </c>
      <c r="S146" s="153">
        <f t="shared" si="42"/>
        <v>0</v>
      </c>
    </row>
    <row r="147" spans="2:19" x14ac:dyDescent="0.25">
      <c r="B147" s="150"/>
      <c r="C147" s="150"/>
      <c r="D147" s="4" t="s">
        <v>1142</v>
      </c>
      <c r="E147" s="154"/>
      <c r="F147" s="234">
        <f>'P.E. Atual. '!C1091</f>
        <v>88</v>
      </c>
      <c r="G147" s="234">
        <f>'P.E. Atual. '!D1091</f>
        <v>68</v>
      </c>
      <c r="H147" s="234">
        <f>'P.E. Atual. '!E1091</f>
        <v>85</v>
      </c>
      <c r="I147" s="234">
        <f>'P.E. Atual. '!F1091</f>
        <v>68</v>
      </c>
      <c r="J147" s="234">
        <f>'P.E. Atual. '!G1091</f>
        <v>82</v>
      </c>
      <c r="K147" s="234">
        <f>'P.E. Atual. '!H1091</f>
        <v>80</v>
      </c>
      <c r="L147" s="234">
        <f>'P.E. Atual. '!I1091</f>
        <v>88</v>
      </c>
      <c r="M147" s="234">
        <f>'P.E. Atual. '!J1091</f>
        <v>94</v>
      </c>
      <c r="N147" s="234">
        <f>'P.E. Atual. '!K1091</f>
        <v>88</v>
      </c>
      <c r="O147" s="234">
        <f>'P.E. Atual. '!L1091</f>
        <v>81</v>
      </c>
      <c r="P147" s="234">
        <f>'P.E. Atual. '!M1091</f>
        <v>72</v>
      </c>
      <c r="Q147" s="234">
        <f>'P.E. Atual. '!N1091</f>
        <v>87</v>
      </c>
      <c r="R147" s="168">
        <f t="shared" si="41"/>
        <v>981</v>
      </c>
      <c r="S147" s="153">
        <f t="shared" si="42"/>
        <v>81.75</v>
      </c>
    </row>
    <row r="148" spans="2:19" x14ac:dyDescent="0.25">
      <c r="B148" s="150"/>
      <c r="C148" s="150"/>
      <c r="D148" s="210" t="s">
        <v>1143</v>
      </c>
      <c r="E148" s="211"/>
      <c r="F148" s="207">
        <v>0</v>
      </c>
      <c r="G148" s="207">
        <v>0</v>
      </c>
      <c r="H148" s="207">
        <v>0</v>
      </c>
      <c r="I148" s="207">
        <v>0</v>
      </c>
      <c r="J148" s="207">
        <v>0</v>
      </c>
      <c r="K148" s="207">
        <v>0</v>
      </c>
      <c r="L148" s="207">
        <v>0</v>
      </c>
      <c r="M148" s="207">
        <v>0</v>
      </c>
      <c r="N148" s="207">
        <v>0</v>
      </c>
      <c r="O148" s="207">
        <v>0</v>
      </c>
      <c r="P148" s="207">
        <v>0</v>
      </c>
      <c r="Q148" s="207">
        <v>0</v>
      </c>
      <c r="R148" s="168">
        <f t="shared" si="41"/>
        <v>0</v>
      </c>
      <c r="S148" s="153">
        <f t="shared" si="42"/>
        <v>0</v>
      </c>
    </row>
    <row r="149" spans="2:19" x14ac:dyDescent="0.25">
      <c r="B149" s="150"/>
      <c r="C149" s="150"/>
      <c r="D149" s="4" t="s">
        <v>1144</v>
      </c>
      <c r="E149" s="154"/>
      <c r="F149" s="234">
        <f>'P.E. Atual. '!C1129</f>
        <v>610</v>
      </c>
      <c r="G149" s="234">
        <f>'P.E. Atual. '!D1129</f>
        <v>570</v>
      </c>
      <c r="H149" s="234">
        <f>'P.E. Atual. '!E1129</f>
        <v>582</v>
      </c>
      <c r="I149" s="234">
        <f>'P.E. Atual. '!F1129</f>
        <v>562</v>
      </c>
      <c r="J149" s="234">
        <f>'P.E. Atual. '!G1129</f>
        <v>559</v>
      </c>
      <c r="K149" s="234">
        <f>'P.E. Atual. '!H1129</f>
        <v>603</v>
      </c>
      <c r="L149" s="234">
        <f>'P.E. Atual. '!I1129</f>
        <v>572</v>
      </c>
      <c r="M149" s="234">
        <f>'P.E. Atual. '!J1129</f>
        <v>586</v>
      </c>
      <c r="N149" s="234">
        <f>'P.E. Atual. '!K1129</f>
        <v>631</v>
      </c>
      <c r="O149" s="234">
        <f>'P.E. Atual. '!L1129</f>
        <v>585</v>
      </c>
      <c r="P149" s="234">
        <f>'P.E. Atual. '!M1129</f>
        <v>613</v>
      </c>
      <c r="Q149" s="234">
        <f>'P.E. Atual. '!N1129</f>
        <v>579</v>
      </c>
      <c r="R149" s="168">
        <f t="shared" si="41"/>
        <v>7052</v>
      </c>
      <c r="S149" s="153">
        <f t="shared" si="42"/>
        <v>587.66666666666663</v>
      </c>
    </row>
    <row r="150" spans="2:19" x14ac:dyDescent="0.25">
      <c r="B150" s="150"/>
      <c r="C150" s="150"/>
      <c r="D150" s="210" t="s">
        <v>1145</v>
      </c>
      <c r="E150" s="211"/>
      <c r="F150" s="207">
        <v>0</v>
      </c>
      <c r="G150" s="207">
        <v>0</v>
      </c>
      <c r="H150" s="207">
        <v>0</v>
      </c>
      <c r="I150" s="207">
        <v>0</v>
      </c>
      <c r="J150" s="207">
        <v>0</v>
      </c>
      <c r="K150" s="207">
        <v>0</v>
      </c>
      <c r="L150" s="207">
        <v>0</v>
      </c>
      <c r="M150" s="207">
        <v>0</v>
      </c>
      <c r="N150" s="207">
        <v>0</v>
      </c>
      <c r="O150" s="207">
        <v>0</v>
      </c>
      <c r="P150" s="207">
        <v>0</v>
      </c>
      <c r="Q150" s="207">
        <v>0</v>
      </c>
      <c r="R150" s="168">
        <f t="shared" si="41"/>
        <v>0</v>
      </c>
      <c r="S150" s="153">
        <f t="shared" si="42"/>
        <v>0</v>
      </c>
    </row>
    <row r="151" spans="2:19" x14ac:dyDescent="0.25">
      <c r="B151" s="150"/>
      <c r="C151" s="150"/>
      <c r="D151" s="4" t="s">
        <v>1146</v>
      </c>
      <c r="E151" s="154"/>
      <c r="F151" s="234">
        <f>'P.E. Atual. '!C863</f>
        <v>0</v>
      </c>
      <c r="G151" s="234">
        <f>'P.E. Atual. '!D863</f>
        <v>0</v>
      </c>
      <c r="H151" s="234">
        <f>'P.E. Atual. '!E863</f>
        <v>0</v>
      </c>
      <c r="I151" s="234">
        <f>'P.E. Atual. '!F863</f>
        <v>0</v>
      </c>
      <c r="J151" s="234">
        <f>'P.E. Atual. '!G863</f>
        <v>0</v>
      </c>
      <c r="K151" s="234">
        <f>'P.E. Atual. '!H863</f>
        <v>0</v>
      </c>
      <c r="L151" s="234">
        <f>'P.E. Atual. '!I863</f>
        <v>110</v>
      </c>
      <c r="M151" s="234">
        <f>'P.E. Atual. '!J863</f>
        <v>261</v>
      </c>
      <c r="N151" s="234">
        <f>'P.E. Atual. '!K863</f>
        <v>284</v>
      </c>
      <c r="O151" s="234">
        <f>'P.E. Atual. '!L863</f>
        <v>289</v>
      </c>
      <c r="P151" s="234">
        <f>'P.E. Atual. '!M863</f>
        <v>247</v>
      </c>
      <c r="Q151" s="234">
        <f>'P.E. Atual. '!N863</f>
        <v>293</v>
      </c>
      <c r="R151" s="168">
        <f t="shared" si="41"/>
        <v>1484</v>
      </c>
      <c r="S151" s="153">
        <f t="shared" si="42"/>
        <v>123.66666666666667</v>
      </c>
    </row>
    <row r="152" spans="2:19" x14ac:dyDescent="0.25">
      <c r="B152" s="150"/>
      <c r="C152" s="150"/>
      <c r="D152" s="210" t="s">
        <v>1147</v>
      </c>
      <c r="E152" s="211"/>
      <c r="F152" s="207">
        <v>0</v>
      </c>
      <c r="G152" s="207">
        <v>0</v>
      </c>
      <c r="H152" s="207">
        <v>0</v>
      </c>
      <c r="I152" s="207">
        <v>0</v>
      </c>
      <c r="J152" s="207">
        <v>0</v>
      </c>
      <c r="K152" s="207">
        <v>0</v>
      </c>
      <c r="L152" s="207">
        <v>0</v>
      </c>
      <c r="M152" s="207">
        <v>0</v>
      </c>
      <c r="N152" s="207">
        <v>0</v>
      </c>
      <c r="O152" s="207">
        <v>0</v>
      </c>
      <c r="P152" s="207">
        <v>0</v>
      </c>
      <c r="Q152" s="207">
        <v>0</v>
      </c>
      <c r="R152" s="168">
        <f t="shared" si="41"/>
        <v>0</v>
      </c>
      <c r="S152" s="153">
        <f t="shared" si="42"/>
        <v>0</v>
      </c>
    </row>
    <row r="153" spans="2:19" x14ac:dyDescent="0.25">
      <c r="B153" s="150"/>
      <c r="C153" s="150"/>
      <c r="D153" s="186" t="s">
        <v>1317</v>
      </c>
      <c r="E153" s="187"/>
      <c r="F153" s="234">
        <f>'P.E. Atual. '!C1053</f>
        <v>14</v>
      </c>
      <c r="G153" s="234">
        <f>'P.E. Atual. '!D1053</f>
        <v>12</v>
      </c>
      <c r="H153" s="234">
        <f>'P.E. Atual. '!E1053</f>
        <v>19</v>
      </c>
      <c r="I153" s="234">
        <f>'P.E. Atual. '!F1053</f>
        <v>12</v>
      </c>
      <c r="J153" s="234">
        <f>'P.E. Atual. '!G1053</f>
        <v>22</v>
      </c>
      <c r="K153" s="234">
        <f>'P.E. Atual. '!H1053</f>
        <v>20</v>
      </c>
      <c r="L153" s="234">
        <f>'P.E. Atual. '!I1053</f>
        <v>15</v>
      </c>
      <c r="M153" s="234">
        <f>'P.E. Atual. '!J1053</f>
        <v>19</v>
      </c>
      <c r="N153" s="234">
        <f>'P.E. Atual. '!K1053</f>
        <v>28</v>
      </c>
      <c r="O153" s="234">
        <f>'P.E. Atual. '!L1053</f>
        <v>22</v>
      </c>
      <c r="P153" s="234">
        <f>'P.E. Atual. '!M1053</f>
        <v>16</v>
      </c>
      <c r="Q153" s="234">
        <f>'P.E. Atual. '!N1053</f>
        <v>19</v>
      </c>
      <c r="R153" s="168">
        <f t="shared" si="41"/>
        <v>218</v>
      </c>
      <c r="S153" s="153">
        <f t="shared" si="42"/>
        <v>18.166666666666668</v>
      </c>
    </row>
    <row r="154" spans="2:19" x14ac:dyDescent="0.25">
      <c r="B154" s="150"/>
      <c r="C154" s="150"/>
      <c r="D154" s="210" t="s">
        <v>1148</v>
      </c>
      <c r="E154" s="211"/>
      <c r="F154" s="207">
        <v>0</v>
      </c>
      <c r="G154" s="207">
        <v>0</v>
      </c>
      <c r="H154" s="207">
        <v>0</v>
      </c>
      <c r="I154" s="207">
        <v>0</v>
      </c>
      <c r="J154" s="207">
        <v>0</v>
      </c>
      <c r="K154" s="207">
        <v>0</v>
      </c>
      <c r="L154" s="207">
        <v>0</v>
      </c>
      <c r="M154" s="207">
        <v>0</v>
      </c>
      <c r="N154" s="207">
        <v>0</v>
      </c>
      <c r="O154" s="207">
        <v>0</v>
      </c>
      <c r="P154" s="207">
        <v>0</v>
      </c>
      <c r="Q154" s="207">
        <v>0</v>
      </c>
      <c r="R154" s="168">
        <f t="shared" si="41"/>
        <v>0</v>
      </c>
      <c r="S154" s="153">
        <f t="shared" si="42"/>
        <v>0</v>
      </c>
    </row>
    <row r="155" spans="2:19" x14ac:dyDescent="0.25">
      <c r="B155" s="150"/>
      <c r="C155" s="150"/>
      <c r="D155" s="4" t="s">
        <v>1149</v>
      </c>
      <c r="E155" s="154"/>
      <c r="F155" s="234">
        <f>'P.E. Atual. '!C901</f>
        <v>39</v>
      </c>
      <c r="G155" s="234">
        <f>'P.E. Atual. '!D901</f>
        <v>59</v>
      </c>
      <c r="H155" s="234">
        <f>'P.E. Atual. '!E901</f>
        <v>63</v>
      </c>
      <c r="I155" s="234">
        <f>'P.E. Atual. '!F901</f>
        <v>76</v>
      </c>
      <c r="J155" s="234">
        <f>'P.E. Atual. '!G901</f>
        <v>74</v>
      </c>
      <c r="K155" s="234">
        <f>'P.E. Atual. '!H901</f>
        <v>77</v>
      </c>
      <c r="L155" s="234">
        <f>'P.E. Atual. '!I901</f>
        <v>94</v>
      </c>
      <c r="M155" s="234">
        <f>'P.E. Atual. '!J901</f>
        <v>91</v>
      </c>
      <c r="N155" s="234">
        <f>'P.E. Atual. '!K901</f>
        <v>76</v>
      </c>
      <c r="O155" s="234">
        <f>'P.E. Atual. '!L901</f>
        <v>106</v>
      </c>
      <c r="P155" s="234">
        <f>'P.E. Atual. '!M901</f>
        <v>320</v>
      </c>
      <c r="Q155" s="234">
        <f>'P.E. Atual. '!N901</f>
        <v>313</v>
      </c>
      <c r="R155" s="168">
        <f t="shared" si="41"/>
        <v>1388</v>
      </c>
      <c r="S155" s="153">
        <f t="shared" si="42"/>
        <v>115.66666666666667</v>
      </c>
    </row>
    <row r="156" spans="2:19" x14ac:dyDescent="0.25">
      <c r="B156" s="150"/>
      <c r="C156" s="150"/>
      <c r="D156" s="210" t="s">
        <v>1150</v>
      </c>
      <c r="E156" s="211"/>
      <c r="F156" s="207">
        <v>0</v>
      </c>
      <c r="G156" s="207">
        <v>0</v>
      </c>
      <c r="H156" s="207">
        <v>0</v>
      </c>
      <c r="I156" s="207">
        <v>0</v>
      </c>
      <c r="J156" s="207">
        <v>0</v>
      </c>
      <c r="K156" s="207">
        <v>0</v>
      </c>
      <c r="L156" s="207">
        <v>0</v>
      </c>
      <c r="M156" s="207">
        <v>0</v>
      </c>
      <c r="N156" s="207">
        <v>0</v>
      </c>
      <c r="O156" s="207">
        <v>0</v>
      </c>
      <c r="P156" s="207">
        <v>0</v>
      </c>
      <c r="Q156" s="207">
        <v>0</v>
      </c>
      <c r="R156" s="168">
        <f t="shared" si="41"/>
        <v>0</v>
      </c>
      <c r="S156" s="153">
        <f t="shared" si="42"/>
        <v>0</v>
      </c>
    </row>
    <row r="157" spans="2:19" x14ac:dyDescent="0.25">
      <c r="B157" s="150"/>
      <c r="C157" s="150"/>
      <c r="D157" s="4" t="s">
        <v>1151</v>
      </c>
      <c r="E157" s="154"/>
      <c r="F157" s="234">
        <f>'P.E. Atual. '!C1243</f>
        <v>94</v>
      </c>
      <c r="G157" s="234">
        <f>'P.E. Atual. '!D1243</f>
        <v>88</v>
      </c>
      <c r="H157" s="234">
        <f>'P.E. Atual. '!E1243</f>
        <v>97</v>
      </c>
      <c r="I157" s="234">
        <f>'P.E. Atual. '!F1243</f>
        <v>101</v>
      </c>
      <c r="J157" s="234">
        <f>'P.E. Atual. '!G1243</f>
        <v>114</v>
      </c>
      <c r="K157" s="234">
        <f>'P.E. Atual. '!H1243</f>
        <v>104</v>
      </c>
      <c r="L157" s="234">
        <f>'P.E. Atual. '!I1243</f>
        <v>113</v>
      </c>
      <c r="M157" s="234">
        <f>'P.E. Atual. '!J1243</f>
        <v>116</v>
      </c>
      <c r="N157" s="234">
        <f>'P.E. Atual. '!K1243</f>
        <v>113</v>
      </c>
      <c r="O157" s="234">
        <f>'P.E. Atual. '!L1243</f>
        <v>107</v>
      </c>
      <c r="P157" s="234">
        <f>'P.E. Atual. '!M1243</f>
        <v>107</v>
      </c>
      <c r="Q157" s="234">
        <f>'P.E. Atual. '!N1243</f>
        <v>105</v>
      </c>
      <c r="R157" s="168">
        <f t="shared" si="41"/>
        <v>1259</v>
      </c>
      <c r="S157" s="153">
        <f t="shared" si="42"/>
        <v>104.91666666666667</v>
      </c>
    </row>
    <row r="158" spans="2:19" x14ac:dyDescent="0.25">
      <c r="B158" s="150"/>
      <c r="C158" s="150"/>
      <c r="D158" s="210" t="s">
        <v>1152</v>
      </c>
      <c r="E158" s="211"/>
      <c r="F158" s="207">
        <v>0</v>
      </c>
      <c r="G158" s="207">
        <v>0</v>
      </c>
      <c r="H158" s="207">
        <v>0</v>
      </c>
      <c r="I158" s="207">
        <v>0</v>
      </c>
      <c r="J158" s="207">
        <v>0</v>
      </c>
      <c r="K158" s="207">
        <v>0</v>
      </c>
      <c r="L158" s="207">
        <v>0</v>
      </c>
      <c r="M158" s="207">
        <v>0</v>
      </c>
      <c r="N158" s="207">
        <v>0</v>
      </c>
      <c r="O158" s="207">
        <v>0</v>
      </c>
      <c r="P158" s="207">
        <v>0</v>
      </c>
      <c r="Q158" s="207">
        <v>0</v>
      </c>
      <c r="R158" s="168">
        <f t="shared" si="41"/>
        <v>0</v>
      </c>
      <c r="S158" s="153">
        <f t="shared" si="42"/>
        <v>0</v>
      </c>
    </row>
    <row r="159" spans="2:19" x14ac:dyDescent="0.25">
      <c r="B159" s="150"/>
      <c r="C159" s="150"/>
      <c r="D159" s="4" t="s">
        <v>1153</v>
      </c>
      <c r="E159" s="154"/>
      <c r="F159" s="234">
        <f>'P.E. Atual. '!C1015</f>
        <v>9</v>
      </c>
      <c r="G159" s="234">
        <f>'P.E. Atual. '!D1015</f>
        <v>6</v>
      </c>
      <c r="H159" s="234">
        <f>'P.E. Atual. '!E1015</f>
        <v>19</v>
      </c>
      <c r="I159" s="234">
        <f>'P.E. Atual. '!F1015</f>
        <v>6</v>
      </c>
      <c r="J159" s="234">
        <f>'P.E. Atual. '!G1015</f>
        <v>8</v>
      </c>
      <c r="K159" s="234">
        <f>'P.E. Atual. '!H1015</f>
        <v>11</v>
      </c>
      <c r="L159" s="234">
        <f>'P.E. Atual. '!I1015</f>
        <v>21</v>
      </c>
      <c r="M159" s="234">
        <f>'P.E. Atual. '!J1015</f>
        <v>12</v>
      </c>
      <c r="N159" s="234">
        <f>'P.E. Atual. '!K1015</f>
        <v>14</v>
      </c>
      <c r="O159" s="234">
        <f>'P.E. Atual. '!L1015</f>
        <v>15</v>
      </c>
      <c r="P159" s="234">
        <f>'P.E. Atual. '!M1015</f>
        <v>13</v>
      </c>
      <c r="Q159" s="234">
        <f>'P.E. Atual. '!N1015</f>
        <v>11</v>
      </c>
      <c r="R159" s="168">
        <f t="shared" si="41"/>
        <v>145</v>
      </c>
      <c r="S159" s="153">
        <f t="shared" si="42"/>
        <v>12.083333333333334</v>
      </c>
    </row>
    <row r="160" spans="2:19" x14ac:dyDescent="0.25">
      <c r="B160" s="150"/>
      <c r="C160" s="150"/>
      <c r="D160" s="210" t="s">
        <v>1154</v>
      </c>
      <c r="E160" s="211"/>
      <c r="F160" s="207">
        <v>0</v>
      </c>
      <c r="G160" s="207">
        <v>0</v>
      </c>
      <c r="H160" s="207">
        <v>0</v>
      </c>
      <c r="I160" s="207">
        <v>0</v>
      </c>
      <c r="J160" s="207">
        <v>0</v>
      </c>
      <c r="K160" s="207">
        <v>0</v>
      </c>
      <c r="L160" s="207">
        <v>0</v>
      </c>
      <c r="M160" s="207">
        <v>0</v>
      </c>
      <c r="N160" s="207">
        <v>0</v>
      </c>
      <c r="O160" s="207">
        <v>0</v>
      </c>
      <c r="P160" s="207">
        <v>0</v>
      </c>
      <c r="Q160" s="207">
        <v>0</v>
      </c>
      <c r="R160" s="168">
        <f t="shared" si="41"/>
        <v>0</v>
      </c>
      <c r="S160" s="153">
        <f t="shared" si="42"/>
        <v>0</v>
      </c>
    </row>
    <row r="161" spans="2:19" x14ac:dyDescent="0.25">
      <c r="B161" s="150"/>
      <c r="C161" s="150"/>
      <c r="D161" s="4" t="s">
        <v>1316</v>
      </c>
      <c r="E161" s="154"/>
      <c r="F161" s="234">
        <f>'P.E. Atual. '!C1250</f>
        <v>0</v>
      </c>
      <c r="G161" s="234">
        <f>'P.E. Atual. '!D1250</f>
        <v>1</v>
      </c>
      <c r="H161" s="234">
        <f>'P.E. Atual. '!E1250</f>
        <v>4</v>
      </c>
      <c r="I161" s="234">
        <f>'P.E. Atual. '!F1250</f>
        <v>5</v>
      </c>
      <c r="J161" s="234">
        <f>'P.E. Atual. '!G1250</f>
        <v>4</v>
      </c>
      <c r="K161" s="234">
        <f>'P.E. Atual. '!H1250</f>
        <v>4</v>
      </c>
      <c r="L161" s="234">
        <f>'P.E. Atual. '!I1250</f>
        <v>1</v>
      </c>
      <c r="M161" s="234">
        <f>'P.E. Atual. '!J1250</f>
        <v>4</v>
      </c>
      <c r="N161" s="234">
        <f>'P.E. Atual. '!K1250</f>
        <v>6</v>
      </c>
      <c r="O161" s="234">
        <f>'P.E. Atual. '!L1250</f>
        <v>9</v>
      </c>
      <c r="P161" s="234">
        <f>'P.E. Atual. '!M1250</f>
        <v>4</v>
      </c>
      <c r="Q161" s="234">
        <f>'P.E. Atual. '!N1250</f>
        <v>3</v>
      </c>
      <c r="R161" s="168">
        <f t="shared" si="41"/>
        <v>45</v>
      </c>
      <c r="S161" s="153">
        <f t="shared" si="42"/>
        <v>3.75</v>
      </c>
    </row>
    <row r="162" spans="2:19" x14ac:dyDescent="0.25">
      <c r="B162" s="150"/>
      <c r="C162" s="150"/>
      <c r="D162" s="208" t="s">
        <v>1155</v>
      </c>
      <c r="E162" s="211"/>
      <c r="F162" s="207">
        <v>0</v>
      </c>
      <c r="G162" s="207">
        <v>0</v>
      </c>
      <c r="H162" s="207">
        <v>0</v>
      </c>
      <c r="I162" s="207">
        <v>0</v>
      </c>
      <c r="J162" s="207">
        <v>0</v>
      </c>
      <c r="K162" s="207">
        <v>0</v>
      </c>
      <c r="L162" s="207">
        <v>0</v>
      </c>
      <c r="M162" s="207">
        <v>0</v>
      </c>
      <c r="N162" s="207">
        <v>0</v>
      </c>
      <c r="O162" s="207">
        <v>0</v>
      </c>
      <c r="P162" s="207">
        <v>0</v>
      </c>
      <c r="Q162" s="207">
        <v>0</v>
      </c>
      <c r="R162" s="168">
        <f t="shared" si="41"/>
        <v>0</v>
      </c>
      <c r="S162" s="153">
        <f t="shared" si="42"/>
        <v>0</v>
      </c>
    </row>
    <row r="163" spans="2:19" x14ac:dyDescent="0.25">
      <c r="B163" s="150"/>
      <c r="C163" s="150"/>
      <c r="D163" s="4" t="s">
        <v>1156</v>
      </c>
      <c r="E163" s="212"/>
      <c r="F163" s="207">
        <v>0</v>
      </c>
      <c r="G163" s="207">
        <v>0</v>
      </c>
      <c r="H163" s="207">
        <v>0</v>
      </c>
      <c r="I163" s="207">
        <v>0</v>
      </c>
      <c r="J163" s="207">
        <v>0</v>
      </c>
      <c r="K163" s="207">
        <v>0</v>
      </c>
      <c r="L163" s="207">
        <v>0</v>
      </c>
      <c r="M163" s="207">
        <v>0</v>
      </c>
      <c r="N163" s="207">
        <v>0</v>
      </c>
      <c r="O163" s="207">
        <v>0</v>
      </c>
      <c r="P163" s="207">
        <v>0</v>
      </c>
      <c r="Q163" s="207">
        <v>0</v>
      </c>
      <c r="R163" s="168">
        <f t="shared" si="41"/>
        <v>0</v>
      </c>
      <c r="S163" s="153">
        <f t="shared" si="42"/>
        <v>0</v>
      </c>
    </row>
    <row r="164" spans="2:19" x14ac:dyDescent="0.25">
      <c r="B164" s="150"/>
      <c r="C164" s="150"/>
      <c r="D164" s="208" t="s">
        <v>1157</v>
      </c>
      <c r="E164" s="211"/>
      <c r="F164" s="207">
        <v>0</v>
      </c>
      <c r="G164" s="207">
        <v>0</v>
      </c>
      <c r="H164" s="207">
        <v>0</v>
      </c>
      <c r="I164" s="207">
        <v>0</v>
      </c>
      <c r="J164" s="207">
        <v>0</v>
      </c>
      <c r="K164" s="207">
        <v>0</v>
      </c>
      <c r="L164" s="207">
        <v>0</v>
      </c>
      <c r="M164" s="207">
        <v>0</v>
      </c>
      <c r="N164" s="207">
        <v>0</v>
      </c>
      <c r="O164" s="207">
        <v>0</v>
      </c>
      <c r="P164" s="207">
        <v>0</v>
      </c>
      <c r="Q164" s="207">
        <v>0</v>
      </c>
      <c r="R164" s="168">
        <f t="shared" si="41"/>
        <v>0</v>
      </c>
      <c r="S164" s="153">
        <f t="shared" si="42"/>
        <v>0</v>
      </c>
    </row>
    <row r="165" spans="2:19" x14ac:dyDescent="0.25">
      <c r="B165" s="150"/>
      <c r="C165" s="150"/>
      <c r="D165" s="4" t="s">
        <v>1158</v>
      </c>
      <c r="E165" s="213"/>
      <c r="F165" s="234">
        <f>'P.E. Atual. '!C977</f>
        <v>35</v>
      </c>
      <c r="G165" s="234">
        <f>'P.E. Atual. '!D977</f>
        <v>39</v>
      </c>
      <c r="H165" s="234">
        <f>'P.E. Atual. '!E977</f>
        <v>32</v>
      </c>
      <c r="I165" s="234">
        <f>'P.E. Atual. '!F977</f>
        <v>38</v>
      </c>
      <c r="J165" s="234">
        <f>'P.E. Atual. '!G977</f>
        <v>42</v>
      </c>
      <c r="K165" s="234">
        <f>'P.E. Atual. '!H977</f>
        <v>42</v>
      </c>
      <c r="L165" s="234">
        <f>'P.E. Atual. '!I977</f>
        <v>43</v>
      </c>
      <c r="M165" s="234">
        <f>'P.E. Atual. '!J977</f>
        <v>43</v>
      </c>
      <c r="N165" s="234">
        <f>'P.E. Atual. '!K977</f>
        <v>56</v>
      </c>
      <c r="O165" s="234">
        <f>'P.E. Atual. '!L977</f>
        <v>56</v>
      </c>
      <c r="P165" s="234">
        <f>'P.E. Atual. '!M977</f>
        <v>45</v>
      </c>
      <c r="Q165" s="234">
        <f>'P.E. Atual. '!N977</f>
        <v>40</v>
      </c>
      <c r="R165" s="168">
        <f t="shared" si="41"/>
        <v>511</v>
      </c>
      <c r="S165" s="153">
        <f t="shared" si="42"/>
        <v>42.583333333333336</v>
      </c>
    </row>
    <row r="166" spans="2:19" x14ac:dyDescent="0.25">
      <c r="B166" s="150"/>
      <c r="C166" s="150"/>
      <c r="D166" s="208" t="s">
        <v>1159</v>
      </c>
      <c r="E166" s="211"/>
      <c r="F166" s="207">
        <v>0</v>
      </c>
      <c r="G166" s="207">
        <v>0</v>
      </c>
      <c r="H166" s="207">
        <v>0</v>
      </c>
      <c r="I166" s="207">
        <v>0</v>
      </c>
      <c r="J166" s="207">
        <v>0</v>
      </c>
      <c r="K166" s="207">
        <v>0</v>
      </c>
      <c r="L166" s="207">
        <v>0</v>
      </c>
      <c r="M166" s="207">
        <v>0</v>
      </c>
      <c r="N166" s="207">
        <v>0</v>
      </c>
      <c r="O166" s="207">
        <v>0</v>
      </c>
      <c r="P166" s="207">
        <v>0</v>
      </c>
      <c r="Q166" s="207">
        <v>0</v>
      </c>
      <c r="R166" s="168">
        <f>SUM(F166:Q166)</f>
        <v>0</v>
      </c>
      <c r="S166" s="153">
        <f t="shared" si="42"/>
        <v>0</v>
      </c>
    </row>
    <row r="167" spans="2:19" x14ac:dyDescent="0.25">
      <c r="B167" s="150"/>
      <c r="C167" s="150"/>
      <c r="D167" s="4" t="s">
        <v>1160</v>
      </c>
      <c r="E167" s="212"/>
      <c r="F167" s="207">
        <v>0</v>
      </c>
      <c r="G167" s="207">
        <v>0</v>
      </c>
      <c r="H167" s="207">
        <v>0</v>
      </c>
      <c r="I167" s="207">
        <v>0</v>
      </c>
      <c r="J167" s="207">
        <v>0</v>
      </c>
      <c r="K167" s="207">
        <v>0</v>
      </c>
      <c r="L167" s="207">
        <v>0</v>
      </c>
      <c r="M167" s="207">
        <v>0</v>
      </c>
      <c r="N167" s="207">
        <v>0</v>
      </c>
      <c r="O167" s="207">
        <v>0</v>
      </c>
      <c r="P167" s="207">
        <v>0</v>
      </c>
      <c r="Q167" s="207">
        <v>0</v>
      </c>
      <c r="R167" s="168">
        <f>SUM(F167:Q167)</f>
        <v>0</v>
      </c>
      <c r="S167" s="153">
        <f t="shared" si="42"/>
        <v>0</v>
      </c>
    </row>
    <row r="168" spans="2:19" x14ac:dyDescent="0.25">
      <c r="B168" s="150"/>
      <c r="C168" s="150"/>
      <c r="D168" s="214" t="s">
        <v>1161</v>
      </c>
      <c r="E168" s="158"/>
      <c r="F168" s="159">
        <f>F130+F132+F134+F136+F138+F140+F142+F144+F146+F148+F150+F152+F154+F156+F158+F160+F162+F164+F166</f>
        <v>0</v>
      </c>
      <c r="G168" s="159">
        <f>G130+G132+G134+G136+G138+G140+G142+G144+G146+G148+G150+G152+G154+G156+G158+G160+G162+G164+G166</f>
        <v>0</v>
      </c>
      <c r="H168" s="159">
        <f t="shared" ref="H168:Q168" si="43">H130+H132+H134+H136+H138+H140+H142+H144+H146+H148+H150+H152+H154+H156+H158+H160+H162+H164+H166</f>
        <v>0</v>
      </c>
      <c r="I168" s="159">
        <f t="shared" si="43"/>
        <v>0</v>
      </c>
      <c r="J168" s="159">
        <f t="shared" si="43"/>
        <v>0</v>
      </c>
      <c r="K168" s="159">
        <f t="shared" si="43"/>
        <v>0</v>
      </c>
      <c r="L168" s="159">
        <f t="shared" si="43"/>
        <v>0</v>
      </c>
      <c r="M168" s="159">
        <f t="shared" si="43"/>
        <v>0</v>
      </c>
      <c r="N168" s="159">
        <f t="shared" si="43"/>
        <v>0</v>
      </c>
      <c r="O168" s="159">
        <f t="shared" si="43"/>
        <v>0</v>
      </c>
      <c r="P168" s="159">
        <f t="shared" si="43"/>
        <v>0</v>
      </c>
      <c r="Q168" s="159">
        <f t="shared" si="43"/>
        <v>0</v>
      </c>
      <c r="R168" s="159">
        <f>R130+R132+R134+R136+R138+R140+R142+R144+R146+R148+R150+R152+R154+R156+R158+R160+R162+R164+R166</f>
        <v>0</v>
      </c>
      <c r="S168" s="188">
        <f>S130+S132+S134+S136+S138+S140+S142+S144+S146+S148+S150+S152+S154+S156+S158+S160+S162+S164+S166</f>
        <v>0</v>
      </c>
    </row>
    <row r="169" spans="2:19" x14ac:dyDescent="0.25">
      <c r="B169" s="150"/>
      <c r="C169" s="157"/>
      <c r="D169" s="181" t="s">
        <v>1162</v>
      </c>
      <c r="E169" s="158"/>
      <c r="F169" s="159">
        <f>F131+F133+F135+F137+F139+F141+F143+F145+F147+F149+F151+F153+F155+F157+F159+F161+F163+F165+F167</f>
        <v>15866</v>
      </c>
      <c r="G169" s="159">
        <f t="shared" ref="G169:Q169" si="44">G131+G133+G135+G137+G139+G141+G143+G145+G147+G149+G151+G153+G155+G157+G159+G161+G163+G165+G167</f>
        <v>16029</v>
      </c>
      <c r="H169" s="159">
        <f t="shared" si="44"/>
        <v>15970</v>
      </c>
      <c r="I169" s="159">
        <f t="shared" si="44"/>
        <v>16366</v>
      </c>
      <c r="J169" s="159">
        <f t="shared" si="44"/>
        <v>14915</v>
      </c>
      <c r="K169" s="159">
        <f t="shared" si="44"/>
        <v>15552</v>
      </c>
      <c r="L169" s="159">
        <f t="shared" si="44"/>
        <v>15735</v>
      </c>
      <c r="M169" s="159">
        <f t="shared" si="44"/>
        <v>16663</v>
      </c>
      <c r="N169" s="159">
        <f t="shared" si="44"/>
        <v>16659</v>
      </c>
      <c r="O169" s="159">
        <f t="shared" si="44"/>
        <v>15920</v>
      </c>
      <c r="P169" s="159">
        <f t="shared" si="44"/>
        <v>15945</v>
      </c>
      <c r="Q169" s="159">
        <f t="shared" si="44"/>
        <v>15597</v>
      </c>
      <c r="R169" s="159">
        <f>R131+R133+R135+R137+R139+R141+R143+R145+R147+R149+R151+R153+R155+R157+R159+R161+R163+R165+R167</f>
        <v>191217</v>
      </c>
      <c r="S169" s="188">
        <f>S131+S133+S135+S137+S139+S141+S143+S145+S147+S149+S151+S153+S155+S157+S159+S161+S163+S165+S167</f>
        <v>15934.749999999998</v>
      </c>
    </row>
    <row r="170" spans="2:19" x14ac:dyDescent="0.25">
      <c r="B170" s="215"/>
      <c r="C170" s="242" t="s">
        <v>1163</v>
      </c>
      <c r="D170" s="143"/>
      <c r="E170" s="143"/>
      <c r="F170" s="173"/>
      <c r="G170" s="173"/>
      <c r="H170" s="173"/>
      <c r="I170" s="173"/>
      <c r="J170" s="173"/>
      <c r="K170" s="173"/>
      <c r="L170" s="173"/>
      <c r="M170" s="173"/>
      <c r="N170" s="173"/>
      <c r="O170" s="173"/>
      <c r="P170" s="173"/>
      <c r="Q170" s="173"/>
      <c r="R170" s="177"/>
      <c r="S170" s="216"/>
    </row>
    <row r="171" spans="2:19" x14ac:dyDescent="0.25">
      <c r="B171" s="150"/>
      <c r="C171" s="150"/>
      <c r="D171" s="208" t="s">
        <v>1164</v>
      </c>
      <c r="E171" s="209"/>
      <c r="F171" s="207">
        <v>0</v>
      </c>
      <c r="G171" s="207">
        <v>0</v>
      </c>
      <c r="H171" s="207">
        <v>0</v>
      </c>
      <c r="I171" s="207">
        <v>0</v>
      </c>
      <c r="J171" s="207">
        <v>0</v>
      </c>
      <c r="K171" s="207">
        <v>0</v>
      </c>
      <c r="L171" s="207">
        <v>0</v>
      </c>
      <c r="M171" s="207">
        <v>0</v>
      </c>
      <c r="N171" s="207">
        <v>0</v>
      </c>
      <c r="O171" s="207">
        <v>0</v>
      </c>
      <c r="P171" s="207">
        <v>0</v>
      </c>
      <c r="Q171" s="207">
        <v>0</v>
      </c>
      <c r="R171" s="166">
        <f t="shared" ref="R171:R178" si="45">SUM(F171:Q171)</f>
        <v>0</v>
      </c>
      <c r="S171" s="167">
        <f t="shared" ref="S171:S178" si="46">AVERAGE(F171:Q171)</f>
        <v>0</v>
      </c>
    </row>
    <row r="172" spans="2:19" x14ac:dyDescent="0.25">
      <c r="B172" s="150"/>
      <c r="C172" s="150"/>
      <c r="D172" s="4" t="s">
        <v>1165</v>
      </c>
      <c r="E172" s="212"/>
      <c r="F172" s="234">
        <f>'P.E. Atual. '!C544</f>
        <v>347</v>
      </c>
      <c r="G172" s="234">
        <f>'P.E. Atual. '!D544</f>
        <v>333</v>
      </c>
      <c r="H172" s="234">
        <f>'P.E. Atual. '!E544</f>
        <v>310</v>
      </c>
      <c r="I172" s="234">
        <f>'P.E. Atual. '!F544</f>
        <v>340</v>
      </c>
      <c r="J172" s="234">
        <f>'P.E. Atual. '!G544</f>
        <v>288</v>
      </c>
      <c r="K172" s="234">
        <f>'P.E. Atual. '!H544</f>
        <v>309</v>
      </c>
      <c r="L172" s="234">
        <f>'P.E. Atual. '!I544</f>
        <v>322</v>
      </c>
      <c r="M172" s="234">
        <f>'P.E. Atual. '!J544</f>
        <v>369</v>
      </c>
      <c r="N172" s="234">
        <f>'P.E. Atual. '!K544</f>
        <v>405</v>
      </c>
      <c r="O172" s="234">
        <f>'P.E. Atual. '!L544</f>
        <v>442</v>
      </c>
      <c r="P172" s="234">
        <f>'P.E. Atual. '!M544</f>
        <v>408</v>
      </c>
      <c r="Q172" s="234">
        <f>'P.E. Atual. '!N544</f>
        <v>395</v>
      </c>
      <c r="R172" s="168">
        <f t="shared" si="45"/>
        <v>4268</v>
      </c>
      <c r="S172" s="153">
        <f t="shared" si="46"/>
        <v>355.66666666666669</v>
      </c>
    </row>
    <row r="173" spans="2:19" x14ac:dyDescent="0.25">
      <c r="B173" s="150"/>
      <c r="C173" s="150"/>
      <c r="D173" s="210" t="s">
        <v>1166</v>
      </c>
      <c r="E173" s="211"/>
      <c r="F173" s="207">
        <v>0</v>
      </c>
      <c r="G173" s="207">
        <v>0</v>
      </c>
      <c r="H173" s="207">
        <v>0</v>
      </c>
      <c r="I173" s="207">
        <v>0</v>
      </c>
      <c r="J173" s="207">
        <v>0</v>
      </c>
      <c r="K173" s="207">
        <v>0</v>
      </c>
      <c r="L173" s="207">
        <v>0</v>
      </c>
      <c r="M173" s="207">
        <v>0</v>
      </c>
      <c r="N173" s="207">
        <v>0</v>
      </c>
      <c r="O173" s="207">
        <v>0</v>
      </c>
      <c r="P173" s="207">
        <v>0</v>
      </c>
      <c r="Q173" s="207">
        <v>0</v>
      </c>
      <c r="R173" s="168">
        <f t="shared" si="45"/>
        <v>0</v>
      </c>
      <c r="S173" s="153">
        <f t="shared" si="46"/>
        <v>0</v>
      </c>
    </row>
    <row r="174" spans="2:19" x14ac:dyDescent="0.25">
      <c r="B174" s="150"/>
      <c r="C174" s="150"/>
      <c r="D174" s="4" t="s">
        <v>1167</v>
      </c>
      <c r="E174" s="212"/>
      <c r="F174" s="234">
        <f>'P.E. Atual. '!C534</f>
        <v>347</v>
      </c>
      <c r="G174" s="234">
        <f>'P.E. Atual. '!D534</f>
        <v>333</v>
      </c>
      <c r="H174" s="234">
        <f>'P.E. Atual. '!E534</f>
        <v>310</v>
      </c>
      <c r="I174" s="234">
        <f>'P.E. Atual. '!F534</f>
        <v>340</v>
      </c>
      <c r="J174" s="234">
        <f>'P.E. Atual. '!G534</f>
        <v>288</v>
      </c>
      <c r="K174" s="234">
        <f>'P.E. Atual. '!H534</f>
        <v>309</v>
      </c>
      <c r="L174" s="234">
        <f>'P.E. Atual. '!I534</f>
        <v>322</v>
      </c>
      <c r="M174" s="234">
        <f>'P.E. Atual. '!J534</f>
        <v>369</v>
      </c>
      <c r="N174" s="234">
        <f>'P.E. Atual. '!K534</f>
        <v>405</v>
      </c>
      <c r="O174" s="234">
        <f>'P.E. Atual. '!L534</f>
        <v>442</v>
      </c>
      <c r="P174" s="234">
        <f>'P.E. Atual. '!M534</f>
        <v>408</v>
      </c>
      <c r="Q174" s="234">
        <f>'P.E. Atual. '!N534</f>
        <v>395</v>
      </c>
      <c r="R174" s="168">
        <f t="shared" si="45"/>
        <v>4268</v>
      </c>
      <c r="S174" s="153">
        <f t="shared" si="46"/>
        <v>355.66666666666669</v>
      </c>
    </row>
    <row r="175" spans="2:19" x14ac:dyDescent="0.25">
      <c r="B175" s="150"/>
      <c r="C175" s="150"/>
      <c r="D175" s="210" t="s">
        <v>1168</v>
      </c>
      <c r="E175" s="211"/>
      <c r="F175" s="207">
        <v>0</v>
      </c>
      <c r="G175" s="207">
        <v>0</v>
      </c>
      <c r="H175" s="207">
        <v>0</v>
      </c>
      <c r="I175" s="207">
        <v>0</v>
      </c>
      <c r="J175" s="207">
        <v>0</v>
      </c>
      <c r="K175" s="207">
        <v>0</v>
      </c>
      <c r="L175" s="207">
        <v>0</v>
      </c>
      <c r="M175" s="207">
        <v>0</v>
      </c>
      <c r="N175" s="207">
        <v>0</v>
      </c>
      <c r="O175" s="207">
        <v>0</v>
      </c>
      <c r="P175" s="207">
        <v>0</v>
      </c>
      <c r="Q175" s="207">
        <v>0</v>
      </c>
      <c r="R175" s="168">
        <f t="shared" si="45"/>
        <v>0</v>
      </c>
      <c r="S175" s="153">
        <f t="shared" si="46"/>
        <v>0</v>
      </c>
    </row>
    <row r="176" spans="2:19" x14ac:dyDescent="0.25">
      <c r="B176" s="150"/>
      <c r="C176" s="150"/>
      <c r="D176" s="4" t="s">
        <v>1169</v>
      </c>
      <c r="E176" s="212"/>
      <c r="F176" s="234" t="e">
        <f>'P.E. Atual. '!#REF!</f>
        <v>#REF!</v>
      </c>
      <c r="G176" s="234" t="e">
        <f>'P.E. Atual. '!#REF!</f>
        <v>#REF!</v>
      </c>
      <c r="H176" s="234" t="e">
        <f>'P.E. Atual. '!#REF!</f>
        <v>#REF!</v>
      </c>
      <c r="I176" s="234" t="e">
        <f>'P.E. Atual. '!#REF!</f>
        <v>#REF!</v>
      </c>
      <c r="J176" s="234" t="e">
        <f>'P.E. Atual. '!#REF!</f>
        <v>#REF!</v>
      </c>
      <c r="K176" s="234" t="e">
        <f>'P.E. Atual. '!#REF!</f>
        <v>#REF!</v>
      </c>
      <c r="L176" s="234" t="e">
        <f>'P.E. Atual. '!#REF!</f>
        <v>#REF!</v>
      </c>
      <c r="M176" s="234" t="e">
        <f>'P.E. Atual. '!#REF!</f>
        <v>#REF!</v>
      </c>
      <c r="N176" s="234" t="e">
        <f>'P.E. Atual. '!#REF!</f>
        <v>#REF!</v>
      </c>
      <c r="O176" s="234" t="e">
        <f>'P.E. Atual. '!#REF!</f>
        <v>#REF!</v>
      </c>
      <c r="P176" s="234" t="e">
        <f>'P.E. Atual. '!#REF!</f>
        <v>#REF!</v>
      </c>
      <c r="Q176" s="234" t="e">
        <f>'P.E. Atual. '!#REF!</f>
        <v>#REF!</v>
      </c>
      <c r="R176" s="168" t="e">
        <f t="shared" si="45"/>
        <v>#REF!</v>
      </c>
      <c r="S176" s="153" t="e">
        <f t="shared" si="46"/>
        <v>#REF!</v>
      </c>
    </row>
    <row r="177" spans="2:19" x14ac:dyDescent="0.25">
      <c r="B177" s="150"/>
      <c r="C177" s="150"/>
      <c r="D177" s="210" t="s">
        <v>1170</v>
      </c>
      <c r="E177" s="211"/>
      <c r="F177" s="207">
        <v>0</v>
      </c>
      <c r="G177" s="207">
        <v>0</v>
      </c>
      <c r="H177" s="207">
        <v>0</v>
      </c>
      <c r="I177" s="207">
        <v>0</v>
      </c>
      <c r="J177" s="207">
        <v>0</v>
      </c>
      <c r="K177" s="207">
        <v>0</v>
      </c>
      <c r="L177" s="207">
        <v>0</v>
      </c>
      <c r="M177" s="207">
        <v>0</v>
      </c>
      <c r="N177" s="207">
        <v>0</v>
      </c>
      <c r="O177" s="207">
        <v>0</v>
      </c>
      <c r="P177" s="207">
        <v>0</v>
      </c>
      <c r="Q177" s="207">
        <v>0</v>
      </c>
      <c r="R177" s="168">
        <f t="shared" si="45"/>
        <v>0</v>
      </c>
      <c r="S177" s="153">
        <f t="shared" si="46"/>
        <v>0</v>
      </c>
    </row>
    <row r="178" spans="2:19" x14ac:dyDescent="0.25">
      <c r="B178" s="150"/>
      <c r="C178" s="150"/>
      <c r="D178" s="4" t="s">
        <v>1171</v>
      </c>
      <c r="E178" s="212"/>
      <c r="F178" s="234" t="e">
        <f>'P.E. Atual. '!#REF!</f>
        <v>#REF!</v>
      </c>
      <c r="G178" s="234" t="e">
        <f>'P.E. Atual. '!#REF!</f>
        <v>#REF!</v>
      </c>
      <c r="H178" s="234" t="e">
        <f>'P.E. Atual. '!#REF!</f>
        <v>#REF!</v>
      </c>
      <c r="I178" s="234" t="e">
        <f>'P.E. Atual. '!#REF!</f>
        <v>#REF!</v>
      </c>
      <c r="J178" s="234" t="e">
        <f>'P.E. Atual. '!#REF!</f>
        <v>#REF!</v>
      </c>
      <c r="K178" s="234" t="e">
        <f>'P.E. Atual. '!#REF!</f>
        <v>#REF!</v>
      </c>
      <c r="L178" s="234" t="e">
        <f>'P.E. Atual. '!#REF!</f>
        <v>#REF!</v>
      </c>
      <c r="M178" s="234" t="e">
        <f>'P.E. Atual. '!#REF!</f>
        <v>#REF!</v>
      </c>
      <c r="N178" s="234" t="e">
        <f>'P.E. Atual. '!#REF!</f>
        <v>#REF!</v>
      </c>
      <c r="O178" s="234" t="e">
        <f>'P.E. Atual. '!#REF!</f>
        <v>#REF!</v>
      </c>
      <c r="P178" s="234" t="e">
        <f>'P.E. Atual. '!#REF!</f>
        <v>#REF!</v>
      </c>
      <c r="Q178" s="234" t="e">
        <f>'P.E. Atual. '!#REF!</f>
        <v>#REF!</v>
      </c>
      <c r="R178" s="168" t="e">
        <f t="shared" si="45"/>
        <v>#REF!</v>
      </c>
      <c r="S178" s="153" t="e">
        <f t="shared" si="46"/>
        <v>#REF!</v>
      </c>
    </row>
    <row r="179" spans="2:19" x14ac:dyDescent="0.25">
      <c r="B179" s="150"/>
      <c r="C179" s="150"/>
      <c r="D179" s="181" t="s">
        <v>1172</v>
      </c>
      <c r="E179" s="158"/>
      <c r="F179" s="159">
        <f>F171+F173+F175+F177</f>
        <v>0</v>
      </c>
      <c r="G179" s="159">
        <f t="shared" ref="G179:S180" si="47">G171+G173+G175+G177</f>
        <v>0</v>
      </c>
      <c r="H179" s="159">
        <f t="shared" si="47"/>
        <v>0</v>
      </c>
      <c r="I179" s="159">
        <f t="shared" si="47"/>
        <v>0</v>
      </c>
      <c r="J179" s="159">
        <f t="shared" si="47"/>
        <v>0</v>
      </c>
      <c r="K179" s="159">
        <f t="shared" si="47"/>
        <v>0</v>
      </c>
      <c r="L179" s="159">
        <f t="shared" si="47"/>
        <v>0</v>
      </c>
      <c r="M179" s="159">
        <f t="shared" si="47"/>
        <v>0</v>
      </c>
      <c r="N179" s="159">
        <f t="shared" si="47"/>
        <v>0</v>
      </c>
      <c r="O179" s="159">
        <f t="shared" si="47"/>
        <v>0</v>
      </c>
      <c r="P179" s="159">
        <f t="shared" si="47"/>
        <v>0</v>
      </c>
      <c r="Q179" s="159">
        <f t="shared" si="47"/>
        <v>0</v>
      </c>
      <c r="R179" s="159">
        <f t="shared" si="47"/>
        <v>0</v>
      </c>
      <c r="S179" s="188">
        <f t="shared" si="47"/>
        <v>0</v>
      </c>
    </row>
    <row r="180" spans="2:19" x14ac:dyDescent="0.25">
      <c r="B180" s="150"/>
      <c r="C180" s="157"/>
      <c r="D180" s="181" t="s">
        <v>1173</v>
      </c>
      <c r="E180" s="158"/>
      <c r="F180" s="159" t="e">
        <f>F172+F174+F176+F178</f>
        <v>#REF!</v>
      </c>
      <c r="G180" s="159" t="e">
        <f t="shared" si="47"/>
        <v>#REF!</v>
      </c>
      <c r="H180" s="159" t="e">
        <f t="shared" si="47"/>
        <v>#REF!</v>
      </c>
      <c r="I180" s="159" t="e">
        <f t="shared" si="47"/>
        <v>#REF!</v>
      </c>
      <c r="J180" s="159" t="e">
        <f t="shared" si="47"/>
        <v>#REF!</v>
      </c>
      <c r="K180" s="159" t="e">
        <f t="shared" si="47"/>
        <v>#REF!</v>
      </c>
      <c r="L180" s="159" t="e">
        <f t="shared" si="47"/>
        <v>#REF!</v>
      </c>
      <c r="M180" s="159" t="e">
        <f t="shared" si="47"/>
        <v>#REF!</v>
      </c>
      <c r="N180" s="159" t="e">
        <f t="shared" si="47"/>
        <v>#REF!</v>
      </c>
      <c r="O180" s="159" t="e">
        <f t="shared" si="47"/>
        <v>#REF!</v>
      </c>
      <c r="P180" s="159" t="e">
        <f t="shared" si="47"/>
        <v>#REF!</v>
      </c>
      <c r="Q180" s="159" t="e">
        <f t="shared" si="47"/>
        <v>#REF!</v>
      </c>
      <c r="R180" s="159" t="e">
        <f t="shared" si="47"/>
        <v>#REF!</v>
      </c>
      <c r="S180" s="188" t="e">
        <f t="shared" si="47"/>
        <v>#REF!</v>
      </c>
    </row>
    <row r="181" spans="2:19" x14ac:dyDescent="0.25">
      <c r="B181" s="215"/>
      <c r="C181" s="217" t="s">
        <v>1174</v>
      </c>
      <c r="D181" s="143"/>
      <c r="E181" s="143"/>
      <c r="F181" s="173"/>
      <c r="G181" s="173"/>
      <c r="H181" s="173"/>
      <c r="I181" s="173"/>
      <c r="J181" s="173"/>
      <c r="K181" s="173"/>
      <c r="L181" s="173"/>
      <c r="M181" s="173"/>
      <c r="N181" s="173"/>
      <c r="O181" s="173"/>
      <c r="P181" s="173"/>
      <c r="Q181" s="173"/>
      <c r="R181" s="177"/>
      <c r="S181" s="216"/>
    </row>
    <row r="182" spans="2:19" x14ac:dyDescent="0.25">
      <c r="B182" s="150"/>
      <c r="C182" s="150"/>
      <c r="D182" s="4" t="s">
        <v>1175</v>
      </c>
      <c r="E182" s="154"/>
      <c r="F182" s="207">
        <v>0</v>
      </c>
      <c r="G182" s="207">
        <v>0</v>
      </c>
      <c r="H182" s="207">
        <v>0</v>
      </c>
      <c r="I182" s="207">
        <v>0</v>
      </c>
      <c r="J182" s="207">
        <v>0</v>
      </c>
      <c r="K182" s="207">
        <v>0</v>
      </c>
      <c r="L182" s="207">
        <v>0</v>
      </c>
      <c r="M182" s="207">
        <v>0</v>
      </c>
      <c r="N182" s="207">
        <v>0</v>
      </c>
      <c r="O182" s="207">
        <v>0</v>
      </c>
      <c r="P182" s="207">
        <v>0</v>
      </c>
      <c r="Q182" s="7">
        <v>0</v>
      </c>
      <c r="R182" s="166">
        <f>SUM(F182:Q182)</f>
        <v>0</v>
      </c>
      <c r="S182" s="167">
        <f>AVERAGE(F182:Q182)</f>
        <v>0</v>
      </c>
    </row>
    <row r="183" spans="2:19" x14ac:dyDescent="0.25">
      <c r="B183" s="150"/>
      <c r="C183" s="150"/>
      <c r="D183" s="210" t="s">
        <v>1176</v>
      </c>
      <c r="E183" s="211"/>
      <c r="F183" s="180">
        <v>0</v>
      </c>
      <c r="G183" s="180">
        <v>0</v>
      </c>
      <c r="H183" s="180">
        <v>0</v>
      </c>
      <c r="I183" s="180">
        <v>0</v>
      </c>
      <c r="J183" s="180">
        <v>0</v>
      </c>
      <c r="K183" s="180">
        <v>0</v>
      </c>
      <c r="L183" s="180">
        <v>0</v>
      </c>
      <c r="M183" s="180">
        <v>0</v>
      </c>
      <c r="N183" s="180">
        <v>0</v>
      </c>
      <c r="O183" s="180">
        <v>0</v>
      </c>
      <c r="P183" s="180">
        <v>0</v>
      </c>
      <c r="Q183" s="7">
        <v>0</v>
      </c>
      <c r="R183" s="168">
        <f>SUM(F183:Q183)</f>
        <v>0</v>
      </c>
      <c r="S183" s="153">
        <f>AVERAGE(F183:Q183)</f>
        <v>0</v>
      </c>
    </row>
    <row r="184" spans="2:19" x14ac:dyDescent="0.25">
      <c r="B184" s="150"/>
      <c r="C184" s="150"/>
      <c r="D184" s="210" t="s">
        <v>1177</v>
      </c>
      <c r="E184" s="211"/>
      <c r="F184" s="180">
        <v>0</v>
      </c>
      <c r="G184" s="180">
        <v>0</v>
      </c>
      <c r="H184" s="180">
        <v>0</v>
      </c>
      <c r="I184" s="180">
        <v>0</v>
      </c>
      <c r="J184" s="180">
        <v>0</v>
      </c>
      <c r="K184" s="180">
        <v>0</v>
      </c>
      <c r="L184" s="180">
        <v>0</v>
      </c>
      <c r="M184" s="180">
        <v>0</v>
      </c>
      <c r="N184" s="180">
        <v>0</v>
      </c>
      <c r="O184" s="180">
        <v>0</v>
      </c>
      <c r="P184" s="180">
        <v>0</v>
      </c>
      <c r="Q184" s="7">
        <v>0</v>
      </c>
      <c r="R184" s="168">
        <f>SUM(F184:Q184)</f>
        <v>0</v>
      </c>
      <c r="S184" s="153">
        <f>AVERAGE(F184:Q184)</f>
        <v>0</v>
      </c>
    </row>
    <row r="185" spans="2:19" x14ac:dyDescent="0.25">
      <c r="B185" s="150"/>
      <c r="C185" s="157"/>
      <c r="D185" s="3" t="s">
        <v>1178</v>
      </c>
      <c r="E185" s="151"/>
      <c r="F185" s="180">
        <v>0</v>
      </c>
      <c r="G185" s="180">
        <v>0</v>
      </c>
      <c r="H185" s="180">
        <v>0</v>
      </c>
      <c r="I185" s="180">
        <v>0</v>
      </c>
      <c r="J185" s="180">
        <v>0</v>
      </c>
      <c r="K185" s="180">
        <v>0</v>
      </c>
      <c r="L185" s="180">
        <v>0</v>
      </c>
      <c r="M185" s="180">
        <v>0</v>
      </c>
      <c r="N185" s="180">
        <v>0</v>
      </c>
      <c r="O185" s="180">
        <v>0</v>
      </c>
      <c r="P185" s="180">
        <v>0</v>
      </c>
      <c r="Q185" s="7">
        <v>0</v>
      </c>
      <c r="R185" s="202"/>
      <c r="S185" s="153">
        <f>AVERAGE(F185:Q185)</f>
        <v>0</v>
      </c>
    </row>
    <row r="186" spans="2:19" x14ac:dyDescent="0.25">
      <c r="B186" s="215"/>
      <c r="C186" s="217" t="s">
        <v>1179</v>
      </c>
      <c r="D186" s="143"/>
      <c r="E186" s="143"/>
      <c r="F186" s="173"/>
      <c r="G186" s="173"/>
      <c r="H186" s="173"/>
      <c r="I186" s="173"/>
      <c r="J186" s="173"/>
      <c r="K186" s="173"/>
      <c r="L186" s="173"/>
      <c r="M186" s="173"/>
      <c r="N186" s="173"/>
      <c r="O186" s="173"/>
      <c r="P186" s="173"/>
      <c r="Q186" s="173"/>
      <c r="R186" s="177"/>
      <c r="S186" s="216"/>
    </row>
    <row r="187" spans="2:19" x14ac:dyDescent="0.25">
      <c r="B187" s="150"/>
      <c r="C187" s="150"/>
      <c r="D187" s="242" t="s">
        <v>1180</v>
      </c>
      <c r="E187" s="243"/>
      <c r="F187" s="173"/>
      <c r="G187" s="173"/>
      <c r="H187" s="173"/>
      <c r="I187" s="173"/>
      <c r="J187" s="173"/>
      <c r="K187" s="173"/>
      <c r="L187" s="173"/>
      <c r="M187" s="173"/>
      <c r="N187" s="173"/>
      <c r="O187" s="173"/>
      <c r="P187" s="173"/>
      <c r="Q187" s="173"/>
      <c r="R187" s="173"/>
      <c r="S187" s="174"/>
    </row>
    <row r="188" spans="2:19" x14ac:dyDescent="0.25">
      <c r="B188" s="150"/>
      <c r="C188" s="150"/>
      <c r="D188" s="218" t="s">
        <v>1181</v>
      </c>
      <c r="E188" s="211"/>
      <c r="F188" s="180">
        <v>0</v>
      </c>
      <c r="G188" s="180">
        <v>0</v>
      </c>
      <c r="H188" s="180">
        <v>0</v>
      </c>
      <c r="I188" s="180">
        <v>0</v>
      </c>
      <c r="J188" s="180">
        <v>0</v>
      </c>
      <c r="K188" s="180">
        <v>0</v>
      </c>
      <c r="L188" s="180">
        <v>0</v>
      </c>
      <c r="M188" s="180">
        <v>0</v>
      </c>
      <c r="N188" s="180">
        <v>0</v>
      </c>
      <c r="O188" s="180">
        <v>0</v>
      </c>
      <c r="P188" s="180">
        <v>0</v>
      </c>
      <c r="Q188" s="7">
        <v>0</v>
      </c>
      <c r="R188" s="168">
        <f>SUM(F188:Q188)</f>
        <v>0</v>
      </c>
      <c r="S188" s="153">
        <f>AVERAGE(F188:Q188)</f>
        <v>0</v>
      </c>
    </row>
    <row r="189" spans="2:19" x14ac:dyDescent="0.25">
      <c r="B189" s="150"/>
      <c r="C189" s="150"/>
      <c r="D189" s="218" t="s">
        <v>1182</v>
      </c>
      <c r="E189" s="211"/>
      <c r="F189" s="180">
        <v>0</v>
      </c>
      <c r="G189" s="180">
        <v>0</v>
      </c>
      <c r="H189" s="180">
        <v>0</v>
      </c>
      <c r="I189" s="180">
        <v>0</v>
      </c>
      <c r="J189" s="180">
        <v>0</v>
      </c>
      <c r="K189" s="180">
        <v>0</v>
      </c>
      <c r="L189" s="180">
        <v>0</v>
      </c>
      <c r="M189" s="180">
        <v>0</v>
      </c>
      <c r="N189" s="180">
        <v>0</v>
      </c>
      <c r="O189" s="180">
        <v>0</v>
      </c>
      <c r="P189" s="180">
        <v>0</v>
      </c>
      <c r="Q189" s="7">
        <v>0</v>
      </c>
      <c r="R189" s="168">
        <f>SUM(F189:Q189)</f>
        <v>0</v>
      </c>
      <c r="S189" s="153">
        <f>AVERAGE(F189:Q189)</f>
        <v>0</v>
      </c>
    </row>
    <row r="190" spans="2:19" x14ac:dyDescent="0.25">
      <c r="B190" s="150"/>
      <c r="C190" s="150"/>
      <c r="D190" s="218" t="s">
        <v>1183</v>
      </c>
      <c r="E190" s="211"/>
      <c r="F190" s="180">
        <v>0</v>
      </c>
      <c r="G190" s="180">
        <v>0</v>
      </c>
      <c r="H190" s="180">
        <v>0</v>
      </c>
      <c r="I190" s="180">
        <v>0</v>
      </c>
      <c r="J190" s="180">
        <v>0</v>
      </c>
      <c r="K190" s="180">
        <v>0</v>
      </c>
      <c r="L190" s="180">
        <v>0</v>
      </c>
      <c r="M190" s="180">
        <v>0</v>
      </c>
      <c r="N190" s="180">
        <v>0</v>
      </c>
      <c r="O190" s="180">
        <v>0</v>
      </c>
      <c r="P190" s="180">
        <v>0</v>
      </c>
      <c r="Q190" s="7">
        <v>0</v>
      </c>
      <c r="R190" s="168">
        <f>SUM(F190:Q190)</f>
        <v>0</v>
      </c>
      <c r="S190" s="153">
        <f>AVERAGE(F190:Q190)</f>
        <v>0</v>
      </c>
    </row>
    <row r="191" spans="2:19" x14ac:dyDescent="0.25">
      <c r="B191" s="150"/>
      <c r="C191" s="150"/>
      <c r="D191" s="218" t="s">
        <v>1184</v>
      </c>
      <c r="E191" s="211"/>
      <c r="F191" s="180">
        <v>0</v>
      </c>
      <c r="G191" s="180">
        <v>0</v>
      </c>
      <c r="H191" s="180">
        <v>0</v>
      </c>
      <c r="I191" s="180">
        <v>0</v>
      </c>
      <c r="J191" s="180">
        <v>0</v>
      </c>
      <c r="K191" s="180">
        <v>0</v>
      </c>
      <c r="L191" s="180">
        <v>0</v>
      </c>
      <c r="M191" s="180">
        <v>0</v>
      </c>
      <c r="N191" s="180">
        <v>0</v>
      </c>
      <c r="O191" s="180">
        <v>0</v>
      </c>
      <c r="P191" s="180">
        <v>0</v>
      </c>
      <c r="Q191" s="7">
        <v>0</v>
      </c>
      <c r="R191" s="168">
        <f>SUM(F191:Q191)</f>
        <v>0</v>
      </c>
      <c r="S191" s="153">
        <f>AVERAGE(F191:Q191)</f>
        <v>0</v>
      </c>
    </row>
    <row r="192" spans="2:19" x14ac:dyDescent="0.25">
      <c r="B192" s="150"/>
      <c r="C192" s="150"/>
      <c r="D192" s="242" t="s">
        <v>1185</v>
      </c>
      <c r="E192" s="243"/>
      <c r="F192" s="173"/>
      <c r="G192" s="173"/>
      <c r="H192" s="173"/>
      <c r="I192" s="173"/>
      <c r="J192" s="173"/>
      <c r="K192" s="173"/>
      <c r="L192" s="173"/>
      <c r="M192" s="173"/>
      <c r="N192" s="173"/>
      <c r="O192" s="173"/>
      <c r="P192" s="173"/>
      <c r="Q192" s="173"/>
      <c r="R192" s="173"/>
      <c r="S192" s="174"/>
    </row>
    <row r="193" spans="2:19" x14ac:dyDescent="0.25">
      <c r="B193" s="150"/>
      <c r="C193" s="150"/>
      <c r="D193" s="218" t="s">
        <v>1186</v>
      </c>
      <c r="E193" s="211"/>
      <c r="F193" s="180">
        <v>0</v>
      </c>
      <c r="G193" s="180">
        <v>0</v>
      </c>
      <c r="H193" s="180">
        <v>0</v>
      </c>
      <c r="I193" s="180">
        <v>0</v>
      </c>
      <c r="J193" s="180">
        <v>0</v>
      </c>
      <c r="K193" s="180">
        <v>0</v>
      </c>
      <c r="L193" s="180">
        <v>0</v>
      </c>
      <c r="M193" s="180">
        <v>0</v>
      </c>
      <c r="N193" s="180">
        <v>0</v>
      </c>
      <c r="O193" s="180">
        <v>0</v>
      </c>
      <c r="P193" s="180">
        <v>0</v>
      </c>
      <c r="Q193" s="7">
        <v>0</v>
      </c>
      <c r="R193" s="168">
        <f t="shared" ref="R193:R202" si="48">SUM(F193:Q193)</f>
        <v>0</v>
      </c>
      <c r="S193" s="153">
        <f t="shared" ref="S193:S202" si="49">AVERAGE(F193:Q193)</f>
        <v>0</v>
      </c>
    </row>
    <row r="194" spans="2:19" x14ac:dyDescent="0.25">
      <c r="B194" s="150"/>
      <c r="C194" s="150"/>
      <c r="D194" s="218" t="s">
        <v>1187</v>
      </c>
      <c r="E194" s="211"/>
      <c r="F194" s="180">
        <v>0</v>
      </c>
      <c r="G194" s="180">
        <v>0</v>
      </c>
      <c r="H194" s="180">
        <v>0</v>
      </c>
      <c r="I194" s="180">
        <v>0</v>
      </c>
      <c r="J194" s="180">
        <v>0</v>
      </c>
      <c r="K194" s="180">
        <v>0</v>
      </c>
      <c r="L194" s="180">
        <v>0</v>
      </c>
      <c r="M194" s="180">
        <v>0</v>
      </c>
      <c r="N194" s="180">
        <v>0</v>
      </c>
      <c r="O194" s="180">
        <v>0</v>
      </c>
      <c r="P194" s="180">
        <v>0</v>
      </c>
      <c r="Q194" s="7">
        <v>0</v>
      </c>
      <c r="R194" s="168">
        <f t="shared" si="48"/>
        <v>0</v>
      </c>
      <c r="S194" s="153">
        <f t="shared" si="49"/>
        <v>0</v>
      </c>
    </row>
    <row r="195" spans="2:19" x14ac:dyDescent="0.25">
      <c r="B195" s="150"/>
      <c r="C195" s="150"/>
      <c r="D195" s="218" t="s">
        <v>1188</v>
      </c>
      <c r="E195" s="211"/>
      <c r="F195" s="180">
        <v>0</v>
      </c>
      <c r="G195" s="180">
        <v>0</v>
      </c>
      <c r="H195" s="180">
        <v>0</v>
      </c>
      <c r="I195" s="180">
        <v>0</v>
      </c>
      <c r="J195" s="180">
        <v>0</v>
      </c>
      <c r="K195" s="180">
        <v>0</v>
      </c>
      <c r="L195" s="180">
        <v>0</v>
      </c>
      <c r="M195" s="180">
        <v>0</v>
      </c>
      <c r="N195" s="180">
        <v>0</v>
      </c>
      <c r="O195" s="180">
        <v>0</v>
      </c>
      <c r="P195" s="180">
        <v>0</v>
      </c>
      <c r="Q195" s="7">
        <v>0</v>
      </c>
      <c r="R195" s="168">
        <f t="shared" si="48"/>
        <v>0</v>
      </c>
      <c r="S195" s="153">
        <f t="shared" si="49"/>
        <v>0</v>
      </c>
    </row>
    <row r="196" spans="2:19" x14ac:dyDescent="0.25">
      <c r="B196" s="150"/>
      <c r="C196" s="150"/>
      <c r="D196" s="218" t="s">
        <v>1189</v>
      </c>
      <c r="E196" s="211"/>
      <c r="F196" s="180">
        <v>0</v>
      </c>
      <c r="G196" s="180">
        <v>0</v>
      </c>
      <c r="H196" s="180">
        <v>0</v>
      </c>
      <c r="I196" s="180">
        <v>0</v>
      </c>
      <c r="J196" s="180">
        <v>0</v>
      </c>
      <c r="K196" s="180">
        <v>0</v>
      </c>
      <c r="L196" s="180">
        <v>0</v>
      </c>
      <c r="M196" s="180">
        <v>0</v>
      </c>
      <c r="N196" s="180">
        <v>0</v>
      </c>
      <c r="O196" s="180">
        <v>0</v>
      </c>
      <c r="P196" s="180">
        <v>0</v>
      </c>
      <c r="Q196" s="7">
        <v>0</v>
      </c>
      <c r="R196" s="168">
        <f t="shared" si="48"/>
        <v>0</v>
      </c>
      <c r="S196" s="153">
        <f t="shared" si="49"/>
        <v>0</v>
      </c>
    </row>
    <row r="197" spans="2:19" x14ac:dyDescent="0.25">
      <c r="B197" s="150"/>
      <c r="C197" s="150"/>
      <c r="D197" s="218" t="s">
        <v>1190</v>
      </c>
      <c r="E197" s="211"/>
      <c r="F197" s="180">
        <v>0</v>
      </c>
      <c r="G197" s="180">
        <v>0</v>
      </c>
      <c r="H197" s="180">
        <v>0</v>
      </c>
      <c r="I197" s="180">
        <v>0</v>
      </c>
      <c r="J197" s="180">
        <v>0</v>
      </c>
      <c r="K197" s="180">
        <v>0</v>
      </c>
      <c r="L197" s="180">
        <v>0</v>
      </c>
      <c r="M197" s="180">
        <v>0</v>
      </c>
      <c r="N197" s="180">
        <v>0</v>
      </c>
      <c r="O197" s="180">
        <v>0</v>
      </c>
      <c r="P197" s="180">
        <v>0</v>
      </c>
      <c r="Q197" s="7">
        <v>0</v>
      </c>
      <c r="R197" s="168">
        <f t="shared" si="48"/>
        <v>0</v>
      </c>
      <c r="S197" s="153">
        <f t="shared" si="49"/>
        <v>0</v>
      </c>
    </row>
    <row r="198" spans="2:19" x14ac:dyDescent="0.25">
      <c r="B198" s="150"/>
      <c r="C198" s="150"/>
      <c r="D198" s="218" t="s">
        <v>1191</v>
      </c>
      <c r="E198" s="211"/>
      <c r="F198" s="180">
        <v>0</v>
      </c>
      <c r="G198" s="180">
        <v>0</v>
      </c>
      <c r="H198" s="180">
        <v>0</v>
      </c>
      <c r="I198" s="180">
        <v>0</v>
      </c>
      <c r="J198" s="180">
        <v>0</v>
      </c>
      <c r="K198" s="180">
        <v>0</v>
      </c>
      <c r="L198" s="180">
        <v>0</v>
      </c>
      <c r="M198" s="180">
        <v>0</v>
      </c>
      <c r="N198" s="180">
        <v>0</v>
      </c>
      <c r="O198" s="180">
        <v>0</v>
      </c>
      <c r="P198" s="180">
        <v>0</v>
      </c>
      <c r="Q198" s="7">
        <v>0</v>
      </c>
      <c r="R198" s="168">
        <f t="shared" si="48"/>
        <v>0</v>
      </c>
      <c r="S198" s="153">
        <f t="shared" si="49"/>
        <v>0</v>
      </c>
    </row>
    <row r="199" spans="2:19" x14ac:dyDescent="0.25">
      <c r="B199" s="150"/>
      <c r="C199" s="150"/>
      <c r="D199" s="218" t="s">
        <v>1192</v>
      </c>
      <c r="E199" s="211"/>
      <c r="F199" s="180">
        <v>0</v>
      </c>
      <c r="G199" s="180">
        <v>0</v>
      </c>
      <c r="H199" s="180">
        <v>0</v>
      </c>
      <c r="I199" s="180">
        <v>0</v>
      </c>
      <c r="J199" s="180">
        <v>0</v>
      </c>
      <c r="K199" s="180">
        <v>0</v>
      </c>
      <c r="L199" s="180">
        <v>0</v>
      </c>
      <c r="M199" s="180">
        <v>0</v>
      </c>
      <c r="N199" s="180">
        <v>0</v>
      </c>
      <c r="O199" s="180">
        <v>0</v>
      </c>
      <c r="P199" s="180">
        <v>0</v>
      </c>
      <c r="Q199" s="7">
        <v>0</v>
      </c>
      <c r="R199" s="168">
        <f t="shared" si="48"/>
        <v>0</v>
      </c>
      <c r="S199" s="153">
        <f t="shared" si="49"/>
        <v>0</v>
      </c>
    </row>
    <row r="200" spans="2:19" x14ac:dyDescent="0.25">
      <c r="B200" s="150"/>
      <c r="C200" s="150"/>
      <c r="D200" s="218" t="s">
        <v>1193</v>
      </c>
      <c r="E200" s="211"/>
      <c r="F200" s="180">
        <v>0</v>
      </c>
      <c r="G200" s="180">
        <v>0</v>
      </c>
      <c r="H200" s="180">
        <v>0</v>
      </c>
      <c r="I200" s="180">
        <v>0</v>
      </c>
      <c r="J200" s="180">
        <v>0</v>
      </c>
      <c r="K200" s="180">
        <v>0</v>
      </c>
      <c r="L200" s="180">
        <v>0</v>
      </c>
      <c r="M200" s="180">
        <v>0</v>
      </c>
      <c r="N200" s="180">
        <v>0</v>
      </c>
      <c r="O200" s="180">
        <v>0</v>
      </c>
      <c r="P200" s="180">
        <v>0</v>
      </c>
      <c r="Q200" s="7">
        <v>0</v>
      </c>
      <c r="R200" s="168">
        <f t="shared" si="48"/>
        <v>0</v>
      </c>
      <c r="S200" s="153">
        <f t="shared" si="49"/>
        <v>0</v>
      </c>
    </row>
    <row r="201" spans="2:19" x14ac:dyDescent="0.25">
      <c r="B201" s="150"/>
      <c r="C201" s="150"/>
      <c r="D201" s="218" t="s">
        <v>1194</v>
      </c>
      <c r="E201" s="211"/>
      <c r="F201" s="180">
        <v>0</v>
      </c>
      <c r="G201" s="180">
        <v>0</v>
      </c>
      <c r="H201" s="180">
        <v>0</v>
      </c>
      <c r="I201" s="180">
        <v>0</v>
      </c>
      <c r="J201" s="180">
        <v>0</v>
      </c>
      <c r="K201" s="180">
        <v>0</v>
      </c>
      <c r="L201" s="180">
        <v>0</v>
      </c>
      <c r="M201" s="180">
        <v>0</v>
      </c>
      <c r="N201" s="180">
        <v>0</v>
      </c>
      <c r="O201" s="180">
        <v>0</v>
      </c>
      <c r="P201" s="180">
        <v>0</v>
      </c>
      <c r="Q201" s="7">
        <v>0</v>
      </c>
      <c r="R201" s="168">
        <f t="shared" si="48"/>
        <v>0</v>
      </c>
      <c r="S201" s="153">
        <f t="shared" si="49"/>
        <v>0</v>
      </c>
    </row>
    <row r="202" spans="2:19" x14ac:dyDescent="0.25">
      <c r="B202" s="150"/>
      <c r="C202" s="150"/>
      <c r="D202" s="219" t="s">
        <v>1195</v>
      </c>
      <c r="E202" s="211"/>
      <c r="F202" s="180">
        <v>0</v>
      </c>
      <c r="G202" s="180">
        <v>0</v>
      </c>
      <c r="H202" s="180">
        <v>0</v>
      </c>
      <c r="I202" s="180">
        <v>0</v>
      </c>
      <c r="J202" s="180">
        <v>0</v>
      </c>
      <c r="K202" s="180">
        <v>0</v>
      </c>
      <c r="L202" s="180">
        <v>0</v>
      </c>
      <c r="M202" s="180">
        <v>0</v>
      </c>
      <c r="N202" s="180">
        <v>0</v>
      </c>
      <c r="O202" s="180">
        <v>0</v>
      </c>
      <c r="P202" s="180">
        <v>0</v>
      </c>
      <c r="Q202" s="7">
        <v>0</v>
      </c>
      <c r="R202" s="168">
        <f t="shared" si="48"/>
        <v>0</v>
      </c>
      <c r="S202" s="153">
        <f t="shared" si="49"/>
        <v>0</v>
      </c>
    </row>
    <row r="203" spans="2:19" x14ac:dyDescent="0.25">
      <c r="B203" s="215"/>
      <c r="C203" s="217" t="s">
        <v>1196</v>
      </c>
      <c r="D203" s="143"/>
      <c r="E203" s="143"/>
      <c r="F203" s="173"/>
      <c r="G203" s="173"/>
      <c r="H203" s="173"/>
      <c r="I203" s="173"/>
      <c r="J203" s="173"/>
      <c r="K203" s="173"/>
      <c r="L203" s="173"/>
      <c r="M203" s="173"/>
      <c r="N203" s="173"/>
      <c r="O203" s="173"/>
      <c r="P203" s="173"/>
      <c r="Q203" s="173"/>
      <c r="R203" s="177"/>
      <c r="S203" s="216"/>
    </row>
    <row r="204" spans="2:19" x14ac:dyDescent="0.25">
      <c r="B204" s="150"/>
      <c r="C204" s="150"/>
      <c r="D204" s="220" t="s">
        <v>1197</v>
      </c>
      <c r="E204" s="209"/>
      <c r="F204" s="207">
        <v>0</v>
      </c>
      <c r="G204" s="207">
        <v>0</v>
      </c>
      <c r="H204" s="207">
        <v>0</v>
      </c>
      <c r="I204" s="207">
        <v>0</v>
      </c>
      <c r="J204" s="207">
        <v>0</v>
      </c>
      <c r="K204" s="207">
        <v>0</v>
      </c>
      <c r="L204" s="207">
        <v>0</v>
      </c>
      <c r="M204" s="207">
        <v>0</v>
      </c>
      <c r="N204" s="207">
        <v>0</v>
      </c>
      <c r="O204" s="207">
        <v>0</v>
      </c>
      <c r="P204" s="207">
        <v>0</v>
      </c>
      <c r="Q204" s="7">
        <v>0</v>
      </c>
      <c r="R204" s="166">
        <f t="shared" ref="R204:R209" si="50">SUM(F204:Q204)</f>
        <v>0</v>
      </c>
      <c r="S204" s="167">
        <f t="shared" ref="S204:S209" si="51">AVERAGE(F204:Q204)</f>
        <v>0</v>
      </c>
    </row>
    <row r="205" spans="2:19" x14ac:dyDescent="0.25">
      <c r="B205" s="150"/>
      <c r="C205" s="150"/>
      <c r="D205" s="218" t="s">
        <v>1198</v>
      </c>
      <c r="E205" s="211"/>
      <c r="F205" s="180">
        <v>0</v>
      </c>
      <c r="G205" s="180">
        <v>0</v>
      </c>
      <c r="H205" s="180">
        <v>0</v>
      </c>
      <c r="I205" s="180">
        <v>0</v>
      </c>
      <c r="J205" s="180">
        <v>0</v>
      </c>
      <c r="K205" s="180">
        <v>0</v>
      </c>
      <c r="L205" s="180">
        <v>0</v>
      </c>
      <c r="M205" s="180">
        <v>0</v>
      </c>
      <c r="N205" s="180">
        <v>0</v>
      </c>
      <c r="O205" s="180">
        <v>0</v>
      </c>
      <c r="P205" s="180">
        <v>0</v>
      </c>
      <c r="Q205" s="7">
        <v>0</v>
      </c>
      <c r="R205" s="168">
        <f t="shared" si="50"/>
        <v>0</v>
      </c>
      <c r="S205" s="153">
        <f t="shared" si="51"/>
        <v>0</v>
      </c>
    </row>
    <row r="206" spans="2:19" x14ac:dyDescent="0.25">
      <c r="B206" s="150"/>
      <c r="C206" s="150"/>
      <c r="D206" s="218" t="s">
        <v>1199</v>
      </c>
      <c r="E206" s="211"/>
      <c r="F206" s="180">
        <v>0</v>
      </c>
      <c r="G206" s="180">
        <v>0</v>
      </c>
      <c r="H206" s="180">
        <v>0</v>
      </c>
      <c r="I206" s="180">
        <v>0</v>
      </c>
      <c r="J206" s="180">
        <v>0</v>
      </c>
      <c r="K206" s="180">
        <v>0</v>
      </c>
      <c r="L206" s="180">
        <v>0</v>
      </c>
      <c r="M206" s="180">
        <v>0</v>
      </c>
      <c r="N206" s="180">
        <v>0</v>
      </c>
      <c r="O206" s="180">
        <v>0</v>
      </c>
      <c r="P206" s="180">
        <v>0</v>
      </c>
      <c r="Q206" s="7">
        <v>0</v>
      </c>
      <c r="R206" s="168">
        <f t="shared" si="50"/>
        <v>0</v>
      </c>
      <c r="S206" s="153">
        <f t="shared" si="51"/>
        <v>0</v>
      </c>
    </row>
    <row r="207" spans="2:19" x14ac:dyDescent="0.25">
      <c r="B207" s="150"/>
      <c r="C207" s="150"/>
      <c r="D207" s="218" t="s">
        <v>1200</v>
      </c>
      <c r="E207" s="211"/>
      <c r="F207" s="180">
        <v>0</v>
      </c>
      <c r="G207" s="180">
        <v>0</v>
      </c>
      <c r="H207" s="180">
        <v>0</v>
      </c>
      <c r="I207" s="180">
        <v>0</v>
      </c>
      <c r="J207" s="180">
        <v>0</v>
      </c>
      <c r="K207" s="180">
        <v>0</v>
      </c>
      <c r="L207" s="180">
        <v>0</v>
      </c>
      <c r="M207" s="180">
        <v>0</v>
      </c>
      <c r="N207" s="180">
        <v>0</v>
      </c>
      <c r="O207" s="180">
        <v>0</v>
      </c>
      <c r="P207" s="180">
        <v>0</v>
      </c>
      <c r="Q207" s="7">
        <v>0</v>
      </c>
      <c r="R207" s="168">
        <f t="shared" si="50"/>
        <v>0</v>
      </c>
      <c r="S207" s="153">
        <f t="shared" si="51"/>
        <v>0</v>
      </c>
    </row>
    <row r="208" spans="2:19" x14ac:dyDescent="0.25">
      <c r="B208" s="150"/>
      <c r="C208" s="150"/>
      <c r="D208" s="218" t="s">
        <v>1201</v>
      </c>
      <c r="E208" s="211"/>
      <c r="F208" s="180">
        <v>0</v>
      </c>
      <c r="G208" s="180">
        <v>0</v>
      </c>
      <c r="H208" s="180">
        <v>0</v>
      </c>
      <c r="I208" s="180">
        <v>0</v>
      </c>
      <c r="J208" s="180">
        <v>0</v>
      </c>
      <c r="K208" s="180">
        <v>0</v>
      </c>
      <c r="L208" s="180">
        <v>0</v>
      </c>
      <c r="M208" s="180">
        <v>0</v>
      </c>
      <c r="N208" s="180">
        <v>0</v>
      </c>
      <c r="O208" s="180">
        <v>0</v>
      </c>
      <c r="P208" s="180">
        <v>0</v>
      </c>
      <c r="Q208" s="7">
        <v>0</v>
      </c>
      <c r="R208" s="168">
        <f t="shared" si="50"/>
        <v>0</v>
      </c>
      <c r="S208" s="153">
        <f t="shared" si="51"/>
        <v>0</v>
      </c>
    </row>
    <row r="209" spans="2:19" x14ac:dyDescent="0.25">
      <c r="B209" s="215"/>
      <c r="C209" s="157"/>
      <c r="D209" s="155" t="s">
        <v>1202</v>
      </c>
      <c r="E209" s="221"/>
      <c r="F209" s="180">
        <v>0</v>
      </c>
      <c r="G209" s="180">
        <v>0</v>
      </c>
      <c r="H209" s="180">
        <v>0</v>
      </c>
      <c r="I209" s="180">
        <v>0</v>
      </c>
      <c r="J209" s="180">
        <v>0</v>
      </c>
      <c r="K209" s="180">
        <v>0</v>
      </c>
      <c r="L209" s="180">
        <v>0</v>
      </c>
      <c r="M209" s="180">
        <v>0</v>
      </c>
      <c r="N209" s="180">
        <v>0</v>
      </c>
      <c r="O209" s="180">
        <v>0</v>
      </c>
      <c r="P209" s="180">
        <v>0</v>
      </c>
      <c r="Q209" s="7">
        <v>0</v>
      </c>
      <c r="R209" s="168">
        <f t="shared" si="50"/>
        <v>0</v>
      </c>
      <c r="S209" s="153">
        <f t="shared" si="51"/>
        <v>0</v>
      </c>
    </row>
    <row r="210" spans="2:19" x14ac:dyDescent="0.25">
      <c r="B210" s="217" t="s">
        <v>1203</v>
      </c>
      <c r="C210" s="222"/>
      <c r="D210" s="143"/>
      <c r="E210" s="143"/>
      <c r="F210" s="173"/>
      <c r="G210" s="173"/>
      <c r="H210" s="173"/>
      <c r="I210" s="173"/>
      <c r="J210" s="173"/>
      <c r="K210" s="173"/>
      <c r="L210" s="173"/>
      <c r="M210" s="173"/>
      <c r="N210" s="173"/>
      <c r="O210" s="173"/>
      <c r="P210" s="173"/>
      <c r="Q210" s="173"/>
      <c r="R210" s="177"/>
      <c r="S210" s="216"/>
    </row>
    <row r="211" spans="2:19" x14ac:dyDescent="0.25">
      <c r="B211" s="223"/>
      <c r="C211" s="224" t="s">
        <v>1204</v>
      </c>
      <c r="D211" s="143"/>
      <c r="E211" s="143"/>
      <c r="F211" s="225"/>
      <c r="G211" s="225"/>
      <c r="H211" s="225"/>
      <c r="I211" s="225"/>
      <c r="J211" s="225"/>
      <c r="K211" s="225"/>
      <c r="L211" s="225"/>
      <c r="M211" s="225"/>
      <c r="N211" s="225"/>
      <c r="O211" s="225"/>
      <c r="P211" s="225"/>
      <c r="Q211" s="225"/>
      <c r="R211" s="225"/>
      <c r="S211" s="226"/>
    </row>
    <row r="212" spans="2:19" x14ac:dyDescent="0.25">
      <c r="B212" s="223"/>
      <c r="C212" s="223"/>
      <c r="D212" s="155" t="s">
        <v>1205</v>
      </c>
      <c r="E212" s="221"/>
      <c r="F212" s="338">
        <f>'P.E. Atual. '!C1604</f>
        <v>71.42</v>
      </c>
      <c r="G212" s="338">
        <f>'P.E. Atual. '!D1604</f>
        <v>80</v>
      </c>
      <c r="H212" s="338">
        <f>'P.E. Atual. '!E1604</f>
        <v>70</v>
      </c>
      <c r="I212" s="338">
        <f>'P.E. Atual. '!F1604</f>
        <v>60.71</v>
      </c>
      <c r="J212" s="338">
        <f>'P.E. Atual. '!G1604</f>
        <v>89.65</v>
      </c>
      <c r="K212" s="338">
        <f>'P.E. Atual. '!H1604</f>
        <v>77.77</v>
      </c>
      <c r="L212" s="338">
        <f>'P.E. Atual. '!I1604</f>
        <v>70.83</v>
      </c>
      <c r="M212" s="338">
        <f>'P.E. Atual. '!J1604</f>
        <v>79.31</v>
      </c>
      <c r="N212" s="338">
        <f>'P.E. Atual. '!K1604</f>
        <v>86.84</v>
      </c>
      <c r="O212" s="338">
        <f>'P.E. Atual. '!L1604</f>
        <v>72.22</v>
      </c>
      <c r="P212" s="338">
        <f>'P.E. Atual. '!M1604</f>
        <v>91.17</v>
      </c>
      <c r="Q212" s="338">
        <f>'P.E. Atual. '!N1604</f>
        <v>55.55</v>
      </c>
      <c r="R212" s="168">
        <f t="shared" ref="R212:R219" si="52">SUM(F212:Q212)</f>
        <v>905.47</v>
      </c>
      <c r="S212" s="153">
        <f t="shared" ref="S212:S219" si="53">AVERAGE(F212:Q212)</f>
        <v>75.455833333333331</v>
      </c>
    </row>
    <row r="213" spans="2:19" x14ac:dyDescent="0.25">
      <c r="B213" s="223"/>
      <c r="C213" s="223"/>
      <c r="D213" s="155" t="s">
        <v>1206</v>
      </c>
      <c r="E213" s="221"/>
      <c r="F213" s="234">
        <f>'P.E. Atual. '!C1601</f>
        <v>6.0185185185185182</v>
      </c>
      <c r="G213" s="234">
        <f>'P.E. Atual. '!D1601</f>
        <v>4.6218487394957988</v>
      </c>
      <c r="H213" s="234">
        <f>'P.E. Atual. '!E1601</f>
        <v>4.048582995951417</v>
      </c>
      <c r="I213" s="234">
        <f>'P.E. Atual. '!F1601</f>
        <v>5.1282051282051277</v>
      </c>
      <c r="J213" s="234">
        <f>'P.E. Atual. '!G1601</f>
        <v>6.4516129032258061</v>
      </c>
      <c r="K213" s="234">
        <f>'P.E. Atual. '!H1601</f>
        <v>5.5118110236220472</v>
      </c>
      <c r="L213" s="234">
        <f>'P.E. Atual. '!I1601</f>
        <v>6.3492063492063489</v>
      </c>
      <c r="M213" s="234">
        <f>'P.E. Atual. '!J1601</f>
        <v>3.4220532319391634</v>
      </c>
      <c r="N213" s="234">
        <f>'P.E. Atual. '!K1601</f>
        <v>3.6630036630036633</v>
      </c>
      <c r="O213" s="234">
        <f>'P.E. Atual. '!L1601</f>
        <v>6.9930069930069934</v>
      </c>
      <c r="P213" s="234">
        <f>'P.E. Atual. '!M1601</f>
        <v>4.9618320610687023</v>
      </c>
      <c r="Q213" s="234">
        <f>'P.E. Atual. '!N1601</f>
        <v>5.7034220532319395</v>
      </c>
      <c r="R213" s="166">
        <f t="shared" si="52"/>
        <v>62.873103660475536</v>
      </c>
      <c r="S213" s="167">
        <f t="shared" si="53"/>
        <v>5.239425305039628</v>
      </c>
    </row>
    <row r="214" spans="2:19" x14ac:dyDescent="0.25">
      <c r="B214" s="223"/>
      <c r="C214" s="223"/>
      <c r="D214" s="155" t="s">
        <v>1207</v>
      </c>
      <c r="E214" s="221"/>
      <c r="F214" s="234">
        <f>'P.E. Atual. '!C1605</f>
        <v>9.5238095238095237</v>
      </c>
      <c r="G214" s="234">
        <f>'P.E. Atual. '!D1605</f>
        <v>3.8461538461538463</v>
      </c>
      <c r="H214" s="234">
        <f>'P.E. Atual. '!E1605</f>
        <v>4.3478260869565215</v>
      </c>
      <c r="I214" s="234">
        <f>'P.E. Atual. '!F1605</f>
        <v>3.225806451612903</v>
      </c>
      <c r="J214" s="234">
        <f>'P.E. Atual. '!G1605</f>
        <v>3.4482758620689653</v>
      </c>
      <c r="K214" s="234">
        <f>'P.E. Atual. '!H1605</f>
        <v>7.4074074074074066</v>
      </c>
      <c r="L214" s="234">
        <f>'P.E. Atual. '!I1605</f>
        <v>4.1666666666666661</v>
      </c>
      <c r="M214" s="234">
        <f>'P.E. Atual. '!J1605</f>
        <v>3.125</v>
      </c>
      <c r="N214" s="234">
        <f>'P.E. Atual. '!K1605</f>
        <v>2.5</v>
      </c>
      <c r="O214" s="234">
        <f>'P.E. Atual. '!L1605</f>
        <v>2.8796992481203008</v>
      </c>
      <c r="P214" s="234">
        <f>'P.E. Atual. '!M1605</f>
        <v>1.606425702811245</v>
      </c>
      <c r="Q214" s="234">
        <f>'P.E. Atual. '!N1605</f>
        <v>2.806451612903226</v>
      </c>
      <c r="R214" s="166">
        <f t="shared" si="52"/>
        <v>48.883522408510601</v>
      </c>
      <c r="S214" s="167">
        <f t="shared" si="53"/>
        <v>4.0736268673758831</v>
      </c>
    </row>
    <row r="215" spans="2:19" x14ac:dyDescent="0.25">
      <c r="B215" s="223"/>
      <c r="C215" s="223"/>
      <c r="D215" s="155" t="s">
        <v>1208</v>
      </c>
      <c r="E215" s="221"/>
      <c r="F215" s="234">
        <f>'P.E. Atual. '!C1602</f>
        <v>1.0695187165775399</v>
      </c>
      <c r="G215" s="234">
        <f>'P.E. Atual. '!D1602</f>
        <v>1.0471204188481675</v>
      </c>
      <c r="H215" s="234">
        <f>'P.E. Atual. '!E1602</f>
        <v>1.3333333333333335</v>
      </c>
      <c r="I215" s="234">
        <f>'P.E. Atual. '!F1602</f>
        <v>1.4705882352941175</v>
      </c>
      <c r="J215" s="234">
        <f>'P.E. Atual. '!G1602</f>
        <v>2.2123893805309733</v>
      </c>
      <c r="K215" s="234">
        <f>'P.E. Atual. '!H1602</f>
        <v>2.4038461538461542</v>
      </c>
      <c r="L215" s="234">
        <f>'P.E. Atual. '!I1602</f>
        <v>1.9230769230769231</v>
      </c>
      <c r="M215" s="234">
        <f>'P.E. Atual. '!J1602</f>
        <v>1.2820512820512819</v>
      </c>
      <c r="N215" s="234">
        <f>'P.E. Atual. '!K1602</f>
        <v>1.2765957446808509</v>
      </c>
      <c r="O215" s="234">
        <f>'P.E. Atual. '!L1602</f>
        <v>2.5210084033613445</v>
      </c>
      <c r="P215" s="234">
        <f>'P.E. Atual. '!M1602</f>
        <v>2.0920502092050208</v>
      </c>
      <c r="Q215" s="234">
        <f>'P.E. Atual. '!N1602</f>
        <v>2.7027027027027026</v>
      </c>
      <c r="R215" s="166">
        <f t="shared" si="52"/>
        <v>21.334281503508407</v>
      </c>
      <c r="S215" s="167">
        <f t="shared" si="53"/>
        <v>1.777856791959034</v>
      </c>
    </row>
    <row r="216" spans="2:19" x14ac:dyDescent="0.25">
      <c r="B216" s="223"/>
      <c r="C216" s="223"/>
      <c r="D216" s="155" t="s">
        <v>1209</v>
      </c>
      <c r="E216" s="221"/>
      <c r="F216" s="234">
        <f>'Atividade Assistêncial'!C1544</f>
        <v>0</v>
      </c>
      <c r="G216" s="234">
        <f>'Atividade Assistêncial'!D1544</f>
        <v>0</v>
      </c>
      <c r="H216" s="234">
        <f>'Atividade Assistêncial'!E1544</f>
        <v>0</v>
      </c>
      <c r="I216" s="234">
        <f>'Atividade Assistêncial'!F1544</f>
        <v>0</v>
      </c>
      <c r="J216" s="234">
        <f>'Atividade Assistêncial'!G1544</f>
        <v>0</v>
      </c>
      <c r="K216" s="234">
        <f>'Atividade Assistêncial'!H1544</f>
        <v>0</v>
      </c>
      <c r="L216" s="234">
        <f>'Atividade Assistêncial'!I1544</f>
        <v>0</v>
      </c>
      <c r="M216" s="234">
        <f>'Atividade Assistêncial'!J1544</f>
        <v>0</v>
      </c>
      <c r="N216" s="234">
        <f>'Atividade Assistêncial'!K1544</f>
        <v>0</v>
      </c>
      <c r="O216" s="234">
        <f>'Atividade Assistêncial'!L1544</f>
        <v>0</v>
      </c>
      <c r="P216" s="234">
        <f>'Atividade Assistêncial'!M1544</f>
        <v>0</v>
      </c>
      <c r="Q216" s="234">
        <f>'Atividade Assistêncial'!N1544</f>
        <v>0</v>
      </c>
      <c r="R216" s="166">
        <f t="shared" si="52"/>
        <v>0</v>
      </c>
      <c r="S216" s="167">
        <f t="shared" si="53"/>
        <v>0</v>
      </c>
    </row>
    <row r="217" spans="2:19" x14ac:dyDescent="0.25">
      <c r="B217" s="223"/>
      <c r="C217" s="223"/>
      <c r="D217" s="155" t="s">
        <v>1210</v>
      </c>
      <c r="E217" s="221"/>
      <c r="F217" s="234">
        <f>'P.E. Atual. '!C469</f>
        <v>0</v>
      </c>
      <c r="G217" s="234">
        <f>'P.E. Atual. '!D469</f>
        <v>0</v>
      </c>
      <c r="H217" s="234">
        <f>'P.E. Atual. '!E469</f>
        <v>0</v>
      </c>
      <c r="I217" s="234">
        <f>'P.E. Atual. '!F469</f>
        <v>3.125</v>
      </c>
      <c r="J217" s="234">
        <f>'P.E. Atual. '!G469</f>
        <v>3.3333333333333335</v>
      </c>
      <c r="K217" s="234">
        <f>'P.E. Atual. '!H469</f>
        <v>3.5714285714285712</v>
      </c>
      <c r="L217" s="234">
        <f>'P.E. Atual. '!I469</f>
        <v>0</v>
      </c>
      <c r="M217" s="234">
        <f>'P.E. Atual. '!J469</f>
        <v>0</v>
      </c>
      <c r="N217" s="234">
        <f>'P.E. Atual. '!K469</f>
        <v>2.4390243902439024</v>
      </c>
      <c r="O217" s="234">
        <f>'P.E. Atual. '!L469</f>
        <v>0</v>
      </c>
      <c r="P217" s="234">
        <f>'P.E. Atual. '!M469</f>
        <v>0</v>
      </c>
      <c r="Q217" s="234">
        <f>'P.E. Atual. '!N469</f>
        <v>3.4482758620689653</v>
      </c>
      <c r="R217" s="166">
        <f t="shared" si="52"/>
        <v>15.917062157074774</v>
      </c>
      <c r="S217" s="167">
        <f t="shared" si="53"/>
        <v>1.3264218464228978</v>
      </c>
    </row>
    <row r="218" spans="2:19" x14ac:dyDescent="0.25">
      <c r="B218" s="223"/>
      <c r="C218" s="223"/>
      <c r="D218" s="155" t="s">
        <v>1211</v>
      </c>
      <c r="E218" s="221"/>
      <c r="F218" s="234">
        <f>'P.E. Atual. '!C485</f>
        <v>23.809523809523807</v>
      </c>
      <c r="G218" s="234">
        <f>'P.E. Atual. '!D485</f>
        <v>0</v>
      </c>
      <c r="H218" s="234">
        <f>'P.E. Atual. '!E485</f>
        <v>13.043478260869565</v>
      </c>
      <c r="I218" s="234">
        <f>'P.E. Atual. '!F485</f>
        <v>15.625</v>
      </c>
      <c r="J218" s="234">
        <f>'P.E. Atual. '!G485</f>
        <v>16.666666666666664</v>
      </c>
      <c r="K218" s="234">
        <f>'P.E. Atual. '!H485</f>
        <v>10.714285714285714</v>
      </c>
      <c r="L218" s="234">
        <f>'P.E. Atual. '!I485</f>
        <v>12.5</v>
      </c>
      <c r="M218" s="234">
        <f>'P.E. Atual. '!J485</f>
        <v>6.25</v>
      </c>
      <c r="N218" s="234">
        <f>'P.E. Atual. '!K485</f>
        <v>9.7560975609756095</v>
      </c>
      <c r="O218" s="234">
        <f>'P.E. Atual. '!L485</f>
        <v>10.810810810810811</v>
      </c>
      <c r="P218" s="234">
        <f>'P.E. Atual. '!M485</f>
        <v>11.428571428571429</v>
      </c>
      <c r="Q218" s="234">
        <f>'P.E. Atual. '!N485</f>
        <v>10.344827586206897</v>
      </c>
      <c r="R218" s="166">
        <f t="shared" si="52"/>
        <v>140.94926183791048</v>
      </c>
      <c r="S218" s="167">
        <f t="shared" si="53"/>
        <v>11.745771819825874</v>
      </c>
    </row>
    <row r="219" spans="2:19" x14ac:dyDescent="0.25">
      <c r="B219" s="223"/>
      <c r="C219" s="223"/>
      <c r="D219" s="155" t="s">
        <v>1212</v>
      </c>
      <c r="E219" s="221"/>
      <c r="F219" s="234">
        <f>'P.E. Atual. '!C1600</f>
        <v>3.342857142857143</v>
      </c>
      <c r="G219" s="234">
        <f>'P.E. Atual. '!D1600</f>
        <v>3.4</v>
      </c>
      <c r="H219" s="234">
        <f>'P.E. Atual. '!E1600</f>
        <v>3.5428571428571427</v>
      </c>
      <c r="I219" s="234">
        <f>'P.E. Atual. '!F1600</f>
        <v>3.4428571428571431</v>
      </c>
      <c r="J219" s="234">
        <f>'P.E. Atual. '!G1600</f>
        <v>3.5714285714285716</v>
      </c>
      <c r="K219" s="234">
        <f>'P.E. Atual. '!H1600</f>
        <v>3.6714285714285713</v>
      </c>
      <c r="L219" s="234">
        <f>'P.E. Atual. '!I1600</f>
        <v>3.6428571428571428</v>
      </c>
      <c r="M219" s="234">
        <f>'P.E. Atual. '!J1600</f>
        <v>3.842857142857143</v>
      </c>
      <c r="N219" s="234">
        <f>'P.E. Atual. '!K1600</f>
        <v>3.9142857142857141</v>
      </c>
      <c r="O219" s="234">
        <f>'P.E. Atual. '!L1600</f>
        <v>4.128571428571429</v>
      </c>
      <c r="P219" s="234">
        <f>'P.E. Atual. '!M1600</f>
        <v>3.8142857142857145</v>
      </c>
      <c r="Q219" s="234">
        <f>'P.E. Atual. '!N1600</f>
        <v>3.8285714285714287</v>
      </c>
      <c r="R219" s="166">
        <f t="shared" si="52"/>
        <v>44.142857142857139</v>
      </c>
      <c r="S219" s="167">
        <f t="shared" si="53"/>
        <v>3.6785714285714284</v>
      </c>
    </row>
    <row r="220" spans="2:19" x14ac:dyDescent="0.25">
      <c r="B220" s="227"/>
      <c r="C220" s="227"/>
      <c r="D220" s="227"/>
      <c r="E220" s="227"/>
      <c r="F220" s="228"/>
      <c r="G220" s="228"/>
      <c r="H220" s="228"/>
      <c r="I220" s="228"/>
      <c r="J220" s="228"/>
      <c r="K220" s="228"/>
      <c r="L220" s="228"/>
      <c r="M220" s="228"/>
      <c r="N220" s="228"/>
      <c r="O220" s="228"/>
      <c r="P220" s="228"/>
      <c r="Q220" s="228"/>
      <c r="R220" s="228"/>
      <c r="S220" s="227"/>
    </row>
    <row r="221" spans="2:19" x14ac:dyDescent="0.25">
      <c r="B221" s="227"/>
      <c r="C221" s="227"/>
      <c r="D221" s="227"/>
      <c r="E221" s="227"/>
      <c r="F221" s="229">
        <v>31</v>
      </c>
      <c r="G221" s="229">
        <v>29</v>
      </c>
      <c r="H221" s="229">
        <v>31</v>
      </c>
      <c r="I221" s="229">
        <v>30</v>
      </c>
      <c r="J221" s="229">
        <v>31</v>
      </c>
      <c r="K221" s="229">
        <v>30</v>
      </c>
      <c r="L221" s="229">
        <v>31</v>
      </c>
      <c r="M221" s="229">
        <v>31</v>
      </c>
      <c r="N221" s="229">
        <v>30</v>
      </c>
      <c r="O221" s="229">
        <v>31</v>
      </c>
      <c r="P221" s="229">
        <v>30</v>
      </c>
      <c r="Q221" s="229">
        <v>31</v>
      </c>
      <c r="R221" s="229">
        <f>SUM(F221:Q221)</f>
        <v>366</v>
      </c>
      <c r="S221" s="230">
        <f>R221/12</f>
        <v>30.5</v>
      </c>
    </row>
    <row r="224" spans="2:19" ht="14.4" x14ac:dyDescent="0.3">
      <c r="D224" s="240"/>
      <c r="E224" s="231"/>
    </row>
    <row r="225" spans="4:5" ht="14.4" x14ac:dyDescent="0.3">
      <c r="D225" s="240"/>
      <c r="E225" s="231"/>
    </row>
    <row r="226" spans="4:5" ht="14.4" x14ac:dyDescent="0.3">
      <c r="D226" s="240"/>
      <c r="E226" s="231"/>
    </row>
    <row r="227" spans="4:5" ht="14.4" x14ac:dyDescent="0.3">
      <c r="D227" s="240"/>
      <c r="E227" s="231"/>
    </row>
    <row r="228" spans="4:5" ht="14.4" x14ac:dyDescent="0.3">
      <c r="D228" s="240"/>
      <c r="E228" s="231"/>
    </row>
    <row r="229" spans="4:5" ht="14.4" x14ac:dyDescent="0.3">
      <c r="D229" s="240"/>
      <c r="E229" s="231"/>
    </row>
    <row r="230" spans="4:5" ht="14.4" x14ac:dyDescent="0.3">
      <c r="D230" s="240"/>
      <c r="E230" s="231"/>
    </row>
    <row r="231" spans="4:5" ht="14.4" x14ac:dyDescent="0.3">
      <c r="D231" s="240"/>
      <c r="E231" s="231"/>
    </row>
    <row r="232" spans="4:5" ht="14.4" x14ac:dyDescent="0.3">
      <c r="D232" s="240"/>
      <c r="E232" s="231"/>
    </row>
    <row r="233" spans="4:5" ht="14.4" x14ac:dyDescent="0.3">
      <c r="D233" s="240"/>
      <c r="E233" s="231"/>
    </row>
  </sheetData>
  <sheetProtection sheet="1" objects="1" scenarios="1" selectLockedCells="1"/>
  <mergeCells count="3">
    <mergeCell ref="B2:S2"/>
    <mergeCell ref="F3:Q3"/>
    <mergeCell ref="C28:D28"/>
  </mergeCells>
  <conditionalFormatting sqref="F94:Q98 F101:Q102">
    <cfRule type="cellIs" dxfId="1" priority="2" stopIfTrue="1" operator="equal">
      <formula>0</formula>
    </cfRule>
  </conditionalFormatting>
  <conditionalFormatting sqref="F103:Q103 F69:Q78">
    <cfRule type="cellIs" dxfId="0" priority="1" stopIfTrue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r:id="rId1"/>
  <ignoredErrors>
    <ignoredError sqref="F43 G43:Q52 F44:F52 F69:Q69 F70:Q78 F79:Q79 F81 G81:Q90 F82:F91 F106:Q108 F109:Q110 G91:Q91 F119 G119:Q119 F120:Q120 F121:Q121 F131:Q131 F133:Q133 F135:Q135 F137:Q137 F139:Q139 F145:Q145 F147:Q147 F149:Q149 F151:Q151 F155:Q155 F157:Q157 F159:Q159 F172:Q172 F213:Q213 F215:Q215 F216:Q216 F217:Q217 F218:Q218 F219:Q219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21"/>
  <sheetViews>
    <sheetView workbookViewId="0">
      <selection activeCell="F13" sqref="F13"/>
    </sheetView>
  </sheetViews>
  <sheetFormatPr defaultColWidth="12.5546875" defaultRowHeight="10.199999999999999" x14ac:dyDescent="0.2"/>
  <cols>
    <col min="1" max="1" width="4.6640625" style="319" customWidth="1"/>
    <col min="2" max="2" width="6.109375" style="319" customWidth="1"/>
    <col min="3" max="3" width="44.109375" style="319" customWidth="1"/>
    <col min="4" max="15" width="11.88671875" style="320" customWidth="1"/>
    <col min="16" max="16" width="13" style="320" customWidth="1"/>
    <col min="17" max="17" width="3" style="321" customWidth="1"/>
    <col min="18" max="18" width="17.88671875" style="319" customWidth="1"/>
    <col min="19" max="19" width="23.5546875" style="319" customWidth="1"/>
    <col min="20" max="256" width="12.5546875" style="319"/>
    <col min="257" max="257" width="4.6640625" style="319" customWidth="1"/>
    <col min="258" max="258" width="6.109375" style="319" customWidth="1"/>
    <col min="259" max="259" width="44.109375" style="319" customWidth="1"/>
    <col min="260" max="271" width="11.88671875" style="319" customWidth="1"/>
    <col min="272" max="272" width="13" style="319" customWidth="1"/>
    <col min="273" max="273" width="3" style="319" customWidth="1"/>
    <col min="274" max="274" width="17.88671875" style="319" customWidth="1"/>
    <col min="275" max="275" width="23.5546875" style="319" customWidth="1"/>
    <col min="276" max="512" width="12.5546875" style="319"/>
    <col min="513" max="513" width="4.6640625" style="319" customWidth="1"/>
    <col min="514" max="514" width="6.109375" style="319" customWidth="1"/>
    <col min="515" max="515" width="44.109375" style="319" customWidth="1"/>
    <col min="516" max="527" width="11.88671875" style="319" customWidth="1"/>
    <col min="528" max="528" width="13" style="319" customWidth="1"/>
    <col min="529" max="529" width="3" style="319" customWidth="1"/>
    <col min="530" max="530" width="17.88671875" style="319" customWidth="1"/>
    <col min="531" max="531" width="23.5546875" style="319" customWidth="1"/>
    <col min="532" max="768" width="12.5546875" style="319"/>
    <col min="769" max="769" width="4.6640625" style="319" customWidth="1"/>
    <col min="770" max="770" width="6.109375" style="319" customWidth="1"/>
    <col min="771" max="771" width="44.109375" style="319" customWidth="1"/>
    <col min="772" max="783" width="11.88671875" style="319" customWidth="1"/>
    <col min="784" max="784" width="13" style="319" customWidth="1"/>
    <col min="785" max="785" width="3" style="319" customWidth="1"/>
    <col min="786" max="786" width="17.88671875" style="319" customWidth="1"/>
    <col min="787" max="787" width="23.5546875" style="319" customWidth="1"/>
    <col min="788" max="1024" width="12.5546875" style="319"/>
    <col min="1025" max="1025" width="4.6640625" style="319" customWidth="1"/>
    <col min="1026" max="1026" width="6.109375" style="319" customWidth="1"/>
    <col min="1027" max="1027" width="44.109375" style="319" customWidth="1"/>
    <col min="1028" max="1039" width="11.88671875" style="319" customWidth="1"/>
    <col min="1040" max="1040" width="13" style="319" customWidth="1"/>
    <col min="1041" max="1041" width="3" style="319" customWidth="1"/>
    <col min="1042" max="1042" width="17.88671875" style="319" customWidth="1"/>
    <col min="1043" max="1043" width="23.5546875" style="319" customWidth="1"/>
    <col min="1044" max="1280" width="12.5546875" style="319"/>
    <col min="1281" max="1281" width="4.6640625" style="319" customWidth="1"/>
    <col min="1282" max="1282" width="6.109375" style="319" customWidth="1"/>
    <col min="1283" max="1283" width="44.109375" style="319" customWidth="1"/>
    <col min="1284" max="1295" width="11.88671875" style="319" customWidth="1"/>
    <col min="1296" max="1296" width="13" style="319" customWidth="1"/>
    <col min="1297" max="1297" width="3" style="319" customWidth="1"/>
    <col min="1298" max="1298" width="17.88671875" style="319" customWidth="1"/>
    <col min="1299" max="1299" width="23.5546875" style="319" customWidth="1"/>
    <col min="1300" max="1536" width="12.5546875" style="319"/>
    <col min="1537" max="1537" width="4.6640625" style="319" customWidth="1"/>
    <col min="1538" max="1538" width="6.109375" style="319" customWidth="1"/>
    <col min="1539" max="1539" width="44.109375" style="319" customWidth="1"/>
    <col min="1540" max="1551" width="11.88671875" style="319" customWidth="1"/>
    <col min="1552" max="1552" width="13" style="319" customWidth="1"/>
    <col min="1553" max="1553" width="3" style="319" customWidth="1"/>
    <col min="1554" max="1554" width="17.88671875" style="319" customWidth="1"/>
    <col min="1555" max="1555" width="23.5546875" style="319" customWidth="1"/>
    <col min="1556" max="1792" width="12.5546875" style="319"/>
    <col min="1793" max="1793" width="4.6640625" style="319" customWidth="1"/>
    <col min="1794" max="1794" width="6.109375" style="319" customWidth="1"/>
    <col min="1795" max="1795" width="44.109375" style="319" customWidth="1"/>
    <col min="1796" max="1807" width="11.88671875" style="319" customWidth="1"/>
    <col min="1808" max="1808" width="13" style="319" customWidth="1"/>
    <col min="1809" max="1809" width="3" style="319" customWidth="1"/>
    <col min="1810" max="1810" width="17.88671875" style="319" customWidth="1"/>
    <col min="1811" max="1811" width="23.5546875" style="319" customWidth="1"/>
    <col min="1812" max="2048" width="12.5546875" style="319"/>
    <col min="2049" max="2049" width="4.6640625" style="319" customWidth="1"/>
    <col min="2050" max="2050" width="6.109375" style="319" customWidth="1"/>
    <col min="2051" max="2051" width="44.109375" style="319" customWidth="1"/>
    <col min="2052" max="2063" width="11.88671875" style="319" customWidth="1"/>
    <col min="2064" max="2064" width="13" style="319" customWidth="1"/>
    <col min="2065" max="2065" width="3" style="319" customWidth="1"/>
    <col min="2066" max="2066" width="17.88671875" style="319" customWidth="1"/>
    <col min="2067" max="2067" width="23.5546875" style="319" customWidth="1"/>
    <col min="2068" max="2304" width="12.5546875" style="319"/>
    <col min="2305" max="2305" width="4.6640625" style="319" customWidth="1"/>
    <col min="2306" max="2306" width="6.109375" style="319" customWidth="1"/>
    <col min="2307" max="2307" width="44.109375" style="319" customWidth="1"/>
    <col min="2308" max="2319" width="11.88671875" style="319" customWidth="1"/>
    <col min="2320" max="2320" width="13" style="319" customWidth="1"/>
    <col min="2321" max="2321" width="3" style="319" customWidth="1"/>
    <col min="2322" max="2322" width="17.88671875" style="319" customWidth="1"/>
    <col min="2323" max="2323" width="23.5546875" style="319" customWidth="1"/>
    <col min="2324" max="2560" width="12.5546875" style="319"/>
    <col min="2561" max="2561" width="4.6640625" style="319" customWidth="1"/>
    <col min="2562" max="2562" width="6.109375" style="319" customWidth="1"/>
    <col min="2563" max="2563" width="44.109375" style="319" customWidth="1"/>
    <col min="2564" max="2575" width="11.88671875" style="319" customWidth="1"/>
    <col min="2576" max="2576" width="13" style="319" customWidth="1"/>
    <col min="2577" max="2577" width="3" style="319" customWidth="1"/>
    <col min="2578" max="2578" width="17.88671875" style="319" customWidth="1"/>
    <col min="2579" max="2579" width="23.5546875" style="319" customWidth="1"/>
    <col min="2580" max="2816" width="12.5546875" style="319"/>
    <col min="2817" max="2817" width="4.6640625" style="319" customWidth="1"/>
    <col min="2818" max="2818" width="6.109375" style="319" customWidth="1"/>
    <col min="2819" max="2819" width="44.109375" style="319" customWidth="1"/>
    <col min="2820" max="2831" width="11.88671875" style="319" customWidth="1"/>
    <col min="2832" max="2832" width="13" style="319" customWidth="1"/>
    <col min="2833" max="2833" width="3" style="319" customWidth="1"/>
    <col min="2834" max="2834" width="17.88671875" style="319" customWidth="1"/>
    <col min="2835" max="2835" width="23.5546875" style="319" customWidth="1"/>
    <col min="2836" max="3072" width="12.5546875" style="319"/>
    <col min="3073" max="3073" width="4.6640625" style="319" customWidth="1"/>
    <col min="3074" max="3074" width="6.109375" style="319" customWidth="1"/>
    <col min="3075" max="3075" width="44.109375" style="319" customWidth="1"/>
    <col min="3076" max="3087" width="11.88671875" style="319" customWidth="1"/>
    <col min="3088" max="3088" width="13" style="319" customWidth="1"/>
    <col min="3089" max="3089" width="3" style="319" customWidth="1"/>
    <col min="3090" max="3090" width="17.88671875" style="319" customWidth="1"/>
    <col min="3091" max="3091" width="23.5546875" style="319" customWidth="1"/>
    <col min="3092" max="3328" width="12.5546875" style="319"/>
    <col min="3329" max="3329" width="4.6640625" style="319" customWidth="1"/>
    <col min="3330" max="3330" width="6.109375" style="319" customWidth="1"/>
    <col min="3331" max="3331" width="44.109375" style="319" customWidth="1"/>
    <col min="3332" max="3343" width="11.88671875" style="319" customWidth="1"/>
    <col min="3344" max="3344" width="13" style="319" customWidth="1"/>
    <col min="3345" max="3345" width="3" style="319" customWidth="1"/>
    <col min="3346" max="3346" width="17.88671875" style="319" customWidth="1"/>
    <col min="3347" max="3347" width="23.5546875" style="319" customWidth="1"/>
    <col min="3348" max="3584" width="12.5546875" style="319"/>
    <col min="3585" max="3585" width="4.6640625" style="319" customWidth="1"/>
    <col min="3586" max="3586" width="6.109375" style="319" customWidth="1"/>
    <col min="3587" max="3587" width="44.109375" style="319" customWidth="1"/>
    <col min="3588" max="3599" width="11.88671875" style="319" customWidth="1"/>
    <col min="3600" max="3600" width="13" style="319" customWidth="1"/>
    <col min="3601" max="3601" width="3" style="319" customWidth="1"/>
    <col min="3602" max="3602" width="17.88671875" style="319" customWidth="1"/>
    <col min="3603" max="3603" width="23.5546875" style="319" customWidth="1"/>
    <col min="3604" max="3840" width="12.5546875" style="319"/>
    <col min="3841" max="3841" width="4.6640625" style="319" customWidth="1"/>
    <col min="3842" max="3842" width="6.109375" style="319" customWidth="1"/>
    <col min="3843" max="3843" width="44.109375" style="319" customWidth="1"/>
    <col min="3844" max="3855" width="11.88671875" style="319" customWidth="1"/>
    <col min="3856" max="3856" width="13" style="319" customWidth="1"/>
    <col min="3857" max="3857" width="3" style="319" customWidth="1"/>
    <col min="3858" max="3858" width="17.88671875" style="319" customWidth="1"/>
    <col min="3859" max="3859" width="23.5546875" style="319" customWidth="1"/>
    <col min="3860" max="4096" width="12.5546875" style="319"/>
    <col min="4097" max="4097" width="4.6640625" style="319" customWidth="1"/>
    <col min="4098" max="4098" width="6.109375" style="319" customWidth="1"/>
    <col min="4099" max="4099" width="44.109375" style="319" customWidth="1"/>
    <col min="4100" max="4111" width="11.88671875" style="319" customWidth="1"/>
    <col min="4112" max="4112" width="13" style="319" customWidth="1"/>
    <col min="4113" max="4113" width="3" style="319" customWidth="1"/>
    <col min="4114" max="4114" width="17.88671875" style="319" customWidth="1"/>
    <col min="4115" max="4115" width="23.5546875" style="319" customWidth="1"/>
    <col min="4116" max="4352" width="12.5546875" style="319"/>
    <col min="4353" max="4353" width="4.6640625" style="319" customWidth="1"/>
    <col min="4354" max="4354" width="6.109375" style="319" customWidth="1"/>
    <col min="4355" max="4355" width="44.109375" style="319" customWidth="1"/>
    <col min="4356" max="4367" width="11.88671875" style="319" customWidth="1"/>
    <col min="4368" max="4368" width="13" style="319" customWidth="1"/>
    <col min="4369" max="4369" width="3" style="319" customWidth="1"/>
    <col min="4370" max="4370" width="17.88671875" style="319" customWidth="1"/>
    <col min="4371" max="4371" width="23.5546875" style="319" customWidth="1"/>
    <col min="4372" max="4608" width="12.5546875" style="319"/>
    <col min="4609" max="4609" width="4.6640625" style="319" customWidth="1"/>
    <col min="4610" max="4610" width="6.109375" style="319" customWidth="1"/>
    <col min="4611" max="4611" width="44.109375" style="319" customWidth="1"/>
    <col min="4612" max="4623" width="11.88671875" style="319" customWidth="1"/>
    <col min="4624" max="4624" width="13" style="319" customWidth="1"/>
    <col min="4625" max="4625" width="3" style="319" customWidth="1"/>
    <col min="4626" max="4626" width="17.88671875" style="319" customWidth="1"/>
    <col min="4627" max="4627" width="23.5546875" style="319" customWidth="1"/>
    <col min="4628" max="4864" width="12.5546875" style="319"/>
    <col min="4865" max="4865" width="4.6640625" style="319" customWidth="1"/>
    <col min="4866" max="4866" width="6.109375" style="319" customWidth="1"/>
    <col min="4867" max="4867" width="44.109375" style="319" customWidth="1"/>
    <col min="4868" max="4879" width="11.88671875" style="319" customWidth="1"/>
    <col min="4880" max="4880" width="13" style="319" customWidth="1"/>
    <col min="4881" max="4881" width="3" style="319" customWidth="1"/>
    <col min="4882" max="4882" width="17.88671875" style="319" customWidth="1"/>
    <col min="4883" max="4883" width="23.5546875" style="319" customWidth="1"/>
    <col min="4884" max="5120" width="12.5546875" style="319"/>
    <col min="5121" max="5121" width="4.6640625" style="319" customWidth="1"/>
    <col min="5122" max="5122" width="6.109375" style="319" customWidth="1"/>
    <col min="5123" max="5123" width="44.109375" style="319" customWidth="1"/>
    <col min="5124" max="5135" width="11.88671875" style="319" customWidth="1"/>
    <col min="5136" max="5136" width="13" style="319" customWidth="1"/>
    <col min="5137" max="5137" width="3" style="319" customWidth="1"/>
    <col min="5138" max="5138" width="17.88671875" style="319" customWidth="1"/>
    <col min="5139" max="5139" width="23.5546875" style="319" customWidth="1"/>
    <col min="5140" max="5376" width="12.5546875" style="319"/>
    <col min="5377" max="5377" width="4.6640625" style="319" customWidth="1"/>
    <col min="5378" max="5378" width="6.109375" style="319" customWidth="1"/>
    <col min="5379" max="5379" width="44.109375" style="319" customWidth="1"/>
    <col min="5380" max="5391" width="11.88671875" style="319" customWidth="1"/>
    <col min="5392" max="5392" width="13" style="319" customWidth="1"/>
    <col min="5393" max="5393" width="3" style="319" customWidth="1"/>
    <col min="5394" max="5394" width="17.88671875" style="319" customWidth="1"/>
    <col min="5395" max="5395" width="23.5546875" style="319" customWidth="1"/>
    <col min="5396" max="5632" width="12.5546875" style="319"/>
    <col min="5633" max="5633" width="4.6640625" style="319" customWidth="1"/>
    <col min="5634" max="5634" width="6.109375" style="319" customWidth="1"/>
    <col min="5635" max="5635" width="44.109375" style="319" customWidth="1"/>
    <col min="5636" max="5647" width="11.88671875" style="319" customWidth="1"/>
    <col min="5648" max="5648" width="13" style="319" customWidth="1"/>
    <col min="5649" max="5649" width="3" style="319" customWidth="1"/>
    <col min="5650" max="5650" width="17.88671875" style="319" customWidth="1"/>
    <col min="5651" max="5651" width="23.5546875" style="319" customWidth="1"/>
    <col min="5652" max="5888" width="12.5546875" style="319"/>
    <col min="5889" max="5889" width="4.6640625" style="319" customWidth="1"/>
    <col min="5890" max="5890" width="6.109375" style="319" customWidth="1"/>
    <col min="5891" max="5891" width="44.109375" style="319" customWidth="1"/>
    <col min="5892" max="5903" width="11.88671875" style="319" customWidth="1"/>
    <col min="5904" max="5904" width="13" style="319" customWidth="1"/>
    <col min="5905" max="5905" width="3" style="319" customWidth="1"/>
    <col min="5906" max="5906" width="17.88671875" style="319" customWidth="1"/>
    <col min="5907" max="5907" width="23.5546875" style="319" customWidth="1"/>
    <col min="5908" max="6144" width="12.5546875" style="319"/>
    <col min="6145" max="6145" width="4.6640625" style="319" customWidth="1"/>
    <col min="6146" max="6146" width="6.109375" style="319" customWidth="1"/>
    <col min="6147" max="6147" width="44.109375" style="319" customWidth="1"/>
    <col min="6148" max="6159" width="11.88671875" style="319" customWidth="1"/>
    <col min="6160" max="6160" width="13" style="319" customWidth="1"/>
    <col min="6161" max="6161" width="3" style="319" customWidth="1"/>
    <col min="6162" max="6162" width="17.88671875" style="319" customWidth="1"/>
    <col min="6163" max="6163" width="23.5546875" style="319" customWidth="1"/>
    <col min="6164" max="6400" width="12.5546875" style="319"/>
    <col min="6401" max="6401" width="4.6640625" style="319" customWidth="1"/>
    <col min="6402" max="6402" width="6.109375" style="319" customWidth="1"/>
    <col min="6403" max="6403" width="44.109375" style="319" customWidth="1"/>
    <col min="6404" max="6415" width="11.88671875" style="319" customWidth="1"/>
    <col min="6416" max="6416" width="13" style="319" customWidth="1"/>
    <col min="6417" max="6417" width="3" style="319" customWidth="1"/>
    <col min="6418" max="6418" width="17.88671875" style="319" customWidth="1"/>
    <col min="6419" max="6419" width="23.5546875" style="319" customWidth="1"/>
    <col min="6420" max="6656" width="12.5546875" style="319"/>
    <col min="6657" max="6657" width="4.6640625" style="319" customWidth="1"/>
    <col min="6658" max="6658" width="6.109375" style="319" customWidth="1"/>
    <col min="6659" max="6659" width="44.109375" style="319" customWidth="1"/>
    <col min="6660" max="6671" width="11.88671875" style="319" customWidth="1"/>
    <col min="6672" max="6672" width="13" style="319" customWidth="1"/>
    <col min="6673" max="6673" width="3" style="319" customWidth="1"/>
    <col min="6674" max="6674" width="17.88671875" style="319" customWidth="1"/>
    <col min="6675" max="6675" width="23.5546875" style="319" customWidth="1"/>
    <col min="6676" max="6912" width="12.5546875" style="319"/>
    <col min="6913" max="6913" width="4.6640625" style="319" customWidth="1"/>
    <col min="6914" max="6914" width="6.109375" style="319" customWidth="1"/>
    <col min="6915" max="6915" width="44.109375" style="319" customWidth="1"/>
    <col min="6916" max="6927" width="11.88671875" style="319" customWidth="1"/>
    <col min="6928" max="6928" width="13" style="319" customWidth="1"/>
    <col min="6929" max="6929" width="3" style="319" customWidth="1"/>
    <col min="6930" max="6930" width="17.88671875" style="319" customWidth="1"/>
    <col min="6931" max="6931" width="23.5546875" style="319" customWidth="1"/>
    <col min="6932" max="7168" width="12.5546875" style="319"/>
    <col min="7169" max="7169" width="4.6640625" style="319" customWidth="1"/>
    <col min="7170" max="7170" width="6.109375" style="319" customWidth="1"/>
    <col min="7171" max="7171" width="44.109375" style="319" customWidth="1"/>
    <col min="7172" max="7183" width="11.88671875" style="319" customWidth="1"/>
    <col min="7184" max="7184" width="13" style="319" customWidth="1"/>
    <col min="7185" max="7185" width="3" style="319" customWidth="1"/>
    <col min="7186" max="7186" width="17.88671875" style="319" customWidth="1"/>
    <col min="7187" max="7187" width="23.5546875" style="319" customWidth="1"/>
    <col min="7188" max="7424" width="12.5546875" style="319"/>
    <col min="7425" max="7425" width="4.6640625" style="319" customWidth="1"/>
    <col min="7426" max="7426" width="6.109375" style="319" customWidth="1"/>
    <col min="7427" max="7427" width="44.109375" style="319" customWidth="1"/>
    <col min="7428" max="7439" width="11.88671875" style="319" customWidth="1"/>
    <col min="7440" max="7440" width="13" style="319" customWidth="1"/>
    <col min="7441" max="7441" width="3" style="319" customWidth="1"/>
    <col min="7442" max="7442" width="17.88671875" style="319" customWidth="1"/>
    <col min="7443" max="7443" width="23.5546875" style="319" customWidth="1"/>
    <col min="7444" max="7680" width="12.5546875" style="319"/>
    <col min="7681" max="7681" width="4.6640625" style="319" customWidth="1"/>
    <col min="7682" max="7682" width="6.109375" style="319" customWidth="1"/>
    <col min="7683" max="7683" width="44.109375" style="319" customWidth="1"/>
    <col min="7684" max="7695" width="11.88671875" style="319" customWidth="1"/>
    <col min="7696" max="7696" width="13" style="319" customWidth="1"/>
    <col min="7697" max="7697" width="3" style="319" customWidth="1"/>
    <col min="7698" max="7698" width="17.88671875" style="319" customWidth="1"/>
    <col min="7699" max="7699" width="23.5546875" style="319" customWidth="1"/>
    <col min="7700" max="7936" width="12.5546875" style="319"/>
    <col min="7937" max="7937" width="4.6640625" style="319" customWidth="1"/>
    <col min="7938" max="7938" width="6.109375" style="319" customWidth="1"/>
    <col min="7939" max="7939" width="44.109375" style="319" customWidth="1"/>
    <col min="7940" max="7951" width="11.88671875" style="319" customWidth="1"/>
    <col min="7952" max="7952" width="13" style="319" customWidth="1"/>
    <col min="7953" max="7953" width="3" style="319" customWidth="1"/>
    <col min="7954" max="7954" width="17.88671875" style="319" customWidth="1"/>
    <col min="7955" max="7955" width="23.5546875" style="319" customWidth="1"/>
    <col min="7956" max="8192" width="12.5546875" style="319"/>
    <col min="8193" max="8193" width="4.6640625" style="319" customWidth="1"/>
    <col min="8194" max="8194" width="6.109375" style="319" customWidth="1"/>
    <col min="8195" max="8195" width="44.109375" style="319" customWidth="1"/>
    <col min="8196" max="8207" width="11.88671875" style="319" customWidth="1"/>
    <col min="8208" max="8208" width="13" style="319" customWidth="1"/>
    <col min="8209" max="8209" width="3" style="319" customWidth="1"/>
    <col min="8210" max="8210" width="17.88671875" style="319" customWidth="1"/>
    <col min="8211" max="8211" width="23.5546875" style="319" customWidth="1"/>
    <col min="8212" max="8448" width="12.5546875" style="319"/>
    <col min="8449" max="8449" width="4.6640625" style="319" customWidth="1"/>
    <col min="8450" max="8450" width="6.109375" style="319" customWidth="1"/>
    <col min="8451" max="8451" width="44.109375" style="319" customWidth="1"/>
    <col min="8452" max="8463" width="11.88671875" style="319" customWidth="1"/>
    <col min="8464" max="8464" width="13" style="319" customWidth="1"/>
    <col min="8465" max="8465" width="3" style="319" customWidth="1"/>
    <col min="8466" max="8466" width="17.88671875" style="319" customWidth="1"/>
    <col min="8467" max="8467" width="23.5546875" style="319" customWidth="1"/>
    <col min="8468" max="8704" width="12.5546875" style="319"/>
    <col min="8705" max="8705" width="4.6640625" style="319" customWidth="1"/>
    <col min="8706" max="8706" width="6.109375" style="319" customWidth="1"/>
    <col min="8707" max="8707" width="44.109375" style="319" customWidth="1"/>
    <col min="8708" max="8719" width="11.88671875" style="319" customWidth="1"/>
    <col min="8720" max="8720" width="13" style="319" customWidth="1"/>
    <col min="8721" max="8721" width="3" style="319" customWidth="1"/>
    <col min="8722" max="8722" width="17.88671875" style="319" customWidth="1"/>
    <col min="8723" max="8723" width="23.5546875" style="319" customWidth="1"/>
    <col min="8724" max="8960" width="12.5546875" style="319"/>
    <col min="8961" max="8961" width="4.6640625" style="319" customWidth="1"/>
    <col min="8962" max="8962" width="6.109375" style="319" customWidth="1"/>
    <col min="8963" max="8963" width="44.109375" style="319" customWidth="1"/>
    <col min="8964" max="8975" width="11.88671875" style="319" customWidth="1"/>
    <col min="8976" max="8976" width="13" style="319" customWidth="1"/>
    <col min="8977" max="8977" width="3" style="319" customWidth="1"/>
    <col min="8978" max="8978" width="17.88671875" style="319" customWidth="1"/>
    <col min="8979" max="8979" width="23.5546875" style="319" customWidth="1"/>
    <col min="8980" max="9216" width="12.5546875" style="319"/>
    <col min="9217" max="9217" width="4.6640625" style="319" customWidth="1"/>
    <col min="9218" max="9218" width="6.109375" style="319" customWidth="1"/>
    <col min="9219" max="9219" width="44.109375" style="319" customWidth="1"/>
    <col min="9220" max="9231" width="11.88671875" style="319" customWidth="1"/>
    <col min="9232" max="9232" width="13" style="319" customWidth="1"/>
    <col min="9233" max="9233" width="3" style="319" customWidth="1"/>
    <col min="9234" max="9234" width="17.88671875" style="319" customWidth="1"/>
    <col min="9235" max="9235" width="23.5546875" style="319" customWidth="1"/>
    <col min="9236" max="9472" width="12.5546875" style="319"/>
    <col min="9473" max="9473" width="4.6640625" style="319" customWidth="1"/>
    <col min="9474" max="9474" width="6.109375" style="319" customWidth="1"/>
    <col min="9475" max="9475" width="44.109375" style="319" customWidth="1"/>
    <col min="9476" max="9487" width="11.88671875" style="319" customWidth="1"/>
    <col min="9488" max="9488" width="13" style="319" customWidth="1"/>
    <col min="9489" max="9489" width="3" style="319" customWidth="1"/>
    <col min="9490" max="9490" width="17.88671875" style="319" customWidth="1"/>
    <col min="9491" max="9491" width="23.5546875" style="319" customWidth="1"/>
    <col min="9492" max="9728" width="12.5546875" style="319"/>
    <col min="9729" max="9729" width="4.6640625" style="319" customWidth="1"/>
    <col min="9730" max="9730" width="6.109375" style="319" customWidth="1"/>
    <col min="9731" max="9731" width="44.109375" style="319" customWidth="1"/>
    <col min="9732" max="9743" width="11.88671875" style="319" customWidth="1"/>
    <col min="9744" max="9744" width="13" style="319" customWidth="1"/>
    <col min="9745" max="9745" width="3" style="319" customWidth="1"/>
    <col min="9746" max="9746" width="17.88671875" style="319" customWidth="1"/>
    <col min="9747" max="9747" width="23.5546875" style="319" customWidth="1"/>
    <col min="9748" max="9984" width="12.5546875" style="319"/>
    <col min="9985" max="9985" width="4.6640625" style="319" customWidth="1"/>
    <col min="9986" max="9986" width="6.109375" style="319" customWidth="1"/>
    <col min="9987" max="9987" width="44.109375" style="319" customWidth="1"/>
    <col min="9988" max="9999" width="11.88671875" style="319" customWidth="1"/>
    <col min="10000" max="10000" width="13" style="319" customWidth="1"/>
    <col min="10001" max="10001" width="3" style="319" customWidth="1"/>
    <col min="10002" max="10002" width="17.88671875" style="319" customWidth="1"/>
    <col min="10003" max="10003" width="23.5546875" style="319" customWidth="1"/>
    <col min="10004" max="10240" width="12.5546875" style="319"/>
    <col min="10241" max="10241" width="4.6640625" style="319" customWidth="1"/>
    <col min="10242" max="10242" width="6.109375" style="319" customWidth="1"/>
    <col min="10243" max="10243" width="44.109375" style="319" customWidth="1"/>
    <col min="10244" max="10255" width="11.88671875" style="319" customWidth="1"/>
    <col min="10256" max="10256" width="13" style="319" customWidth="1"/>
    <col min="10257" max="10257" width="3" style="319" customWidth="1"/>
    <col min="10258" max="10258" width="17.88671875" style="319" customWidth="1"/>
    <col min="10259" max="10259" width="23.5546875" style="319" customWidth="1"/>
    <col min="10260" max="10496" width="12.5546875" style="319"/>
    <col min="10497" max="10497" width="4.6640625" style="319" customWidth="1"/>
    <col min="10498" max="10498" width="6.109375" style="319" customWidth="1"/>
    <col min="10499" max="10499" width="44.109375" style="319" customWidth="1"/>
    <col min="10500" max="10511" width="11.88671875" style="319" customWidth="1"/>
    <col min="10512" max="10512" width="13" style="319" customWidth="1"/>
    <col min="10513" max="10513" width="3" style="319" customWidth="1"/>
    <col min="10514" max="10514" width="17.88671875" style="319" customWidth="1"/>
    <col min="10515" max="10515" width="23.5546875" style="319" customWidth="1"/>
    <col min="10516" max="10752" width="12.5546875" style="319"/>
    <col min="10753" max="10753" width="4.6640625" style="319" customWidth="1"/>
    <col min="10754" max="10754" width="6.109375" style="319" customWidth="1"/>
    <col min="10755" max="10755" width="44.109375" style="319" customWidth="1"/>
    <col min="10756" max="10767" width="11.88671875" style="319" customWidth="1"/>
    <col min="10768" max="10768" width="13" style="319" customWidth="1"/>
    <col min="10769" max="10769" width="3" style="319" customWidth="1"/>
    <col min="10770" max="10770" width="17.88671875" style="319" customWidth="1"/>
    <col min="10771" max="10771" width="23.5546875" style="319" customWidth="1"/>
    <col min="10772" max="11008" width="12.5546875" style="319"/>
    <col min="11009" max="11009" width="4.6640625" style="319" customWidth="1"/>
    <col min="11010" max="11010" width="6.109375" style="319" customWidth="1"/>
    <col min="11011" max="11011" width="44.109375" style="319" customWidth="1"/>
    <col min="11012" max="11023" width="11.88671875" style="319" customWidth="1"/>
    <col min="11024" max="11024" width="13" style="319" customWidth="1"/>
    <col min="11025" max="11025" width="3" style="319" customWidth="1"/>
    <col min="11026" max="11026" width="17.88671875" style="319" customWidth="1"/>
    <col min="11027" max="11027" width="23.5546875" style="319" customWidth="1"/>
    <col min="11028" max="11264" width="12.5546875" style="319"/>
    <col min="11265" max="11265" width="4.6640625" style="319" customWidth="1"/>
    <col min="11266" max="11266" width="6.109375" style="319" customWidth="1"/>
    <col min="11267" max="11267" width="44.109375" style="319" customWidth="1"/>
    <col min="11268" max="11279" width="11.88671875" style="319" customWidth="1"/>
    <col min="11280" max="11280" width="13" style="319" customWidth="1"/>
    <col min="11281" max="11281" width="3" style="319" customWidth="1"/>
    <col min="11282" max="11282" width="17.88671875" style="319" customWidth="1"/>
    <col min="11283" max="11283" width="23.5546875" style="319" customWidth="1"/>
    <col min="11284" max="11520" width="12.5546875" style="319"/>
    <col min="11521" max="11521" width="4.6640625" style="319" customWidth="1"/>
    <col min="11522" max="11522" width="6.109375" style="319" customWidth="1"/>
    <col min="11523" max="11523" width="44.109375" style="319" customWidth="1"/>
    <col min="11524" max="11535" width="11.88671875" style="319" customWidth="1"/>
    <col min="11536" max="11536" width="13" style="319" customWidth="1"/>
    <col min="11537" max="11537" width="3" style="319" customWidth="1"/>
    <col min="11538" max="11538" width="17.88671875" style="319" customWidth="1"/>
    <col min="11539" max="11539" width="23.5546875" style="319" customWidth="1"/>
    <col min="11540" max="11776" width="12.5546875" style="319"/>
    <col min="11777" max="11777" width="4.6640625" style="319" customWidth="1"/>
    <col min="11778" max="11778" width="6.109375" style="319" customWidth="1"/>
    <col min="11779" max="11779" width="44.109375" style="319" customWidth="1"/>
    <col min="11780" max="11791" width="11.88671875" style="319" customWidth="1"/>
    <col min="11792" max="11792" width="13" style="319" customWidth="1"/>
    <col min="11793" max="11793" width="3" style="319" customWidth="1"/>
    <col min="11794" max="11794" width="17.88671875" style="319" customWidth="1"/>
    <col min="11795" max="11795" width="23.5546875" style="319" customWidth="1"/>
    <col min="11796" max="12032" width="12.5546875" style="319"/>
    <col min="12033" max="12033" width="4.6640625" style="319" customWidth="1"/>
    <col min="12034" max="12034" width="6.109375" style="319" customWidth="1"/>
    <col min="12035" max="12035" width="44.109375" style="319" customWidth="1"/>
    <col min="12036" max="12047" width="11.88671875" style="319" customWidth="1"/>
    <col min="12048" max="12048" width="13" style="319" customWidth="1"/>
    <col min="12049" max="12049" width="3" style="319" customWidth="1"/>
    <col min="12050" max="12050" width="17.88671875" style="319" customWidth="1"/>
    <col min="12051" max="12051" width="23.5546875" style="319" customWidth="1"/>
    <col min="12052" max="12288" width="12.5546875" style="319"/>
    <col min="12289" max="12289" width="4.6640625" style="319" customWidth="1"/>
    <col min="12290" max="12290" width="6.109375" style="319" customWidth="1"/>
    <col min="12291" max="12291" width="44.109375" style="319" customWidth="1"/>
    <col min="12292" max="12303" width="11.88671875" style="319" customWidth="1"/>
    <col min="12304" max="12304" width="13" style="319" customWidth="1"/>
    <col min="12305" max="12305" width="3" style="319" customWidth="1"/>
    <col min="12306" max="12306" width="17.88671875" style="319" customWidth="1"/>
    <col min="12307" max="12307" width="23.5546875" style="319" customWidth="1"/>
    <col min="12308" max="12544" width="12.5546875" style="319"/>
    <col min="12545" max="12545" width="4.6640625" style="319" customWidth="1"/>
    <col min="12546" max="12546" width="6.109375" style="319" customWidth="1"/>
    <col min="12547" max="12547" width="44.109375" style="319" customWidth="1"/>
    <col min="12548" max="12559" width="11.88671875" style="319" customWidth="1"/>
    <col min="12560" max="12560" width="13" style="319" customWidth="1"/>
    <col min="12561" max="12561" width="3" style="319" customWidth="1"/>
    <col min="12562" max="12562" width="17.88671875" style="319" customWidth="1"/>
    <col min="12563" max="12563" width="23.5546875" style="319" customWidth="1"/>
    <col min="12564" max="12800" width="12.5546875" style="319"/>
    <col min="12801" max="12801" width="4.6640625" style="319" customWidth="1"/>
    <col min="12802" max="12802" width="6.109375" style="319" customWidth="1"/>
    <col min="12803" max="12803" width="44.109375" style="319" customWidth="1"/>
    <col min="12804" max="12815" width="11.88671875" style="319" customWidth="1"/>
    <col min="12816" max="12816" width="13" style="319" customWidth="1"/>
    <col min="12817" max="12817" width="3" style="319" customWidth="1"/>
    <col min="12818" max="12818" width="17.88671875" style="319" customWidth="1"/>
    <col min="12819" max="12819" width="23.5546875" style="319" customWidth="1"/>
    <col min="12820" max="13056" width="12.5546875" style="319"/>
    <col min="13057" max="13057" width="4.6640625" style="319" customWidth="1"/>
    <col min="13058" max="13058" width="6.109375" style="319" customWidth="1"/>
    <col min="13059" max="13059" width="44.109375" style="319" customWidth="1"/>
    <col min="13060" max="13071" width="11.88671875" style="319" customWidth="1"/>
    <col min="13072" max="13072" width="13" style="319" customWidth="1"/>
    <col min="13073" max="13073" width="3" style="319" customWidth="1"/>
    <col min="13074" max="13074" width="17.88671875" style="319" customWidth="1"/>
    <col min="13075" max="13075" width="23.5546875" style="319" customWidth="1"/>
    <col min="13076" max="13312" width="12.5546875" style="319"/>
    <col min="13313" max="13313" width="4.6640625" style="319" customWidth="1"/>
    <col min="13314" max="13314" width="6.109375" style="319" customWidth="1"/>
    <col min="13315" max="13315" width="44.109375" style="319" customWidth="1"/>
    <col min="13316" max="13327" width="11.88671875" style="319" customWidth="1"/>
    <col min="13328" max="13328" width="13" style="319" customWidth="1"/>
    <col min="13329" max="13329" width="3" style="319" customWidth="1"/>
    <col min="13330" max="13330" width="17.88671875" style="319" customWidth="1"/>
    <col min="13331" max="13331" width="23.5546875" style="319" customWidth="1"/>
    <col min="13332" max="13568" width="12.5546875" style="319"/>
    <col min="13569" max="13569" width="4.6640625" style="319" customWidth="1"/>
    <col min="13570" max="13570" width="6.109375" style="319" customWidth="1"/>
    <col min="13571" max="13571" width="44.109375" style="319" customWidth="1"/>
    <col min="13572" max="13583" width="11.88671875" style="319" customWidth="1"/>
    <col min="13584" max="13584" width="13" style="319" customWidth="1"/>
    <col min="13585" max="13585" width="3" style="319" customWidth="1"/>
    <col min="13586" max="13586" width="17.88671875" style="319" customWidth="1"/>
    <col min="13587" max="13587" width="23.5546875" style="319" customWidth="1"/>
    <col min="13588" max="13824" width="12.5546875" style="319"/>
    <col min="13825" max="13825" width="4.6640625" style="319" customWidth="1"/>
    <col min="13826" max="13826" width="6.109375" style="319" customWidth="1"/>
    <col min="13827" max="13827" width="44.109375" style="319" customWidth="1"/>
    <col min="13828" max="13839" width="11.88671875" style="319" customWidth="1"/>
    <col min="13840" max="13840" width="13" style="319" customWidth="1"/>
    <col min="13841" max="13841" width="3" style="319" customWidth="1"/>
    <col min="13842" max="13842" width="17.88671875" style="319" customWidth="1"/>
    <col min="13843" max="13843" width="23.5546875" style="319" customWidth="1"/>
    <col min="13844" max="14080" width="12.5546875" style="319"/>
    <col min="14081" max="14081" width="4.6640625" style="319" customWidth="1"/>
    <col min="14082" max="14082" width="6.109375" style="319" customWidth="1"/>
    <col min="14083" max="14083" width="44.109375" style="319" customWidth="1"/>
    <col min="14084" max="14095" width="11.88671875" style="319" customWidth="1"/>
    <col min="14096" max="14096" width="13" style="319" customWidth="1"/>
    <col min="14097" max="14097" width="3" style="319" customWidth="1"/>
    <col min="14098" max="14098" width="17.88671875" style="319" customWidth="1"/>
    <col min="14099" max="14099" width="23.5546875" style="319" customWidth="1"/>
    <col min="14100" max="14336" width="12.5546875" style="319"/>
    <col min="14337" max="14337" width="4.6640625" style="319" customWidth="1"/>
    <col min="14338" max="14338" width="6.109375" style="319" customWidth="1"/>
    <col min="14339" max="14339" width="44.109375" style="319" customWidth="1"/>
    <col min="14340" max="14351" width="11.88671875" style="319" customWidth="1"/>
    <col min="14352" max="14352" width="13" style="319" customWidth="1"/>
    <col min="14353" max="14353" width="3" style="319" customWidth="1"/>
    <col min="14354" max="14354" width="17.88671875" style="319" customWidth="1"/>
    <col min="14355" max="14355" width="23.5546875" style="319" customWidth="1"/>
    <col min="14356" max="14592" width="12.5546875" style="319"/>
    <col min="14593" max="14593" width="4.6640625" style="319" customWidth="1"/>
    <col min="14594" max="14594" width="6.109375" style="319" customWidth="1"/>
    <col min="14595" max="14595" width="44.109375" style="319" customWidth="1"/>
    <col min="14596" max="14607" width="11.88671875" style="319" customWidth="1"/>
    <col min="14608" max="14608" width="13" style="319" customWidth="1"/>
    <col min="14609" max="14609" width="3" style="319" customWidth="1"/>
    <col min="14610" max="14610" width="17.88671875" style="319" customWidth="1"/>
    <col min="14611" max="14611" width="23.5546875" style="319" customWidth="1"/>
    <col min="14612" max="14848" width="12.5546875" style="319"/>
    <col min="14849" max="14849" width="4.6640625" style="319" customWidth="1"/>
    <col min="14850" max="14850" width="6.109375" style="319" customWidth="1"/>
    <col min="14851" max="14851" width="44.109375" style="319" customWidth="1"/>
    <col min="14852" max="14863" width="11.88671875" style="319" customWidth="1"/>
    <col min="14864" max="14864" width="13" style="319" customWidth="1"/>
    <col min="14865" max="14865" width="3" style="319" customWidth="1"/>
    <col min="14866" max="14866" width="17.88671875" style="319" customWidth="1"/>
    <col min="14867" max="14867" width="23.5546875" style="319" customWidth="1"/>
    <col min="14868" max="15104" width="12.5546875" style="319"/>
    <col min="15105" max="15105" width="4.6640625" style="319" customWidth="1"/>
    <col min="15106" max="15106" width="6.109375" style="319" customWidth="1"/>
    <col min="15107" max="15107" width="44.109375" style="319" customWidth="1"/>
    <col min="15108" max="15119" width="11.88671875" style="319" customWidth="1"/>
    <col min="15120" max="15120" width="13" style="319" customWidth="1"/>
    <col min="15121" max="15121" width="3" style="319" customWidth="1"/>
    <col min="15122" max="15122" width="17.88671875" style="319" customWidth="1"/>
    <col min="15123" max="15123" width="23.5546875" style="319" customWidth="1"/>
    <col min="15124" max="15360" width="12.5546875" style="319"/>
    <col min="15361" max="15361" width="4.6640625" style="319" customWidth="1"/>
    <col min="15362" max="15362" width="6.109375" style="319" customWidth="1"/>
    <col min="15363" max="15363" width="44.109375" style="319" customWidth="1"/>
    <col min="15364" max="15375" width="11.88671875" style="319" customWidth="1"/>
    <col min="15376" max="15376" width="13" style="319" customWidth="1"/>
    <col min="15377" max="15377" width="3" style="319" customWidth="1"/>
    <col min="15378" max="15378" width="17.88671875" style="319" customWidth="1"/>
    <col min="15379" max="15379" width="23.5546875" style="319" customWidth="1"/>
    <col min="15380" max="15616" width="12.5546875" style="319"/>
    <col min="15617" max="15617" width="4.6640625" style="319" customWidth="1"/>
    <col min="15618" max="15618" width="6.109375" style="319" customWidth="1"/>
    <col min="15619" max="15619" width="44.109375" style="319" customWidth="1"/>
    <col min="15620" max="15631" width="11.88671875" style="319" customWidth="1"/>
    <col min="15632" max="15632" width="13" style="319" customWidth="1"/>
    <col min="15633" max="15633" width="3" style="319" customWidth="1"/>
    <col min="15634" max="15634" width="17.88671875" style="319" customWidth="1"/>
    <col min="15635" max="15635" width="23.5546875" style="319" customWidth="1"/>
    <col min="15636" max="15872" width="12.5546875" style="319"/>
    <col min="15873" max="15873" width="4.6640625" style="319" customWidth="1"/>
    <col min="15874" max="15874" width="6.109375" style="319" customWidth="1"/>
    <col min="15875" max="15875" width="44.109375" style="319" customWidth="1"/>
    <col min="15876" max="15887" width="11.88671875" style="319" customWidth="1"/>
    <col min="15888" max="15888" width="13" style="319" customWidth="1"/>
    <col min="15889" max="15889" width="3" style="319" customWidth="1"/>
    <col min="15890" max="15890" width="17.88671875" style="319" customWidth="1"/>
    <col min="15891" max="15891" width="23.5546875" style="319" customWidth="1"/>
    <col min="15892" max="16128" width="12.5546875" style="319"/>
    <col min="16129" max="16129" width="4.6640625" style="319" customWidth="1"/>
    <col min="16130" max="16130" width="6.109375" style="319" customWidth="1"/>
    <col min="16131" max="16131" width="44.109375" style="319" customWidth="1"/>
    <col min="16132" max="16143" width="11.88671875" style="319" customWidth="1"/>
    <col min="16144" max="16144" width="13" style="319" customWidth="1"/>
    <col min="16145" max="16145" width="3" style="319" customWidth="1"/>
    <col min="16146" max="16146" width="17.88671875" style="319" customWidth="1"/>
    <col min="16147" max="16147" width="23.5546875" style="319" customWidth="1"/>
    <col min="16148" max="16384" width="12.5546875" style="319"/>
  </cols>
  <sheetData>
    <row r="1" spans="1:19" s="246" customFormat="1" ht="13.5" customHeight="1" x14ac:dyDescent="0.2">
      <c r="A1" s="386"/>
      <c r="B1" s="386"/>
      <c r="C1" s="386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7"/>
      <c r="Q1" s="248"/>
      <c r="R1" s="384"/>
      <c r="S1" s="385"/>
    </row>
    <row r="2" spans="1:19" s="246" customFormat="1" ht="45.75" customHeight="1" x14ac:dyDescent="0.2">
      <c r="A2" s="249" t="s">
        <v>1216</v>
      </c>
      <c r="B2" s="250"/>
      <c r="C2" s="250"/>
      <c r="D2" s="379">
        <v>2016</v>
      </c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1"/>
      <c r="P2" s="251" t="s">
        <v>1017</v>
      </c>
      <c r="Q2" s="248"/>
      <c r="R2" s="252" t="s">
        <v>1217</v>
      </c>
      <c r="S2" s="253" t="s">
        <v>1218</v>
      </c>
    </row>
    <row r="3" spans="1:19" s="246" customFormat="1" ht="13.5" customHeight="1" x14ac:dyDescent="0.2">
      <c r="A3" s="254"/>
      <c r="B3" s="249" t="s">
        <v>1219</v>
      </c>
      <c r="C3" s="250"/>
      <c r="D3" s="255" t="s">
        <v>1019</v>
      </c>
      <c r="E3" s="255" t="s">
        <v>1020</v>
      </c>
      <c r="F3" s="255" t="s">
        <v>1021</v>
      </c>
      <c r="G3" s="255" t="s">
        <v>1022</v>
      </c>
      <c r="H3" s="255" t="s">
        <v>1023</v>
      </c>
      <c r="I3" s="255" t="s">
        <v>1024</v>
      </c>
      <c r="J3" s="255" t="s">
        <v>1025</v>
      </c>
      <c r="K3" s="255" t="s">
        <v>1026</v>
      </c>
      <c r="L3" s="255" t="s">
        <v>1027</v>
      </c>
      <c r="M3" s="255" t="s">
        <v>1028</v>
      </c>
      <c r="N3" s="255" t="s">
        <v>1029</v>
      </c>
      <c r="O3" s="255" t="s">
        <v>1030</v>
      </c>
      <c r="P3" s="247">
        <v>2016</v>
      </c>
      <c r="Q3" s="248"/>
      <c r="R3" s="256">
        <v>2015</v>
      </c>
      <c r="S3" s="257" t="s">
        <v>1220</v>
      </c>
    </row>
    <row r="4" spans="1:19" s="246" customFormat="1" ht="13.5" customHeight="1" x14ac:dyDescent="0.2">
      <c r="A4" s="258"/>
      <c r="B4" s="258"/>
      <c r="C4" s="259" t="s">
        <v>1221</v>
      </c>
      <c r="D4" s="325">
        <f>'P.E. Atual. '!C1504</f>
        <v>27</v>
      </c>
      <c r="E4" s="325">
        <f>'P.E. Atual. '!D1504</f>
        <v>28</v>
      </c>
      <c r="F4" s="325">
        <f>'P.E. Atual. '!E1504</f>
        <v>26</v>
      </c>
      <c r="G4" s="325">
        <f>'P.E. Atual. '!F1504</f>
        <v>25</v>
      </c>
      <c r="H4" s="325">
        <f>'P.E. Atual. '!G1504</f>
        <v>25</v>
      </c>
      <c r="I4" s="325">
        <f>'P.E. Atual. '!H1504</f>
        <v>26</v>
      </c>
      <c r="J4" s="325">
        <f>'P.E. Atual. '!I1504</f>
        <v>26</v>
      </c>
      <c r="K4" s="325">
        <f>'P.E. Atual. '!J1504</f>
        <v>25</v>
      </c>
      <c r="L4" s="325">
        <f>'P.E. Atual. '!K1504</f>
        <v>27</v>
      </c>
      <c r="M4" s="325">
        <f>'P.E. Atual. '!L1504</f>
        <v>28</v>
      </c>
      <c r="N4" s="325">
        <f>'P.E. Atual. '!M1504</f>
        <v>27</v>
      </c>
      <c r="O4" s="325">
        <f>'P.E. Atual. '!N1504</f>
        <v>27</v>
      </c>
      <c r="P4" s="260">
        <f>AVERAGE(D4:O4)</f>
        <v>26.416666666666668</v>
      </c>
      <c r="Q4" s="248"/>
      <c r="R4" s="291">
        <v>67</v>
      </c>
      <c r="S4" s="261">
        <f>IFERROR(((P4/R4)-1),0)</f>
        <v>-0.60572139303482586</v>
      </c>
    </row>
    <row r="5" spans="1:19" s="246" customFormat="1" ht="13.5" customHeight="1" x14ac:dyDescent="0.2">
      <c r="A5" s="258"/>
      <c r="B5" s="258"/>
      <c r="C5" s="262" t="s">
        <v>1222</v>
      </c>
      <c r="D5" s="263">
        <f>SUM(D6:D9)</f>
        <v>193</v>
      </c>
      <c r="E5" s="264">
        <f t="shared" ref="E5:O5" si="0">SUM(E6:E9)</f>
        <v>193</v>
      </c>
      <c r="F5" s="264">
        <f t="shared" si="0"/>
        <v>195</v>
      </c>
      <c r="G5" s="264">
        <f t="shared" si="0"/>
        <v>195</v>
      </c>
      <c r="H5" s="264">
        <f t="shared" si="0"/>
        <v>191</v>
      </c>
      <c r="I5" s="264">
        <f t="shared" si="0"/>
        <v>194</v>
      </c>
      <c r="J5" s="264">
        <f t="shared" si="0"/>
        <v>195</v>
      </c>
      <c r="K5" s="264">
        <f t="shared" si="0"/>
        <v>193</v>
      </c>
      <c r="L5" s="264">
        <f t="shared" si="0"/>
        <v>191</v>
      </c>
      <c r="M5" s="264">
        <f t="shared" si="0"/>
        <v>194</v>
      </c>
      <c r="N5" s="264">
        <f t="shared" si="0"/>
        <v>193</v>
      </c>
      <c r="O5" s="264">
        <f t="shared" si="0"/>
        <v>194</v>
      </c>
      <c r="P5" s="265">
        <f>SUM(P6:P9)</f>
        <v>193.41666666666669</v>
      </c>
      <c r="Q5" s="248"/>
      <c r="R5" s="266">
        <f>SUM(R6:R9)</f>
        <v>193</v>
      </c>
      <c r="S5" s="267">
        <f t="shared" ref="S5:S68" si="1">IFERROR(((P5/R5)-1),0)</f>
        <v>2.1588946459414338E-3</v>
      </c>
    </row>
    <row r="6" spans="1:19" s="246" customFormat="1" ht="13.5" customHeight="1" x14ac:dyDescent="0.2">
      <c r="A6" s="258"/>
      <c r="B6" s="258"/>
      <c r="C6" s="268" t="s">
        <v>1223</v>
      </c>
      <c r="D6" s="326">
        <f>'P.E. Atual. '!C1505</f>
        <v>36</v>
      </c>
      <c r="E6" s="326">
        <f>'P.E. Atual. '!D1505</f>
        <v>36</v>
      </c>
      <c r="F6" s="326">
        <f>'P.E. Atual. '!E1505</f>
        <v>36</v>
      </c>
      <c r="G6" s="326">
        <f>'P.E. Atual. '!F1505</f>
        <v>36</v>
      </c>
      <c r="H6" s="326">
        <f>'P.E. Atual. '!G1505</f>
        <v>33</v>
      </c>
      <c r="I6" s="326">
        <f>'P.E. Atual. '!H1505</f>
        <v>35</v>
      </c>
      <c r="J6" s="326">
        <f>'P.E. Atual. '!I1505</f>
        <v>36</v>
      </c>
      <c r="K6" s="326">
        <f>'P.E. Atual. '!J1505</f>
        <v>37</v>
      </c>
      <c r="L6" s="326">
        <f>'P.E. Atual. '!K1505</f>
        <v>36</v>
      </c>
      <c r="M6" s="326">
        <f>'P.E. Atual. '!L1505</f>
        <v>38</v>
      </c>
      <c r="N6" s="326">
        <f>'P.E. Atual. '!M1505</f>
        <v>38</v>
      </c>
      <c r="O6" s="326">
        <f>'P.E. Atual. '!N1505</f>
        <v>39</v>
      </c>
      <c r="P6" s="260">
        <f t="shared" ref="P6:P15" si="2">AVERAGE(D6:O6)</f>
        <v>36.333333333333336</v>
      </c>
      <c r="Q6" s="248"/>
      <c r="R6" s="291">
        <v>35.666666666666664</v>
      </c>
      <c r="S6" s="261">
        <f t="shared" si="1"/>
        <v>1.8691588785046953E-2</v>
      </c>
    </row>
    <row r="7" spans="1:19" s="246" customFormat="1" ht="13.5" customHeight="1" x14ac:dyDescent="0.2">
      <c r="A7" s="258"/>
      <c r="B7" s="258"/>
      <c r="C7" s="269" t="s">
        <v>1224</v>
      </c>
      <c r="D7" s="326">
        <f>'P.E. Atual. '!C1506</f>
        <v>156</v>
      </c>
      <c r="E7" s="326">
        <f>'P.E. Atual. '!D1506</f>
        <v>156</v>
      </c>
      <c r="F7" s="326">
        <f>'P.E. Atual. '!E1506</f>
        <v>158</v>
      </c>
      <c r="G7" s="326">
        <f>'P.E. Atual. '!F1506</f>
        <v>158</v>
      </c>
      <c r="H7" s="326">
        <f>'P.E. Atual. '!G1506</f>
        <v>157</v>
      </c>
      <c r="I7" s="326">
        <f>'P.E. Atual. '!H1506</f>
        <v>158</v>
      </c>
      <c r="J7" s="326">
        <f>'P.E. Atual. '!I1506</f>
        <v>158</v>
      </c>
      <c r="K7" s="326">
        <f>'P.E. Atual. '!J1506</f>
        <v>155</v>
      </c>
      <c r="L7" s="326">
        <f>'P.E. Atual. '!K1506</f>
        <v>154</v>
      </c>
      <c r="M7" s="326">
        <f>'P.E. Atual. '!L1506</f>
        <v>155</v>
      </c>
      <c r="N7" s="326">
        <f>'P.E. Atual. '!M1506</f>
        <v>154</v>
      </c>
      <c r="O7" s="326">
        <f>'P.E. Atual. '!N1506</f>
        <v>154</v>
      </c>
      <c r="P7" s="260">
        <f t="shared" si="2"/>
        <v>156.08333333333334</v>
      </c>
      <c r="Q7" s="248"/>
      <c r="R7" s="291">
        <v>156.33333333333334</v>
      </c>
      <c r="S7" s="261">
        <f t="shared" si="1"/>
        <v>-1.5991471215351938E-3</v>
      </c>
    </row>
    <row r="8" spans="1:19" s="246" customFormat="1" ht="13.5" customHeight="1" x14ac:dyDescent="0.2">
      <c r="A8" s="258"/>
      <c r="B8" s="258"/>
      <c r="C8" s="269" t="s">
        <v>1225</v>
      </c>
      <c r="D8" s="326">
        <f>'P.E. Atual. '!C1507</f>
        <v>0</v>
      </c>
      <c r="E8" s="326">
        <f>'P.E. Atual. '!D1507</f>
        <v>0</v>
      </c>
      <c r="F8" s="326">
        <f>'P.E. Atual. '!E1507</f>
        <v>0</v>
      </c>
      <c r="G8" s="326">
        <f>'P.E. Atual. '!F1507</f>
        <v>0</v>
      </c>
      <c r="H8" s="326">
        <f>'P.E. Atual. '!G1507</f>
        <v>0</v>
      </c>
      <c r="I8" s="326">
        <f>'P.E. Atual. '!H1507</f>
        <v>0</v>
      </c>
      <c r="J8" s="326">
        <f>'P.E. Atual. '!I1507</f>
        <v>0</v>
      </c>
      <c r="K8" s="326">
        <f>'P.E. Atual. '!J1507</f>
        <v>0</v>
      </c>
      <c r="L8" s="326">
        <f>'P.E. Atual. '!K1507</f>
        <v>0</v>
      </c>
      <c r="M8" s="326">
        <f>'P.E. Atual. '!L1507</f>
        <v>0</v>
      </c>
      <c r="N8" s="326">
        <f>'P.E. Atual. '!M1507</f>
        <v>0</v>
      </c>
      <c r="O8" s="326">
        <f>'P.E. Atual. '!N1507</f>
        <v>0</v>
      </c>
      <c r="P8" s="260">
        <f t="shared" si="2"/>
        <v>0</v>
      </c>
      <c r="Q8" s="248"/>
      <c r="R8" s="291">
        <v>0</v>
      </c>
      <c r="S8" s="261">
        <f t="shared" si="1"/>
        <v>0</v>
      </c>
    </row>
    <row r="9" spans="1:19" s="246" customFormat="1" ht="13.5" customHeight="1" x14ac:dyDescent="0.2">
      <c r="A9" s="258"/>
      <c r="B9" s="258"/>
      <c r="C9" s="269" t="s">
        <v>1226</v>
      </c>
      <c r="D9" s="326">
        <f>'P.E. Atual. '!C1518</f>
        <v>1</v>
      </c>
      <c r="E9" s="326">
        <f>'P.E. Atual. '!D1518</f>
        <v>1</v>
      </c>
      <c r="F9" s="326">
        <f>'P.E. Atual. '!E1518</f>
        <v>1</v>
      </c>
      <c r="G9" s="326">
        <f>'P.E. Atual. '!F1518</f>
        <v>1</v>
      </c>
      <c r="H9" s="326">
        <f>'P.E. Atual. '!G1518</f>
        <v>1</v>
      </c>
      <c r="I9" s="326">
        <f>'P.E. Atual. '!H1518</f>
        <v>1</v>
      </c>
      <c r="J9" s="326">
        <f>'P.E. Atual. '!I1518</f>
        <v>1</v>
      </c>
      <c r="K9" s="326">
        <f>'P.E. Atual. '!J1518</f>
        <v>1</v>
      </c>
      <c r="L9" s="326">
        <f>'P.E. Atual. '!K1518</f>
        <v>1</v>
      </c>
      <c r="M9" s="326">
        <f>'P.E. Atual. '!L1518</f>
        <v>1</v>
      </c>
      <c r="N9" s="326">
        <f>'P.E. Atual. '!M1518</f>
        <v>1</v>
      </c>
      <c r="O9" s="326">
        <f>'P.E. Atual. '!N1518</f>
        <v>1</v>
      </c>
      <c r="P9" s="260">
        <f t="shared" si="2"/>
        <v>1</v>
      </c>
      <c r="Q9" s="248"/>
      <c r="R9" s="291">
        <v>1</v>
      </c>
      <c r="S9" s="261">
        <f t="shared" si="1"/>
        <v>0</v>
      </c>
    </row>
    <row r="10" spans="1:19" s="273" customFormat="1" ht="24" customHeight="1" x14ac:dyDescent="0.2">
      <c r="A10" s="150"/>
      <c r="B10" s="150"/>
      <c r="C10" s="324" t="s">
        <v>1227</v>
      </c>
      <c r="D10" s="295">
        <v>2</v>
      </c>
      <c r="E10" s="295">
        <v>2</v>
      </c>
      <c r="F10" s="295">
        <v>2</v>
      </c>
      <c r="G10" s="295">
        <v>2</v>
      </c>
      <c r="H10" s="295">
        <v>2</v>
      </c>
      <c r="I10" s="295">
        <v>2</v>
      </c>
      <c r="J10" s="295">
        <v>2</v>
      </c>
      <c r="K10" s="295">
        <v>2</v>
      </c>
      <c r="L10" s="295">
        <v>2</v>
      </c>
      <c r="M10" s="295">
        <v>2</v>
      </c>
      <c r="N10" s="295">
        <v>2</v>
      </c>
      <c r="O10" s="295">
        <v>2</v>
      </c>
      <c r="P10" s="271">
        <f t="shared" si="2"/>
        <v>2</v>
      </c>
      <c r="Q10" s="272"/>
      <c r="R10" s="295">
        <v>0</v>
      </c>
      <c r="S10" s="261">
        <f t="shared" si="1"/>
        <v>0</v>
      </c>
    </row>
    <row r="11" spans="1:19" s="246" customFormat="1" ht="13.5" customHeight="1" x14ac:dyDescent="0.2">
      <c r="A11" s="258"/>
      <c r="B11" s="258"/>
      <c r="C11" s="259" t="s">
        <v>1228</v>
      </c>
      <c r="D11" s="326">
        <f>'P.E. Atual. '!C1508</f>
        <v>2</v>
      </c>
      <c r="E11" s="326">
        <f>'P.E. Atual. '!D1508</f>
        <v>2</v>
      </c>
      <c r="F11" s="326">
        <f>'P.E. Atual. '!E1508</f>
        <v>4</v>
      </c>
      <c r="G11" s="326">
        <f>'P.E. Atual. '!F1508</f>
        <v>4</v>
      </c>
      <c r="H11" s="326">
        <f>'P.E. Atual. '!G1508</f>
        <v>4</v>
      </c>
      <c r="I11" s="326">
        <f>'P.E. Atual. '!H1508</f>
        <v>4</v>
      </c>
      <c r="J11" s="326">
        <f>'P.E. Atual. '!I1508</f>
        <v>4</v>
      </c>
      <c r="K11" s="326">
        <f>'P.E. Atual. '!J1508</f>
        <v>4</v>
      </c>
      <c r="L11" s="326">
        <f>'P.E. Atual. '!K1508</f>
        <v>4</v>
      </c>
      <c r="M11" s="326">
        <f>'P.E. Atual. '!L1508</f>
        <v>4</v>
      </c>
      <c r="N11" s="326">
        <f>'P.E. Atual. '!M1508</f>
        <v>4</v>
      </c>
      <c r="O11" s="326">
        <f>'P.E. Atual. '!N1508</f>
        <v>4</v>
      </c>
      <c r="P11" s="260">
        <f t="shared" si="2"/>
        <v>3.6666666666666665</v>
      </c>
      <c r="Q11" s="248"/>
      <c r="R11" s="291">
        <v>9</v>
      </c>
      <c r="S11" s="261">
        <f t="shared" si="1"/>
        <v>-0.59259259259259256</v>
      </c>
    </row>
    <row r="12" spans="1:19" s="246" customFormat="1" ht="13.5" customHeight="1" x14ac:dyDescent="0.2">
      <c r="A12" s="258"/>
      <c r="B12" s="258"/>
      <c r="C12" s="324" t="s">
        <v>1229</v>
      </c>
      <c r="D12" s="326">
        <f>'P.E. Atual. '!C1513</f>
        <v>26</v>
      </c>
      <c r="E12" s="326">
        <f>'P.E. Atual. '!D1513</f>
        <v>25</v>
      </c>
      <c r="F12" s="326">
        <f>'P.E. Atual. '!E1513</f>
        <v>26</v>
      </c>
      <c r="G12" s="326">
        <f>'P.E. Atual. '!F1513</f>
        <v>26</v>
      </c>
      <c r="H12" s="326">
        <f>'P.E. Atual. '!G1513</f>
        <v>26</v>
      </c>
      <c r="I12" s="326">
        <f>'P.E. Atual. '!H1513</f>
        <v>26</v>
      </c>
      <c r="J12" s="326">
        <f>'P.E. Atual. '!I1513</f>
        <v>26</v>
      </c>
      <c r="K12" s="326">
        <f>'P.E. Atual. '!J1513</f>
        <v>25</v>
      </c>
      <c r="L12" s="326">
        <f>'P.E. Atual. '!K1513</f>
        <v>26</v>
      </c>
      <c r="M12" s="326">
        <f>'P.E. Atual. '!L1513</f>
        <v>27</v>
      </c>
      <c r="N12" s="326">
        <f>'P.E. Atual. '!M1513</f>
        <v>27</v>
      </c>
      <c r="O12" s="326">
        <f>'P.E. Atual. '!N1513</f>
        <v>27</v>
      </c>
      <c r="P12" s="260">
        <f t="shared" si="2"/>
        <v>26.083333333333332</v>
      </c>
      <c r="Q12" s="248"/>
      <c r="R12" s="291">
        <v>25.333333333333332</v>
      </c>
      <c r="S12" s="261">
        <f t="shared" si="1"/>
        <v>2.960526315789469E-2</v>
      </c>
    </row>
    <row r="13" spans="1:19" s="246" customFormat="1" ht="13.5" customHeight="1" x14ac:dyDescent="0.2">
      <c r="A13" s="258"/>
      <c r="B13" s="258"/>
      <c r="C13" s="324" t="s">
        <v>1230</v>
      </c>
      <c r="D13" s="326">
        <f>'P.E. Atual. '!C1514</f>
        <v>34</v>
      </c>
      <c r="E13" s="326">
        <f>'P.E. Atual. '!D1514</f>
        <v>34</v>
      </c>
      <c r="F13" s="326">
        <f>'P.E. Atual. '!E1514</f>
        <v>34</v>
      </c>
      <c r="G13" s="326">
        <f>'P.E. Atual. '!F1514</f>
        <v>34</v>
      </c>
      <c r="H13" s="326">
        <f>'P.E. Atual. '!G1514</f>
        <v>34</v>
      </c>
      <c r="I13" s="326">
        <f>'P.E. Atual. '!H1514</f>
        <v>34</v>
      </c>
      <c r="J13" s="326">
        <f>'P.E. Atual. '!I1514</f>
        <v>34</v>
      </c>
      <c r="K13" s="326">
        <f>'P.E. Atual. '!J1514</f>
        <v>35</v>
      </c>
      <c r="L13" s="326">
        <f>'P.E. Atual. '!K1514</f>
        <v>35</v>
      </c>
      <c r="M13" s="326">
        <f>'P.E. Atual. '!L1514</f>
        <v>35</v>
      </c>
      <c r="N13" s="326">
        <f>'P.E. Atual. '!M1514</f>
        <v>35</v>
      </c>
      <c r="O13" s="326">
        <f>'P.E. Atual. '!N1514</f>
        <v>35</v>
      </c>
      <c r="P13" s="260">
        <f t="shared" si="2"/>
        <v>34.416666666666664</v>
      </c>
      <c r="Q13" s="248"/>
      <c r="R13" s="291">
        <v>36</v>
      </c>
      <c r="S13" s="261">
        <f t="shared" si="1"/>
        <v>-4.398148148148151E-2</v>
      </c>
    </row>
    <row r="14" spans="1:19" s="246" customFormat="1" ht="13.5" customHeight="1" x14ac:dyDescent="0.2">
      <c r="A14" s="258"/>
      <c r="B14" s="258"/>
      <c r="C14" s="324" t="s">
        <v>1231</v>
      </c>
      <c r="D14" s="291">
        <v>8</v>
      </c>
      <c r="E14" s="291">
        <v>8</v>
      </c>
      <c r="F14" s="291">
        <v>8</v>
      </c>
      <c r="G14" s="291">
        <v>8</v>
      </c>
      <c r="H14" s="291">
        <v>8</v>
      </c>
      <c r="I14" s="291">
        <v>8</v>
      </c>
      <c r="J14" s="291">
        <v>8</v>
      </c>
      <c r="K14" s="291">
        <v>8</v>
      </c>
      <c r="L14" s="291">
        <v>8</v>
      </c>
      <c r="M14" s="291">
        <v>8</v>
      </c>
      <c r="N14" s="291">
        <v>8</v>
      </c>
      <c r="O14" s="291">
        <v>8</v>
      </c>
      <c r="P14" s="260">
        <f t="shared" si="2"/>
        <v>8</v>
      </c>
      <c r="Q14" s="248"/>
      <c r="R14" s="291">
        <v>8</v>
      </c>
      <c r="S14" s="261">
        <f t="shared" si="1"/>
        <v>0</v>
      </c>
    </row>
    <row r="15" spans="1:19" s="246" customFormat="1" ht="13.5" customHeight="1" x14ac:dyDescent="0.2">
      <c r="A15" s="258"/>
      <c r="B15" s="258"/>
      <c r="C15" s="275" t="s">
        <v>1232</v>
      </c>
      <c r="D15" s="326">
        <f>'P.E. Atual. '!C1516</f>
        <v>7</v>
      </c>
      <c r="E15" s="326">
        <f>'P.E. Atual. '!D1516</f>
        <v>7</v>
      </c>
      <c r="F15" s="326">
        <f>'P.E. Atual. '!E1516</f>
        <v>7</v>
      </c>
      <c r="G15" s="326">
        <f>'P.E. Atual. '!F1516</f>
        <v>7</v>
      </c>
      <c r="H15" s="326">
        <f>'P.E. Atual. '!G1516</f>
        <v>6</v>
      </c>
      <c r="I15" s="326">
        <f>'P.E. Atual. '!H1516</f>
        <v>6</v>
      </c>
      <c r="J15" s="326">
        <f>'P.E. Atual. '!I1516</f>
        <v>6</v>
      </c>
      <c r="K15" s="326">
        <f>'P.E. Atual. '!J1516</f>
        <v>5</v>
      </c>
      <c r="L15" s="326">
        <f>'P.E. Atual. '!K1516</f>
        <v>5</v>
      </c>
      <c r="M15" s="326">
        <f>'P.E. Atual. '!L1516</f>
        <v>5</v>
      </c>
      <c r="N15" s="326">
        <f>'P.E. Atual. '!M1516</f>
        <v>5</v>
      </c>
      <c r="O15" s="326">
        <f>'P.E. Atual. '!N1516</f>
        <v>5</v>
      </c>
      <c r="P15" s="260">
        <f t="shared" si="2"/>
        <v>5.916666666666667</v>
      </c>
      <c r="Q15" s="248"/>
      <c r="R15" s="291">
        <v>17</v>
      </c>
      <c r="S15" s="261">
        <f t="shared" si="1"/>
        <v>-0.65196078431372539</v>
      </c>
    </row>
    <row r="16" spans="1:19" s="246" customFormat="1" ht="13.5" customHeight="1" x14ac:dyDescent="0.2">
      <c r="A16" s="258"/>
      <c r="B16" s="258"/>
      <c r="C16" s="276" t="s">
        <v>1233</v>
      </c>
      <c r="D16" s="277">
        <f>D4+D5+D10+D11+D12+D13+D14+D15</f>
        <v>299</v>
      </c>
      <c r="E16" s="277">
        <f t="shared" ref="E16:O16" si="3">E4+E5+E10+E11+E12+E13+E14+E15</f>
        <v>299</v>
      </c>
      <c r="F16" s="277">
        <f t="shared" si="3"/>
        <v>302</v>
      </c>
      <c r="G16" s="277">
        <f t="shared" si="3"/>
        <v>301</v>
      </c>
      <c r="H16" s="277">
        <f t="shared" si="3"/>
        <v>296</v>
      </c>
      <c r="I16" s="277">
        <f t="shared" si="3"/>
        <v>300</v>
      </c>
      <c r="J16" s="277">
        <f t="shared" si="3"/>
        <v>301</v>
      </c>
      <c r="K16" s="277">
        <f t="shared" si="3"/>
        <v>297</v>
      </c>
      <c r="L16" s="277">
        <f t="shared" si="3"/>
        <v>298</v>
      </c>
      <c r="M16" s="277">
        <f t="shared" si="3"/>
        <v>303</v>
      </c>
      <c r="N16" s="277">
        <f t="shared" si="3"/>
        <v>301</v>
      </c>
      <c r="O16" s="277">
        <f t="shared" si="3"/>
        <v>302</v>
      </c>
      <c r="P16" s="265">
        <f>P4+P5+P10+P11+P12+P13+P14+P15</f>
        <v>299.91666666666669</v>
      </c>
      <c r="Q16" s="248"/>
      <c r="R16" s="266">
        <f>R4+R5+R10+R11+R12+R13+R14+R15</f>
        <v>355.33333333333331</v>
      </c>
      <c r="S16" s="267">
        <f t="shared" si="1"/>
        <v>-0.15595684803001864</v>
      </c>
    </row>
    <row r="17" spans="1:19" s="246" customFormat="1" ht="13.5" customHeight="1" x14ac:dyDescent="0.2">
      <c r="A17" s="258"/>
      <c r="B17" s="258"/>
      <c r="C17" s="259" t="s">
        <v>1234</v>
      </c>
      <c r="D17" s="325">
        <f>'P.E. Atual. '!C1525</f>
        <v>0</v>
      </c>
      <c r="E17" s="325">
        <f>'P.E. Atual. '!D1525</f>
        <v>0</v>
      </c>
      <c r="F17" s="325">
        <f>'P.E. Atual. '!E1525</f>
        <v>0</v>
      </c>
      <c r="G17" s="325">
        <f>'P.E. Atual. '!F1525</f>
        <v>0</v>
      </c>
      <c r="H17" s="325">
        <f>'P.E. Atual. '!G1525</f>
        <v>0</v>
      </c>
      <c r="I17" s="325">
        <f>'P.E. Atual. '!H1525</f>
        <v>0</v>
      </c>
      <c r="J17" s="325">
        <f>'P.E. Atual. '!I1525</f>
        <v>0</v>
      </c>
      <c r="K17" s="325">
        <f>'P.E. Atual. '!J1525</f>
        <v>0</v>
      </c>
      <c r="L17" s="325">
        <f>'P.E. Atual. '!K1525</f>
        <v>0</v>
      </c>
      <c r="M17" s="325">
        <f>'P.E. Atual. '!L1525</f>
        <v>0</v>
      </c>
      <c r="N17" s="325">
        <f>'P.E. Atual. '!M1525</f>
        <v>0</v>
      </c>
      <c r="O17" s="325">
        <f>'P.E. Atual. '!N1525</f>
        <v>0</v>
      </c>
      <c r="P17" s="260">
        <f>AVERAGE(D17:O17)</f>
        <v>0</v>
      </c>
      <c r="Q17" s="248"/>
      <c r="R17" s="291">
        <v>0</v>
      </c>
      <c r="S17" s="261">
        <f t="shared" si="1"/>
        <v>0</v>
      </c>
    </row>
    <row r="18" spans="1:19" s="246" customFormat="1" ht="13.5" customHeight="1" x14ac:dyDescent="0.2">
      <c r="A18" s="258"/>
      <c r="B18" s="258"/>
      <c r="C18" s="274" t="s">
        <v>1235</v>
      </c>
      <c r="D18" s="325">
        <f>'P.E. Atual. '!C1526</f>
        <v>0</v>
      </c>
      <c r="E18" s="325">
        <f>'P.E. Atual. '!D1526</f>
        <v>0</v>
      </c>
      <c r="F18" s="325">
        <f>'P.E. Atual. '!E1526</f>
        <v>0</v>
      </c>
      <c r="G18" s="325">
        <f>'P.E. Atual. '!F1526</f>
        <v>0</v>
      </c>
      <c r="H18" s="325">
        <f>'P.E. Atual. '!G1526</f>
        <v>0</v>
      </c>
      <c r="I18" s="325">
        <f>'P.E. Atual. '!H1526</f>
        <v>0</v>
      </c>
      <c r="J18" s="325">
        <f>'P.E. Atual. '!I1526</f>
        <v>0</v>
      </c>
      <c r="K18" s="325">
        <f>'P.E. Atual. '!J1526</f>
        <v>0</v>
      </c>
      <c r="L18" s="325">
        <f>'P.E. Atual. '!K1526</f>
        <v>0</v>
      </c>
      <c r="M18" s="325">
        <f>'P.E. Atual. '!L1526</f>
        <v>0</v>
      </c>
      <c r="N18" s="325">
        <f>'P.E. Atual. '!M1526</f>
        <v>0</v>
      </c>
      <c r="O18" s="325">
        <f>'P.E. Atual. '!N1526</f>
        <v>0</v>
      </c>
      <c r="P18" s="260">
        <f>AVERAGE(D18:O18)</f>
        <v>0</v>
      </c>
      <c r="Q18" s="248"/>
      <c r="R18" s="291">
        <v>0</v>
      </c>
      <c r="S18" s="261">
        <f t="shared" si="1"/>
        <v>0</v>
      </c>
    </row>
    <row r="19" spans="1:19" s="246" customFormat="1" ht="13.5" customHeight="1" x14ac:dyDescent="0.2">
      <c r="A19" s="258"/>
      <c r="B19" s="258"/>
      <c r="C19" s="259" t="s">
        <v>1236</v>
      </c>
      <c r="D19" s="325">
        <f>'P.E. Atual. '!C1527</f>
        <v>0</v>
      </c>
      <c r="E19" s="325">
        <f>'P.E. Atual. '!D1527</f>
        <v>0</v>
      </c>
      <c r="F19" s="325">
        <f>'P.E. Atual. '!E1527</f>
        <v>0</v>
      </c>
      <c r="G19" s="325">
        <f>'P.E. Atual. '!F1527</f>
        <v>0</v>
      </c>
      <c r="H19" s="325">
        <f>'P.E. Atual. '!G1527</f>
        <v>0</v>
      </c>
      <c r="I19" s="325">
        <f>'P.E. Atual. '!H1527</f>
        <v>0</v>
      </c>
      <c r="J19" s="325">
        <f>'P.E. Atual. '!I1527</f>
        <v>0</v>
      </c>
      <c r="K19" s="325">
        <f>'P.E. Atual. '!J1527</f>
        <v>0</v>
      </c>
      <c r="L19" s="325">
        <f>'P.E. Atual. '!K1527</f>
        <v>0</v>
      </c>
      <c r="M19" s="325">
        <f>'P.E. Atual. '!L1527</f>
        <v>0</v>
      </c>
      <c r="N19" s="325">
        <f>'P.E. Atual. '!M1527</f>
        <v>0</v>
      </c>
      <c r="O19" s="325">
        <f>'P.E. Atual. '!N1527</f>
        <v>0</v>
      </c>
      <c r="P19" s="260">
        <f>AVERAGE(D19:O19)</f>
        <v>0</v>
      </c>
      <c r="Q19" s="248"/>
      <c r="R19" s="291">
        <v>0</v>
      </c>
      <c r="S19" s="261">
        <f t="shared" si="1"/>
        <v>0</v>
      </c>
    </row>
    <row r="20" spans="1:19" s="246" customFormat="1" ht="13.5" customHeight="1" x14ac:dyDescent="0.2">
      <c r="A20" s="258"/>
      <c r="B20" s="258"/>
      <c r="C20" s="276" t="s">
        <v>1237</v>
      </c>
      <c r="D20" s="263">
        <f>D17+D18+D19</f>
        <v>0</v>
      </c>
      <c r="E20" s="263">
        <f t="shared" ref="E20:O20" si="4">E17+E18+E19</f>
        <v>0</v>
      </c>
      <c r="F20" s="263">
        <f t="shared" si="4"/>
        <v>0</v>
      </c>
      <c r="G20" s="263">
        <f t="shared" si="4"/>
        <v>0</v>
      </c>
      <c r="H20" s="263">
        <f t="shared" si="4"/>
        <v>0</v>
      </c>
      <c r="I20" s="263">
        <f t="shared" si="4"/>
        <v>0</v>
      </c>
      <c r="J20" s="263">
        <f t="shared" si="4"/>
        <v>0</v>
      </c>
      <c r="K20" s="263">
        <f t="shared" si="4"/>
        <v>0</v>
      </c>
      <c r="L20" s="263">
        <f t="shared" si="4"/>
        <v>0</v>
      </c>
      <c r="M20" s="263">
        <f t="shared" si="4"/>
        <v>0</v>
      </c>
      <c r="N20" s="263">
        <f t="shared" si="4"/>
        <v>0</v>
      </c>
      <c r="O20" s="263">
        <f t="shared" si="4"/>
        <v>0</v>
      </c>
      <c r="P20" s="265">
        <f>P17+P18+P19</f>
        <v>0</v>
      </c>
      <c r="Q20" s="248"/>
      <c r="R20" s="266">
        <f>R17+R18+R19</f>
        <v>0</v>
      </c>
      <c r="S20" s="267">
        <f t="shared" si="1"/>
        <v>0</v>
      </c>
    </row>
    <row r="21" spans="1:19" s="246" customFormat="1" ht="13.5" customHeight="1" x14ac:dyDescent="0.2">
      <c r="A21" s="258"/>
      <c r="B21" s="278"/>
      <c r="C21" s="279" t="s">
        <v>1238</v>
      </c>
      <c r="D21" s="263">
        <f>D16+D20</f>
        <v>299</v>
      </c>
      <c r="E21" s="263">
        <f t="shared" ref="E21:O21" si="5">E16+E20</f>
        <v>299</v>
      </c>
      <c r="F21" s="263">
        <f t="shared" si="5"/>
        <v>302</v>
      </c>
      <c r="G21" s="263">
        <f t="shared" si="5"/>
        <v>301</v>
      </c>
      <c r="H21" s="263">
        <f t="shared" si="5"/>
        <v>296</v>
      </c>
      <c r="I21" s="263">
        <f t="shared" si="5"/>
        <v>300</v>
      </c>
      <c r="J21" s="263">
        <f t="shared" si="5"/>
        <v>301</v>
      </c>
      <c r="K21" s="263">
        <f t="shared" si="5"/>
        <v>297</v>
      </c>
      <c r="L21" s="263">
        <f t="shared" si="5"/>
        <v>298</v>
      </c>
      <c r="M21" s="263">
        <f t="shared" si="5"/>
        <v>303</v>
      </c>
      <c r="N21" s="263">
        <f t="shared" si="5"/>
        <v>301</v>
      </c>
      <c r="O21" s="263">
        <f t="shared" si="5"/>
        <v>302</v>
      </c>
      <c r="P21" s="265">
        <f>P16+P20</f>
        <v>299.91666666666669</v>
      </c>
      <c r="Q21" s="248"/>
      <c r="R21" s="266">
        <f>R16+R20</f>
        <v>355.33333333333331</v>
      </c>
      <c r="S21" s="267">
        <f t="shared" si="1"/>
        <v>-0.15595684803001864</v>
      </c>
    </row>
    <row r="22" spans="1:19" s="246" customFormat="1" ht="13.5" customHeight="1" x14ac:dyDescent="0.2">
      <c r="A22" s="254"/>
      <c r="B22" s="280" t="s">
        <v>1239</v>
      </c>
      <c r="C22" s="281"/>
      <c r="D22" s="282"/>
      <c r="E22" s="282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4" t="s">
        <v>41</v>
      </c>
      <c r="Q22" s="248"/>
      <c r="R22" s="285" t="s">
        <v>41</v>
      </c>
      <c r="S22" s="264" t="s">
        <v>41</v>
      </c>
    </row>
    <row r="23" spans="1:19" s="246" customFormat="1" ht="13.5" customHeight="1" x14ac:dyDescent="0.2">
      <c r="A23" s="258"/>
      <c r="B23" s="258"/>
      <c r="C23" s="274" t="s">
        <v>1240</v>
      </c>
      <c r="D23" s="290">
        <v>0</v>
      </c>
      <c r="E23" s="290">
        <v>0</v>
      </c>
      <c r="F23" s="290">
        <v>0</v>
      </c>
      <c r="G23" s="290">
        <v>0</v>
      </c>
      <c r="H23" s="290">
        <v>0</v>
      </c>
      <c r="I23" s="290">
        <v>0</v>
      </c>
      <c r="J23" s="290">
        <v>0</v>
      </c>
      <c r="K23" s="290">
        <v>0</v>
      </c>
      <c r="L23" s="290">
        <v>0</v>
      </c>
      <c r="M23" s="290">
        <v>0</v>
      </c>
      <c r="N23" s="290">
        <v>0</v>
      </c>
      <c r="O23" s="290">
        <v>0</v>
      </c>
      <c r="P23" s="286">
        <f>AVERAGE(D23:O23)</f>
        <v>0</v>
      </c>
      <c r="Q23" s="248"/>
      <c r="R23" s="291">
        <v>0</v>
      </c>
      <c r="S23" s="261">
        <f t="shared" si="1"/>
        <v>0</v>
      </c>
    </row>
    <row r="24" spans="1:19" s="246" customFormat="1" ht="13.5" customHeight="1" x14ac:dyDescent="0.2">
      <c r="A24" s="258"/>
      <c r="B24" s="258"/>
      <c r="C24" s="262" t="s">
        <v>1241</v>
      </c>
      <c r="D24" s="263">
        <f>SUM(D25:D28)</f>
        <v>0</v>
      </c>
      <c r="E24" s="264">
        <f t="shared" ref="E24:P24" si="6">SUM(E25:E28)</f>
        <v>0</v>
      </c>
      <c r="F24" s="264">
        <f t="shared" si="6"/>
        <v>0</v>
      </c>
      <c r="G24" s="264">
        <f t="shared" si="6"/>
        <v>0</v>
      </c>
      <c r="H24" s="264">
        <f t="shared" si="6"/>
        <v>0</v>
      </c>
      <c r="I24" s="264">
        <f t="shared" si="6"/>
        <v>0</v>
      </c>
      <c r="J24" s="264">
        <f t="shared" si="6"/>
        <v>0</v>
      </c>
      <c r="K24" s="264">
        <f t="shared" si="6"/>
        <v>0</v>
      </c>
      <c r="L24" s="264">
        <f t="shared" si="6"/>
        <v>0</v>
      </c>
      <c r="M24" s="264">
        <f t="shared" si="6"/>
        <v>0</v>
      </c>
      <c r="N24" s="264">
        <f t="shared" si="6"/>
        <v>0</v>
      </c>
      <c r="O24" s="264">
        <f>SUM(O25:O28)</f>
        <v>0</v>
      </c>
      <c r="P24" s="265">
        <f t="shared" si="6"/>
        <v>0</v>
      </c>
      <c r="Q24" s="248"/>
      <c r="R24" s="266">
        <f>SUM(R25:R28)</f>
        <v>0</v>
      </c>
      <c r="S24" s="267">
        <f t="shared" si="1"/>
        <v>0</v>
      </c>
    </row>
    <row r="25" spans="1:19" s="246" customFormat="1" ht="13.5" customHeight="1" x14ac:dyDescent="0.2">
      <c r="A25" s="258"/>
      <c r="B25" s="258"/>
      <c r="C25" s="268" t="s">
        <v>1242</v>
      </c>
      <c r="D25" s="327">
        <v>0</v>
      </c>
      <c r="E25" s="327">
        <v>0</v>
      </c>
      <c r="F25" s="327">
        <v>0</v>
      </c>
      <c r="G25" s="327">
        <v>0</v>
      </c>
      <c r="H25" s="327">
        <v>0</v>
      </c>
      <c r="I25" s="327">
        <v>0</v>
      </c>
      <c r="J25" s="327">
        <v>0</v>
      </c>
      <c r="K25" s="327">
        <v>0</v>
      </c>
      <c r="L25" s="327">
        <v>0</v>
      </c>
      <c r="M25" s="327">
        <v>0</v>
      </c>
      <c r="N25" s="327">
        <v>0</v>
      </c>
      <c r="O25" s="290">
        <v>0</v>
      </c>
      <c r="P25" s="260">
        <f t="shared" ref="P25:P34" si="7">AVERAGE(D25:O25)</f>
        <v>0</v>
      </c>
      <c r="Q25" s="248"/>
      <c r="R25" s="291">
        <v>0</v>
      </c>
      <c r="S25" s="261">
        <f t="shared" si="1"/>
        <v>0</v>
      </c>
    </row>
    <row r="26" spans="1:19" s="246" customFormat="1" ht="13.5" customHeight="1" x14ac:dyDescent="0.2">
      <c r="A26" s="258"/>
      <c r="B26" s="258"/>
      <c r="C26" s="269" t="s">
        <v>1243</v>
      </c>
      <c r="D26" s="327">
        <v>0</v>
      </c>
      <c r="E26" s="327">
        <v>0</v>
      </c>
      <c r="F26" s="327">
        <v>0</v>
      </c>
      <c r="G26" s="327">
        <v>0</v>
      </c>
      <c r="H26" s="327">
        <v>0</v>
      </c>
      <c r="I26" s="327">
        <v>0</v>
      </c>
      <c r="J26" s="327">
        <v>0</v>
      </c>
      <c r="K26" s="327">
        <v>0</v>
      </c>
      <c r="L26" s="327">
        <v>0</v>
      </c>
      <c r="M26" s="327">
        <v>0</v>
      </c>
      <c r="N26" s="327">
        <v>0</v>
      </c>
      <c r="O26" s="290">
        <v>0</v>
      </c>
      <c r="P26" s="260">
        <f t="shared" si="7"/>
        <v>0</v>
      </c>
      <c r="Q26" s="248"/>
      <c r="R26" s="291">
        <v>0</v>
      </c>
      <c r="S26" s="261">
        <f t="shared" si="1"/>
        <v>0</v>
      </c>
    </row>
    <row r="27" spans="1:19" s="246" customFormat="1" ht="13.5" customHeight="1" x14ac:dyDescent="0.2">
      <c r="A27" s="258"/>
      <c r="B27" s="258"/>
      <c r="C27" s="269" t="s">
        <v>1244</v>
      </c>
      <c r="D27" s="327">
        <v>0</v>
      </c>
      <c r="E27" s="327">
        <v>0</v>
      </c>
      <c r="F27" s="327">
        <v>0</v>
      </c>
      <c r="G27" s="327">
        <v>0</v>
      </c>
      <c r="H27" s="327">
        <v>0</v>
      </c>
      <c r="I27" s="327">
        <v>0</v>
      </c>
      <c r="J27" s="327">
        <v>0</v>
      </c>
      <c r="K27" s="327">
        <v>0</v>
      </c>
      <c r="L27" s="327">
        <v>0</v>
      </c>
      <c r="M27" s="327">
        <v>0</v>
      </c>
      <c r="N27" s="327">
        <v>0</v>
      </c>
      <c r="O27" s="290">
        <v>0</v>
      </c>
      <c r="P27" s="260">
        <f t="shared" si="7"/>
        <v>0</v>
      </c>
      <c r="Q27" s="248"/>
      <c r="R27" s="291">
        <v>0</v>
      </c>
      <c r="S27" s="261">
        <f t="shared" si="1"/>
        <v>0</v>
      </c>
    </row>
    <row r="28" spans="1:19" s="246" customFormat="1" ht="13.5" customHeight="1" x14ac:dyDescent="0.2">
      <c r="A28" s="258"/>
      <c r="B28" s="258"/>
      <c r="C28" s="269" t="s">
        <v>1245</v>
      </c>
      <c r="D28" s="327">
        <v>0</v>
      </c>
      <c r="E28" s="327">
        <v>0</v>
      </c>
      <c r="F28" s="327">
        <v>0</v>
      </c>
      <c r="G28" s="327">
        <v>0</v>
      </c>
      <c r="H28" s="327">
        <v>0</v>
      </c>
      <c r="I28" s="327">
        <v>0</v>
      </c>
      <c r="J28" s="327">
        <v>0</v>
      </c>
      <c r="K28" s="327">
        <v>0</v>
      </c>
      <c r="L28" s="327">
        <v>0</v>
      </c>
      <c r="M28" s="327">
        <v>0</v>
      </c>
      <c r="N28" s="327">
        <v>0</v>
      </c>
      <c r="O28" s="290">
        <v>0</v>
      </c>
      <c r="P28" s="260">
        <f t="shared" si="7"/>
        <v>0</v>
      </c>
      <c r="Q28" s="248"/>
      <c r="R28" s="291">
        <v>0</v>
      </c>
      <c r="S28" s="261">
        <f t="shared" si="1"/>
        <v>0</v>
      </c>
    </row>
    <row r="29" spans="1:19" s="246" customFormat="1" ht="20.399999999999999" x14ac:dyDescent="0.2">
      <c r="A29" s="258"/>
      <c r="B29" s="258"/>
      <c r="C29" s="287" t="s">
        <v>1246</v>
      </c>
      <c r="D29" s="327">
        <v>0</v>
      </c>
      <c r="E29" s="327">
        <v>0</v>
      </c>
      <c r="F29" s="327">
        <v>0</v>
      </c>
      <c r="G29" s="327">
        <v>0</v>
      </c>
      <c r="H29" s="327">
        <v>0</v>
      </c>
      <c r="I29" s="327">
        <v>0</v>
      </c>
      <c r="J29" s="327">
        <v>0</v>
      </c>
      <c r="K29" s="327">
        <v>0</v>
      </c>
      <c r="L29" s="327">
        <v>0</v>
      </c>
      <c r="M29" s="327">
        <v>0</v>
      </c>
      <c r="N29" s="327">
        <v>0</v>
      </c>
      <c r="O29" s="290">
        <v>0</v>
      </c>
      <c r="P29" s="260">
        <f t="shared" si="7"/>
        <v>0</v>
      </c>
      <c r="Q29" s="248"/>
      <c r="R29" s="291">
        <v>0</v>
      </c>
      <c r="S29" s="261">
        <f t="shared" si="1"/>
        <v>0</v>
      </c>
    </row>
    <row r="30" spans="1:19" s="246" customFormat="1" ht="13.5" customHeight="1" x14ac:dyDescent="0.2">
      <c r="A30" s="258"/>
      <c r="B30" s="258"/>
      <c r="C30" s="259" t="s">
        <v>1247</v>
      </c>
      <c r="D30" s="327">
        <v>0</v>
      </c>
      <c r="E30" s="327">
        <v>0</v>
      </c>
      <c r="F30" s="327">
        <v>0</v>
      </c>
      <c r="G30" s="327">
        <v>0</v>
      </c>
      <c r="H30" s="327">
        <v>0</v>
      </c>
      <c r="I30" s="327">
        <v>0</v>
      </c>
      <c r="J30" s="327">
        <v>0</v>
      </c>
      <c r="K30" s="327">
        <v>0</v>
      </c>
      <c r="L30" s="327">
        <v>0</v>
      </c>
      <c r="M30" s="327">
        <v>0</v>
      </c>
      <c r="N30" s="327">
        <v>0</v>
      </c>
      <c r="O30" s="290">
        <v>0</v>
      </c>
      <c r="P30" s="260">
        <f t="shared" si="7"/>
        <v>0</v>
      </c>
      <c r="Q30" s="248"/>
      <c r="R30" s="291">
        <v>0</v>
      </c>
      <c r="S30" s="261">
        <f t="shared" si="1"/>
        <v>0</v>
      </c>
    </row>
    <row r="31" spans="1:19" s="246" customFormat="1" ht="13.5" customHeight="1" x14ac:dyDescent="0.2">
      <c r="A31" s="258"/>
      <c r="B31" s="258"/>
      <c r="C31" s="274" t="s">
        <v>1248</v>
      </c>
      <c r="D31" s="327">
        <v>0</v>
      </c>
      <c r="E31" s="327">
        <v>0</v>
      </c>
      <c r="F31" s="327">
        <v>0</v>
      </c>
      <c r="G31" s="327">
        <v>0</v>
      </c>
      <c r="H31" s="327">
        <v>0</v>
      </c>
      <c r="I31" s="327">
        <v>0</v>
      </c>
      <c r="J31" s="327">
        <v>0</v>
      </c>
      <c r="K31" s="327">
        <v>0</v>
      </c>
      <c r="L31" s="327">
        <v>0</v>
      </c>
      <c r="M31" s="327">
        <v>0</v>
      </c>
      <c r="N31" s="327">
        <v>0</v>
      </c>
      <c r="O31" s="290">
        <v>0</v>
      </c>
      <c r="P31" s="260">
        <f t="shared" si="7"/>
        <v>0</v>
      </c>
      <c r="Q31" s="248"/>
      <c r="R31" s="291">
        <v>0</v>
      </c>
      <c r="S31" s="261">
        <f t="shared" si="1"/>
        <v>0</v>
      </c>
    </row>
    <row r="32" spans="1:19" s="246" customFormat="1" ht="13.5" customHeight="1" x14ac:dyDescent="0.2">
      <c r="A32" s="258"/>
      <c r="B32" s="258"/>
      <c r="C32" s="274" t="s">
        <v>1249</v>
      </c>
      <c r="D32" s="327">
        <v>0</v>
      </c>
      <c r="E32" s="327">
        <v>0</v>
      </c>
      <c r="F32" s="327">
        <v>0</v>
      </c>
      <c r="G32" s="327">
        <v>0</v>
      </c>
      <c r="H32" s="327">
        <v>0</v>
      </c>
      <c r="I32" s="327">
        <v>0</v>
      </c>
      <c r="J32" s="327">
        <v>0</v>
      </c>
      <c r="K32" s="327">
        <v>0</v>
      </c>
      <c r="L32" s="327">
        <v>0</v>
      </c>
      <c r="M32" s="327">
        <v>0</v>
      </c>
      <c r="N32" s="327">
        <v>0</v>
      </c>
      <c r="O32" s="290">
        <v>0</v>
      </c>
      <c r="P32" s="260">
        <f t="shared" si="7"/>
        <v>0</v>
      </c>
      <c r="Q32" s="248"/>
      <c r="R32" s="291">
        <v>0</v>
      </c>
      <c r="S32" s="261">
        <f t="shared" si="1"/>
        <v>0</v>
      </c>
    </row>
    <row r="33" spans="1:19" s="246" customFormat="1" ht="13.5" customHeight="1" x14ac:dyDescent="0.2">
      <c r="A33" s="258"/>
      <c r="B33" s="258"/>
      <c r="C33" s="274" t="s">
        <v>1250</v>
      </c>
      <c r="D33" s="327">
        <v>0</v>
      </c>
      <c r="E33" s="327">
        <v>0</v>
      </c>
      <c r="F33" s="327">
        <v>0</v>
      </c>
      <c r="G33" s="327">
        <v>0</v>
      </c>
      <c r="H33" s="327">
        <v>0</v>
      </c>
      <c r="I33" s="327">
        <v>0</v>
      </c>
      <c r="J33" s="327">
        <v>0</v>
      </c>
      <c r="K33" s="327">
        <v>0</v>
      </c>
      <c r="L33" s="327">
        <v>0</v>
      </c>
      <c r="M33" s="327">
        <v>0</v>
      </c>
      <c r="N33" s="327">
        <v>0</v>
      </c>
      <c r="O33" s="290">
        <v>0</v>
      </c>
      <c r="P33" s="260">
        <f t="shared" si="7"/>
        <v>0</v>
      </c>
      <c r="Q33" s="248"/>
      <c r="R33" s="291">
        <v>0</v>
      </c>
      <c r="S33" s="261">
        <f t="shared" si="1"/>
        <v>0</v>
      </c>
    </row>
    <row r="34" spans="1:19" s="246" customFormat="1" ht="13.5" customHeight="1" x14ac:dyDescent="0.2">
      <c r="A34" s="258"/>
      <c r="B34" s="258"/>
      <c r="C34" s="275" t="s">
        <v>1251</v>
      </c>
      <c r="D34" s="327">
        <v>0</v>
      </c>
      <c r="E34" s="327">
        <v>0</v>
      </c>
      <c r="F34" s="327">
        <v>0</v>
      </c>
      <c r="G34" s="327">
        <v>0</v>
      </c>
      <c r="H34" s="327">
        <v>0</v>
      </c>
      <c r="I34" s="327">
        <v>0</v>
      </c>
      <c r="J34" s="327">
        <v>0</v>
      </c>
      <c r="K34" s="327">
        <v>0</v>
      </c>
      <c r="L34" s="327">
        <v>0</v>
      </c>
      <c r="M34" s="327">
        <v>0</v>
      </c>
      <c r="N34" s="327">
        <v>0</v>
      </c>
      <c r="O34" s="290">
        <v>0</v>
      </c>
      <c r="P34" s="260">
        <f t="shared" si="7"/>
        <v>0</v>
      </c>
      <c r="Q34" s="248"/>
      <c r="R34" s="291">
        <v>0</v>
      </c>
      <c r="S34" s="261">
        <f t="shared" si="1"/>
        <v>0</v>
      </c>
    </row>
    <row r="35" spans="1:19" s="246" customFormat="1" ht="13.5" customHeight="1" x14ac:dyDescent="0.2">
      <c r="A35" s="258"/>
      <c r="B35" s="258"/>
      <c r="C35" s="276" t="s">
        <v>1252</v>
      </c>
      <c r="D35" s="277">
        <f>D23+D24+D29+D30+D31+D32+D33+D34</f>
        <v>0</v>
      </c>
      <c r="E35" s="277">
        <f t="shared" ref="E35:O35" si="8">E23+E24+E29+E30+E31+E32+E33+E34</f>
        <v>0</v>
      </c>
      <c r="F35" s="277">
        <f t="shared" si="8"/>
        <v>0</v>
      </c>
      <c r="G35" s="277">
        <f t="shared" si="8"/>
        <v>0</v>
      </c>
      <c r="H35" s="277">
        <f t="shared" si="8"/>
        <v>0</v>
      </c>
      <c r="I35" s="277">
        <f t="shared" si="8"/>
        <v>0</v>
      </c>
      <c r="J35" s="277">
        <f t="shared" si="8"/>
        <v>0</v>
      </c>
      <c r="K35" s="277">
        <f t="shared" si="8"/>
        <v>0</v>
      </c>
      <c r="L35" s="277">
        <f t="shared" si="8"/>
        <v>0</v>
      </c>
      <c r="M35" s="277">
        <f t="shared" si="8"/>
        <v>0</v>
      </c>
      <c r="N35" s="277">
        <f t="shared" si="8"/>
        <v>0</v>
      </c>
      <c r="O35" s="277">
        <f t="shared" si="8"/>
        <v>0</v>
      </c>
      <c r="P35" s="265">
        <f>P23+P24+P29+P30+P31+P32+P33+P34</f>
        <v>0</v>
      </c>
      <c r="Q35" s="248"/>
      <c r="R35" s="266">
        <f>R23+R24+R29+R30+R31+R32+R33+R34</f>
        <v>0</v>
      </c>
      <c r="S35" s="267">
        <f t="shared" si="1"/>
        <v>0</v>
      </c>
    </row>
    <row r="36" spans="1:19" s="246" customFormat="1" ht="13.5" customHeight="1" x14ac:dyDescent="0.2">
      <c r="A36" s="258"/>
      <c r="B36" s="258"/>
      <c r="C36" s="259" t="s">
        <v>1253</v>
      </c>
      <c r="D36" s="292">
        <v>0</v>
      </c>
      <c r="E36" s="292">
        <v>0</v>
      </c>
      <c r="F36" s="292">
        <v>0</v>
      </c>
      <c r="G36" s="292">
        <v>0</v>
      </c>
      <c r="H36" s="292">
        <v>0</v>
      </c>
      <c r="I36" s="292">
        <v>0</v>
      </c>
      <c r="J36" s="292">
        <v>0</v>
      </c>
      <c r="K36" s="292">
        <v>0</v>
      </c>
      <c r="L36" s="292">
        <v>0</v>
      </c>
      <c r="M36" s="292">
        <v>0</v>
      </c>
      <c r="N36" s="292">
        <v>0</v>
      </c>
      <c r="O36" s="290">
        <v>0</v>
      </c>
      <c r="P36" s="260">
        <f>AVERAGE(D36:O36)</f>
        <v>0</v>
      </c>
      <c r="Q36" s="248"/>
      <c r="R36" s="291">
        <v>0</v>
      </c>
      <c r="S36" s="261">
        <f t="shared" si="1"/>
        <v>0</v>
      </c>
    </row>
    <row r="37" spans="1:19" s="246" customFormat="1" ht="13.5" customHeight="1" x14ac:dyDescent="0.2">
      <c r="A37" s="258"/>
      <c r="B37" s="258"/>
      <c r="C37" s="274" t="s">
        <v>1254</v>
      </c>
      <c r="D37" s="292">
        <v>0</v>
      </c>
      <c r="E37" s="292">
        <v>0</v>
      </c>
      <c r="F37" s="292">
        <v>0</v>
      </c>
      <c r="G37" s="292">
        <v>0</v>
      </c>
      <c r="H37" s="292">
        <v>0</v>
      </c>
      <c r="I37" s="292">
        <v>0</v>
      </c>
      <c r="J37" s="292">
        <v>0</v>
      </c>
      <c r="K37" s="292">
        <v>0</v>
      </c>
      <c r="L37" s="292">
        <v>0</v>
      </c>
      <c r="M37" s="292">
        <v>0</v>
      </c>
      <c r="N37" s="292">
        <v>0</v>
      </c>
      <c r="O37" s="290">
        <v>0</v>
      </c>
      <c r="P37" s="260">
        <f>AVERAGE(D37:O37)</f>
        <v>0</v>
      </c>
      <c r="Q37" s="248"/>
      <c r="R37" s="291">
        <v>0</v>
      </c>
      <c r="S37" s="261">
        <f t="shared" si="1"/>
        <v>0</v>
      </c>
    </row>
    <row r="38" spans="1:19" s="246" customFormat="1" ht="13.5" customHeight="1" x14ac:dyDescent="0.2">
      <c r="A38" s="258"/>
      <c r="B38" s="258"/>
      <c r="C38" s="259" t="s">
        <v>1255</v>
      </c>
      <c r="D38" s="292">
        <v>0</v>
      </c>
      <c r="E38" s="292">
        <v>0</v>
      </c>
      <c r="F38" s="292">
        <v>0</v>
      </c>
      <c r="G38" s="292">
        <v>0</v>
      </c>
      <c r="H38" s="292">
        <v>0</v>
      </c>
      <c r="I38" s="292">
        <v>0</v>
      </c>
      <c r="J38" s="292">
        <v>0</v>
      </c>
      <c r="K38" s="292">
        <v>0</v>
      </c>
      <c r="L38" s="292">
        <v>0</v>
      </c>
      <c r="M38" s="292">
        <v>0</v>
      </c>
      <c r="N38" s="292">
        <v>0</v>
      </c>
      <c r="O38" s="290">
        <v>0</v>
      </c>
      <c r="P38" s="260">
        <f>AVERAGE(D38:O38)</f>
        <v>0</v>
      </c>
      <c r="Q38" s="248"/>
      <c r="R38" s="291">
        <v>0</v>
      </c>
      <c r="S38" s="261">
        <f t="shared" si="1"/>
        <v>0</v>
      </c>
    </row>
    <row r="39" spans="1:19" s="246" customFormat="1" ht="13.5" customHeight="1" x14ac:dyDescent="0.2">
      <c r="A39" s="258"/>
      <c r="B39" s="258"/>
      <c r="C39" s="276" t="s">
        <v>1256</v>
      </c>
      <c r="D39" s="263">
        <f t="shared" ref="D39:P39" si="9">D36+D37+D38</f>
        <v>0</v>
      </c>
      <c r="E39" s="263">
        <f t="shared" si="9"/>
        <v>0</v>
      </c>
      <c r="F39" s="263">
        <f t="shared" si="9"/>
        <v>0</v>
      </c>
      <c r="G39" s="263">
        <f t="shared" si="9"/>
        <v>0</v>
      </c>
      <c r="H39" s="263">
        <f t="shared" si="9"/>
        <v>0</v>
      </c>
      <c r="I39" s="263">
        <f t="shared" si="9"/>
        <v>0</v>
      </c>
      <c r="J39" s="263">
        <f t="shared" si="9"/>
        <v>0</v>
      </c>
      <c r="K39" s="263">
        <f t="shared" si="9"/>
        <v>0</v>
      </c>
      <c r="L39" s="263">
        <f t="shared" si="9"/>
        <v>0</v>
      </c>
      <c r="M39" s="263">
        <f t="shared" si="9"/>
        <v>0</v>
      </c>
      <c r="N39" s="263">
        <f t="shared" si="9"/>
        <v>0</v>
      </c>
      <c r="O39" s="263">
        <f t="shared" si="9"/>
        <v>0</v>
      </c>
      <c r="P39" s="265">
        <f t="shared" si="9"/>
        <v>0</v>
      </c>
      <c r="Q39" s="248"/>
      <c r="R39" s="266">
        <f>R36+R37+R38</f>
        <v>0</v>
      </c>
      <c r="S39" s="267">
        <f t="shared" si="1"/>
        <v>0</v>
      </c>
    </row>
    <row r="40" spans="1:19" s="246" customFormat="1" ht="13.5" customHeight="1" x14ac:dyDescent="0.2">
      <c r="A40" s="258"/>
      <c r="B40" s="278"/>
      <c r="C40" s="279" t="s">
        <v>1257</v>
      </c>
      <c r="D40" s="263">
        <f>D35+D39</f>
        <v>0</v>
      </c>
      <c r="E40" s="263">
        <f t="shared" ref="E40:P40" si="10">E35+E39</f>
        <v>0</v>
      </c>
      <c r="F40" s="263">
        <f t="shared" si="10"/>
        <v>0</v>
      </c>
      <c r="G40" s="263">
        <f t="shared" si="10"/>
        <v>0</v>
      </c>
      <c r="H40" s="263">
        <f t="shared" si="10"/>
        <v>0</v>
      </c>
      <c r="I40" s="263">
        <f t="shared" si="10"/>
        <v>0</v>
      </c>
      <c r="J40" s="263">
        <f t="shared" si="10"/>
        <v>0</v>
      </c>
      <c r="K40" s="263">
        <f t="shared" si="10"/>
        <v>0</v>
      </c>
      <c r="L40" s="263">
        <f t="shared" si="10"/>
        <v>0</v>
      </c>
      <c r="M40" s="263">
        <f t="shared" si="10"/>
        <v>0</v>
      </c>
      <c r="N40" s="263">
        <f t="shared" si="10"/>
        <v>0</v>
      </c>
      <c r="O40" s="263">
        <f t="shared" si="10"/>
        <v>0</v>
      </c>
      <c r="P40" s="265">
        <f t="shared" si="10"/>
        <v>0</v>
      </c>
      <c r="Q40" s="248"/>
      <c r="R40" s="266">
        <f>R35+R39</f>
        <v>0</v>
      </c>
      <c r="S40" s="267">
        <f t="shared" si="1"/>
        <v>0</v>
      </c>
    </row>
    <row r="41" spans="1:19" s="246" customFormat="1" ht="13.5" customHeight="1" x14ac:dyDescent="0.2">
      <c r="A41" s="254"/>
      <c r="B41" s="280" t="s">
        <v>1258</v>
      </c>
      <c r="C41" s="281"/>
      <c r="D41" s="282"/>
      <c r="E41" s="282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4" t="s">
        <v>41</v>
      </c>
      <c r="Q41" s="248"/>
      <c r="R41" s="285" t="s">
        <v>41</v>
      </c>
      <c r="S41" s="264" t="s">
        <v>41</v>
      </c>
    </row>
    <row r="42" spans="1:19" s="246" customFormat="1" ht="13.5" customHeight="1" x14ac:dyDescent="0.2">
      <c r="A42" s="258"/>
      <c r="B42" s="258"/>
      <c r="C42" s="274" t="s">
        <v>1240</v>
      </c>
      <c r="D42" s="290">
        <v>2</v>
      </c>
      <c r="E42" s="290">
        <v>2</v>
      </c>
      <c r="F42" s="290">
        <v>2</v>
      </c>
      <c r="G42" s="290">
        <v>2</v>
      </c>
      <c r="H42" s="290">
        <v>2</v>
      </c>
      <c r="I42" s="290">
        <v>2</v>
      </c>
      <c r="J42" s="290">
        <v>2</v>
      </c>
      <c r="K42" s="290">
        <v>2</v>
      </c>
      <c r="L42" s="290">
        <v>2</v>
      </c>
      <c r="M42" s="290">
        <v>2</v>
      </c>
      <c r="N42" s="290">
        <v>2</v>
      </c>
      <c r="O42" s="290">
        <v>2</v>
      </c>
      <c r="P42" s="286">
        <f>AVERAGE(D42:O42)</f>
        <v>2</v>
      </c>
      <c r="Q42" s="248"/>
      <c r="R42" s="291">
        <v>2</v>
      </c>
      <c r="S42" s="288">
        <f t="shared" si="1"/>
        <v>0</v>
      </c>
    </row>
    <row r="43" spans="1:19" s="246" customFormat="1" ht="13.5" customHeight="1" x14ac:dyDescent="0.2">
      <c r="A43" s="258"/>
      <c r="B43" s="258"/>
      <c r="C43" s="262" t="s">
        <v>1241</v>
      </c>
      <c r="D43" s="263">
        <f t="shared" ref="D43:P43" si="11">SUM(D44:D47)</f>
        <v>0</v>
      </c>
      <c r="E43" s="264">
        <f t="shared" si="11"/>
        <v>0</v>
      </c>
      <c r="F43" s="264">
        <f t="shared" si="11"/>
        <v>0</v>
      </c>
      <c r="G43" s="264">
        <f t="shared" si="11"/>
        <v>0</v>
      </c>
      <c r="H43" s="264">
        <f t="shared" si="11"/>
        <v>0</v>
      </c>
      <c r="I43" s="264">
        <f t="shared" si="11"/>
        <v>0</v>
      </c>
      <c r="J43" s="264">
        <f t="shared" si="11"/>
        <v>0</v>
      </c>
      <c r="K43" s="264">
        <f t="shared" si="11"/>
        <v>0</v>
      </c>
      <c r="L43" s="264">
        <f t="shared" si="11"/>
        <v>0</v>
      </c>
      <c r="M43" s="264">
        <f t="shared" si="11"/>
        <v>0</v>
      </c>
      <c r="N43" s="264">
        <f t="shared" si="11"/>
        <v>0</v>
      </c>
      <c r="O43" s="264">
        <f t="shared" si="11"/>
        <v>0</v>
      </c>
      <c r="P43" s="265">
        <f t="shared" si="11"/>
        <v>0</v>
      </c>
      <c r="Q43" s="248"/>
      <c r="R43" s="266">
        <f>SUM(R44:R47)</f>
        <v>0</v>
      </c>
      <c r="S43" s="289">
        <f t="shared" si="1"/>
        <v>0</v>
      </c>
    </row>
    <row r="44" spans="1:19" s="246" customFormat="1" ht="13.5" customHeight="1" x14ac:dyDescent="0.2">
      <c r="A44" s="258"/>
      <c r="B44" s="258"/>
      <c r="C44" s="268" t="s">
        <v>1242</v>
      </c>
      <c r="D44" s="291">
        <v>0</v>
      </c>
      <c r="E44" s="291">
        <v>0</v>
      </c>
      <c r="F44" s="291">
        <v>0</v>
      </c>
      <c r="G44" s="291">
        <v>0</v>
      </c>
      <c r="H44" s="291">
        <v>0</v>
      </c>
      <c r="I44" s="291">
        <v>0</v>
      </c>
      <c r="J44" s="291">
        <v>0</v>
      </c>
      <c r="K44" s="291">
        <v>0</v>
      </c>
      <c r="L44" s="291">
        <v>0</v>
      </c>
      <c r="M44" s="291">
        <v>0</v>
      </c>
      <c r="N44" s="291">
        <v>0</v>
      </c>
      <c r="O44" s="291">
        <v>0</v>
      </c>
      <c r="P44" s="260">
        <f t="shared" ref="P44:P53" si="12">AVERAGE(D44:O44)</f>
        <v>0</v>
      </c>
      <c r="Q44" s="248"/>
      <c r="R44" s="291">
        <v>0</v>
      </c>
      <c r="S44" s="288">
        <f t="shared" si="1"/>
        <v>0</v>
      </c>
    </row>
    <row r="45" spans="1:19" s="246" customFormat="1" ht="13.5" customHeight="1" x14ac:dyDescent="0.2">
      <c r="A45" s="258"/>
      <c r="B45" s="258"/>
      <c r="C45" s="269" t="s">
        <v>1243</v>
      </c>
      <c r="D45" s="291">
        <v>0</v>
      </c>
      <c r="E45" s="291">
        <v>0</v>
      </c>
      <c r="F45" s="291">
        <v>0</v>
      </c>
      <c r="G45" s="291">
        <v>0</v>
      </c>
      <c r="H45" s="291">
        <v>0</v>
      </c>
      <c r="I45" s="291">
        <v>0</v>
      </c>
      <c r="J45" s="291">
        <v>0</v>
      </c>
      <c r="K45" s="291">
        <v>0</v>
      </c>
      <c r="L45" s="291">
        <v>0</v>
      </c>
      <c r="M45" s="291">
        <v>0</v>
      </c>
      <c r="N45" s="291">
        <v>0</v>
      </c>
      <c r="O45" s="291">
        <v>0</v>
      </c>
      <c r="P45" s="260">
        <f t="shared" si="12"/>
        <v>0</v>
      </c>
      <c r="Q45" s="248"/>
      <c r="R45" s="291">
        <v>0</v>
      </c>
      <c r="S45" s="288">
        <f t="shared" si="1"/>
        <v>0</v>
      </c>
    </row>
    <row r="46" spans="1:19" s="246" customFormat="1" ht="13.5" customHeight="1" x14ac:dyDescent="0.2">
      <c r="A46" s="258"/>
      <c r="B46" s="258"/>
      <c r="C46" s="269" t="s">
        <v>1244</v>
      </c>
      <c r="D46" s="291">
        <v>0</v>
      </c>
      <c r="E46" s="291">
        <v>0</v>
      </c>
      <c r="F46" s="291">
        <v>0</v>
      </c>
      <c r="G46" s="291">
        <v>0</v>
      </c>
      <c r="H46" s="291">
        <v>0</v>
      </c>
      <c r="I46" s="291">
        <v>0</v>
      </c>
      <c r="J46" s="291">
        <v>0</v>
      </c>
      <c r="K46" s="291">
        <v>0</v>
      </c>
      <c r="L46" s="291">
        <v>0</v>
      </c>
      <c r="M46" s="291">
        <v>0</v>
      </c>
      <c r="N46" s="291">
        <v>0</v>
      </c>
      <c r="O46" s="291">
        <v>0</v>
      </c>
      <c r="P46" s="260">
        <f t="shared" si="12"/>
        <v>0</v>
      </c>
      <c r="Q46" s="248"/>
      <c r="R46" s="291">
        <v>0</v>
      </c>
      <c r="S46" s="288">
        <f t="shared" si="1"/>
        <v>0</v>
      </c>
    </row>
    <row r="47" spans="1:19" s="246" customFormat="1" ht="13.5" customHeight="1" x14ac:dyDescent="0.2">
      <c r="A47" s="258"/>
      <c r="B47" s="258"/>
      <c r="C47" s="269" t="s">
        <v>1245</v>
      </c>
      <c r="D47" s="291">
        <v>0</v>
      </c>
      <c r="E47" s="291">
        <v>0</v>
      </c>
      <c r="F47" s="291">
        <v>0</v>
      </c>
      <c r="G47" s="291">
        <v>0</v>
      </c>
      <c r="H47" s="291">
        <v>0</v>
      </c>
      <c r="I47" s="291">
        <v>0</v>
      </c>
      <c r="J47" s="291">
        <v>0</v>
      </c>
      <c r="K47" s="291">
        <v>0</v>
      </c>
      <c r="L47" s="291">
        <v>0</v>
      </c>
      <c r="M47" s="291">
        <v>0</v>
      </c>
      <c r="N47" s="291">
        <v>0</v>
      </c>
      <c r="O47" s="291">
        <v>0</v>
      </c>
      <c r="P47" s="260">
        <f t="shared" si="12"/>
        <v>0</v>
      </c>
      <c r="Q47" s="248"/>
      <c r="R47" s="291">
        <v>0</v>
      </c>
      <c r="S47" s="288">
        <f t="shared" si="1"/>
        <v>0</v>
      </c>
    </row>
    <row r="48" spans="1:19" s="273" customFormat="1" ht="20.399999999999999" x14ac:dyDescent="0.2">
      <c r="A48" s="150"/>
      <c r="B48" s="150"/>
      <c r="C48" s="270" t="s">
        <v>1246</v>
      </c>
      <c r="D48" s="295">
        <v>6</v>
      </c>
      <c r="E48" s="295">
        <v>6</v>
      </c>
      <c r="F48" s="295">
        <v>6</v>
      </c>
      <c r="G48" s="295">
        <v>6</v>
      </c>
      <c r="H48" s="295">
        <v>6</v>
      </c>
      <c r="I48" s="295">
        <v>6</v>
      </c>
      <c r="J48" s="295">
        <v>6</v>
      </c>
      <c r="K48" s="295">
        <v>6</v>
      </c>
      <c r="L48" s="295">
        <v>6</v>
      </c>
      <c r="M48" s="295">
        <v>6</v>
      </c>
      <c r="N48" s="295">
        <v>6</v>
      </c>
      <c r="O48" s="295">
        <v>6</v>
      </c>
      <c r="P48" s="271">
        <f t="shared" si="12"/>
        <v>6</v>
      </c>
      <c r="Q48" s="272"/>
      <c r="R48" s="295">
        <v>6</v>
      </c>
      <c r="S48" s="288">
        <f t="shared" si="1"/>
        <v>0</v>
      </c>
    </row>
    <row r="49" spans="1:19" s="246" customFormat="1" ht="13.5" customHeight="1" x14ac:dyDescent="0.2">
      <c r="A49" s="258"/>
      <c r="B49" s="258"/>
      <c r="C49" s="259" t="s">
        <v>1247</v>
      </c>
      <c r="D49" s="291">
        <f t="shared" ref="D49:O49" si="13">7+5+9</f>
        <v>21</v>
      </c>
      <c r="E49" s="291">
        <f t="shared" si="13"/>
        <v>21</v>
      </c>
      <c r="F49" s="291">
        <f t="shared" si="13"/>
        <v>21</v>
      </c>
      <c r="G49" s="291">
        <f t="shared" si="13"/>
        <v>21</v>
      </c>
      <c r="H49" s="291">
        <f t="shared" si="13"/>
        <v>21</v>
      </c>
      <c r="I49" s="291">
        <f t="shared" si="13"/>
        <v>21</v>
      </c>
      <c r="J49" s="291">
        <f t="shared" si="13"/>
        <v>21</v>
      </c>
      <c r="K49" s="291">
        <f t="shared" si="13"/>
        <v>21</v>
      </c>
      <c r="L49" s="291">
        <f t="shared" si="13"/>
        <v>21</v>
      </c>
      <c r="M49" s="291">
        <f t="shared" si="13"/>
        <v>21</v>
      </c>
      <c r="N49" s="291">
        <f t="shared" si="13"/>
        <v>21</v>
      </c>
      <c r="O49" s="291">
        <f t="shared" si="13"/>
        <v>21</v>
      </c>
      <c r="P49" s="260">
        <f t="shared" si="12"/>
        <v>21</v>
      </c>
      <c r="Q49" s="248"/>
      <c r="R49" s="291">
        <f>7+5+9</f>
        <v>21</v>
      </c>
      <c r="S49" s="288">
        <f t="shared" si="1"/>
        <v>0</v>
      </c>
    </row>
    <row r="50" spans="1:19" s="246" customFormat="1" ht="13.5" customHeight="1" x14ac:dyDescent="0.2">
      <c r="A50" s="258"/>
      <c r="B50" s="258"/>
      <c r="C50" s="274" t="s">
        <v>1248</v>
      </c>
      <c r="D50" s="291">
        <v>0</v>
      </c>
      <c r="E50" s="291">
        <v>0</v>
      </c>
      <c r="F50" s="291">
        <v>0</v>
      </c>
      <c r="G50" s="291">
        <v>0</v>
      </c>
      <c r="H50" s="291">
        <v>0</v>
      </c>
      <c r="I50" s="291">
        <v>0</v>
      </c>
      <c r="J50" s="291">
        <v>0</v>
      </c>
      <c r="K50" s="291">
        <v>0</v>
      </c>
      <c r="L50" s="291">
        <v>0</v>
      </c>
      <c r="M50" s="291">
        <v>0</v>
      </c>
      <c r="N50" s="291">
        <v>0</v>
      </c>
      <c r="O50" s="291">
        <v>0</v>
      </c>
      <c r="P50" s="260">
        <f t="shared" si="12"/>
        <v>0</v>
      </c>
      <c r="Q50" s="248"/>
      <c r="R50" s="291">
        <v>0</v>
      </c>
      <c r="S50" s="288">
        <f t="shared" si="1"/>
        <v>0</v>
      </c>
    </row>
    <row r="51" spans="1:19" s="246" customFormat="1" ht="13.5" customHeight="1" x14ac:dyDescent="0.2">
      <c r="A51" s="258"/>
      <c r="B51" s="258"/>
      <c r="C51" s="274" t="s">
        <v>1249</v>
      </c>
      <c r="D51" s="291">
        <v>0</v>
      </c>
      <c r="E51" s="291">
        <v>0</v>
      </c>
      <c r="F51" s="291">
        <v>0</v>
      </c>
      <c r="G51" s="291">
        <v>0</v>
      </c>
      <c r="H51" s="291">
        <v>0</v>
      </c>
      <c r="I51" s="291">
        <v>0</v>
      </c>
      <c r="J51" s="291">
        <v>0</v>
      </c>
      <c r="K51" s="291">
        <v>0</v>
      </c>
      <c r="L51" s="291">
        <v>0</v>
      </c>
      <c r="M51" s="291">
        <v>0</v>
      </c>
      <c r="N51" s="291">
        <v>0</v>
      </c>
      <c r="O51" s="291">
        <v>0</v>
      </c>
      <c r="P51" s="260">
        <f t="shared" si="12"/>
        <v>0</v>
      </c>
      <c r="Q51" s="248"/>
      <c r="R51" s="291">
        <v>0</v>
      </c>
      <c r="S51" s="288">
        <f t="shared" si="1"/>
        <v>0</v>
      </c>
    </row>
    <row r="52" spans="1:19" s="246" customFormat="1" ht="13.5" customHeight="1" x14ac:dyDescent="0.2">
      <c r="A52" s="258"/>
      <c r="B52" s="258"/>
      <c r="C52" s="274" t="s">
        <v>1250</v>
      </c>
      <c r="D52" s="291">
        <v>0</v>
      </c>
      <c r="E52" s="291">
        <v>0</v>
      </c>
      <c r="F52" s="291">
        <v>0</v>
      </c>
      <c r="G52" s="291">
        <v>0</v>
      </c>
      <c r="H52" s="291">
        <v>0</v>
      </c>
      <c r="I52" s="291">
        <v>0</v>
      </c>
      <c r="J52" s="291">
        <v>0</v>
      </c>
      <c r="K52" s="291">
        <v>0</v>
      </c>
      <c r="L52" s="291">
        <v>0</v>
      </c>
      <c r="M52" s="291">
        <v>0</v>
      </c>
      <c r="N52" s="291">
        <v>0</v>
      </c>
      <c r="O52" s="291">
        <v>0</v>
      </c>
      <c r="P52" s="260">
        <f t="shared" si="12"/>
        <v>0</v>
      </c>
      <c r="Q52" s="248"/>
      <c r="R52" s="291">
        <v>0</v>
      </c>
      <c r="S52" s="288">
        <f t="shared" si="1"/>
        <v>0</v>
      </c>
    </row>
    <row r="53" spans="1:19" s="246" customFormat="1" ht="13.5" customHeight="1" x14ac:dyDescent="0.2">
      <c r="A53" s="258"/>
      <c r="B53" s="258"/>
      <c r="C53" s="275" t="s">
        <v>1251</v>
      </c>
      <c r="D53" s="291">
        <v>3</v>
      </c>
      <c r="E53" s="291">
        <v>3</v>
      </c>
      <c r="F53" s="291">
        <v>3</v>
      </c>
      <c r="G53" s="291">
        <v>3</v>
      </c>
      <c r="H53" s="291">
        <v>3</v>
      </c>
      <c r="I53" s="291">
        <v>3</v>
      </c>
      <c r="J53" s="291">
        <v>3</v>
      </c>
      <c r="K53" s="291">
        <v>3</v>
      </c>
      <c r="L53" s="291">
        <v>3</v>
      </c>
      <c r="M53" s="291">
        <v>3</v>
      </c>
      <c r="N53" s="291">
        <v>3</v>
      </c>
      <c r="O53" s="291">
        <v>3</v>
      </c>
      <c r="P53" s="260">
        <f t="shared" si="12"/>
        <v>3</v>
      </c>
      <c r="Q53" s="248"/>
      <c r="R53" s="291">
        <v>3</v>
      </c>
      <c r="S53" s="288">
        <f t="shared" si="1"/>
        <v>0</v>
      </c>
    </row>
    <row r="54" spans="1:19" s="246" customFormat="1" ht="13.5" customHeight="1" x14ac:dyDescent="0.2">
      <c r="A54" s="258"/>
      <c r="B54" s="258"/>
      <c r="C54" s="276" t="s">
        <v>1252</v>
      </c>
      <c r="D54" s="277">
        <f>D42+D43+D48+D49+D50+D51+D52+D53</f>
        <v>32</v>
      </c>
      <c r="E54" s="277">
        <f t="shared" ref="E54:O54" si="14">E42+E43+E48+E49+E50+E51+E52+E53</f>
        <v>32</v>
      </c>
      <c r="F54" s="277">
        <f t="shared" si="14"/>
        <v>32</v>
      </c>
      <c r="G54" s="277">
        <f t="shared" si="14"/>
        <v>32</v>
      </c>
      <c r="H54" s="277">
        <f t="shared" si="14"/>
        <v>32</v>
      </c>
      <c r="I54" s="277">
        <f t="shared" si="14"/>
        <v>32</v>
      </c>
      <c r="J54" s="277">
        <f t="shared" si="14"/>
        <v>32</v>
      </c>
      <c r="K54" s="277">
        <f t="shared" si="14"/>
        <v>32</v>
      </c>
      <c r="L54" s="277">
        <f t="shared" si="14"/>
        <v>32</v>
      </c>
      <c r="M54" s="277">
        <f t="shared" si="14"/>
        <v>32</v>
      </c>
      <c r="N54" s="277">
        <f t="shared" si="14"/>
        <v>32</v>
      </c>
      <c r="O54" s="277">
        <f t="shared" si="14"/>
        <v>32</v>
      </c>
      <c r="P54" s="265">
        <f>P42+P43+P48+P49+P50+P51+P52+P53</f>
        <v>32</v>
      </c>
      <c r="Q54" s="248"/>
      <c r="R54" s="266">
        <f>R42+R43+R48+R49+R50+R51+R52+R53</f>
        <v>32</v>
      </c>
      <c r="S54" s="289">
        <f t="shared" si="1"/>
        <v>0</v>
      </c>
    </row>
    <row r="55" spans="1:19" s="246" customFormat="1" ht="13.5" customHeight="1" x14ac:dyDescent="0.2">
      <c r="A55" s="258"/>
      <c r="B55" s="258"/>
      <c r="C55" s="259" t="s">
        <v>1253</v>
      </c>
      <c r="D55" s="291">
        <v>0</v>
      </c>
      <c r="E55" s="291">
        <v>0</v>
      </c>
      <c r="F55" s="291">
        <v>0</v>
      </c>
      <c r="G55" s="291">
        <v>0</v>
      </c>
      <c r="H55" s="291">
        <v>0</v>
      </c>
      <c r="I55" s="291">
        <v>0</v>
      </c>
      <c r="J55" s="291">
        <v>0</v>
      </c>
      <c r="K55" s="291">
        <v>0</v>
      </c>
      <c r="L55" s="291">
        <v>0</v>
      </c>
      <c r="M55" s="291">
        <v>0</v>
      </c>
      <c r="N55" s="291">
        <v>0</v>
      </c>
      <c r="O55" s="291">
        <v>0</v>
      </c>
      <c r="P55" s="260">
        <f>AVERAGE(D55:O55)</f>
        <v>0</v>
      </c>
      <c r="Q55" s="248"/>
      <c r="R55" s="291">
        <v>0</v>
      </c>
      <c r="S55" s="288">
        <f t="shared" si="1"/>
        <v>0</v>
      </c>
    </row>
    <row r="56" spans="1:19" s="246" customFormat="1" ht="13.5" customHeight="1" x14ac:dyDescent="0.2">
      <c r="A56" s="258"/>
      <c r="B56" s="258"/>
      <c r="C56" s="274" t="s">
        <v>1254</v>
      </c>
      <c r="D56" s="326">
        <f>'P.E. Atual. '!C1543</f>
        <v>58</v>
      </c>
      <c r="E56" s="326">
        <f>'P.E. Atual. '!D1543</f>
        <v>51</v>
      </c>
      <c r="F56" s="326">
        <f>'P.E. Atual. '!E1543</f>
        <v>53</v>
      </c>
      <c r="G56" s="326">
        <f>'P.E. Atual. '!F1543</f>
        <v>52</v>
      </c>
      <c r="H56" s="326">
        <f>'P.E. Atual. '!G1543</f>
        <v>49</v>
      </c>
      <c r="I56" s="326">
        <f>'P.E. Atual. '!H1543</f>
        <v>52</v>
      </c>
      <c r="J56" s="326">
        <f>'P.E. Atual. '!I1543</f>
        <v>64</v>
      </c>
      <c r="K56" s="326">
        <f>'P.E. Atual. '!J1543</f>
        <v>55</v>
      </c>
      <c r="L56" s="326">
        <f>'P.E. Atual. '!K1543</f>
        <v>54</v>
      </c>
      <c r="M56" s="326">
        <f>'P.E. Atual. '!L1543</f>
        <v>55</v>
      </c>
      <c r="N56" s="326">
        <f>'P.E. Atual. '!M1543</f>
        <v>49</v>
      </c>
      <c r="O56" s="326">
        <f>'P.E. Atual. '!N1543</f>
        <v>53</v>
      </c>
      <c r="P56" s="260">
        <f>AVERAGE(D56:O56)</f>
        <v>53.75</v>
      </c>
      <c r="Q56" s="248"/>
      <c r="R56" s="291">
        <v>53</v>
      </c>
      <c r="S56" s="288">
        <f t="shared" si="1"/>
        <v>1.4150943396226356E-2</v>
      </c>
    </row>
    <row r="57" spans="1:19" s="246" customFormat="1" ht="13.5" customHeight="1" x14ac:dyDescent="0.2">
      <c r="A57" s="258"/>
      <c r="B57" s="258"/>
      <c r="C57" s="324" t="s">
        <v>1255</v>
      </c>
      <c r="D57" s="326">
        <f>'P.E. Atual. '!C1544</f>
        <v>0</v>
      </c>
      <c r="E57" s="326">
        <f>'P.E. Atual. '!D1544</f>
        <v>0</v>
      </c>
      <c r="F57" s="326">
        <f>'P.E. Atual. '!E1544</f>
        <v>0</v>
      </c>
      <c r="G57" s="326">
        <f>'P.E. Atual. '!F1544</f>
        <v>0</v>
      </c>
      <c r="H57" s="326">
        <f>'P.E. Atual. '!G1544</f>
        <v>0</v>
      </c>
      <c r="I57" s="326">
        <f>'P.E. Atual. '!H1544</f>
        <v>0</v>
      </c>
      <c r="J57" s="326">
        <f>'P.E. Atual. '!I1544</f>
        <v>0</v>
      </c>
      <c r="K57" s="326">
        <f>'P.E. Atual. '!J1544</f>
        <v>0</v>
      </c>
      <c r="L57" s="326">
        <f>'P.E. Atual. '!K1544</f>
        <v>0</v>
      </c>
      <c r="M57" s="326">
        <f>'P.E. Atual. '!L1544</f>
        <v>0</v>
      </c>
      <c r="N57" s="326">
        <f>'P.E. Atual. '!M1544</f>
        <v>0</v>
      </c>
      <c r="O57" s="326">
        <f>'P.E. Atual. '!N1544</f>
        <v>0</v>
      </c>
      <c r="P57" s="260">
        <f>AVERAGE(D57:O57)</f>
        <v>0</v>
      </c>
      <c r="Q57" s="248"/>
      <c r="R57" s="291">
        <f>1+2</f>
        <v>3</v>
      </c>
      <c r="S57" s="288">
        <f t="shared" si="1"/>
        <v>-1</v>
      </c>
    </row>
    <row r="58" spans="1:19" s="246" customFormat="1" ht="13.5" customHeight="1" x14ac:dyDescent="0.2">
      <c r="A58" s="258"/>
      <c r="B58" s="258"/>
      <c r="C58" s="276" t="s">
        <v>1256</v>
      </c>
      <c r="D58" s="263">
        <f t="shared" ref="D58:P58" si="15">D55+D56+D57</f>
        <v>58</v>
      </c>
      <c r="E58" s="263">
        <f t="shared" si="15"/>
        <v>51</v>
      </c>
      <c r="F58" s="263">
        <f t="shared" si="15"/>
        <v>53</v>
      </c>
      <c r="G58" s="263">
        <f t="shared" si="15"/>
        <v>52</v>
      </c>
      <c r="H58" s="263">
        <f t="shared" si="15"/>
        <v>49</v>
      </c>
      <c r="I58" s="263">
        <f t="shared" si="15"/>
        <v>52</v>
      </c>
      <c r="J58" s="263">
        <f t="shared" si="15"/>
        <v>64</v>
      </c>
      <c r="K58" s="263">
        <f t="shared" si="15"/>
        <v>55</v>
      </c>
      <c r="L58" s="263">
        <f t="shared" si="15"/>
        <v>54</v>
      </c>
      <c r="M58" s="263">
        <f t="shared" si="15"/>
        <v>55</v>
      </c>
      <c r="N58" s="263">
        <f t="shared" si="15"/>
        <v>49</v>
      </c>
      <c r="O58" s="263">
        <f t="shared" si="15"/>
        <v>53</v>
      </c>
      <c r="P58" s="265">
        <f t="shared" si="15"/>
        <v>53.75</v>
      </c>
      <c r="Q58" s="248"/>
      <c r="R58" s="266">
        <f>R55+R56+R57</f>
        <v>56</v>
      </c>
      <c r="S58" s="289">
        <f t="shared" si="1"/>
        <v>-4.0178571428571397E-2</v>
      </c>
    </row>
    <row r="59" spans="1:19" s="246" customFormat="1" ht="13.5" customHeight="1" x14ac:dyDescent="0.2">
      <c r="A59" s="258"/>
      <c r="B59" s="278"/>
      <c r="C59" s="279" t="s">
        <v>1257</v>
      </c>
      <c r="D59" s="263">
        <f t="shared" ref="D59:P59" si="16">D54+D58</f>
        <v>90</v>
      </c>
      <c r="E59" s="263">
        <f t="shared" si="16"/>
        <v>83</v>
      </c>
      <c r="F59" s="263">
        <f t="shared" si="16"/>
        <v>85</v>
      </c>
      <c r="G59" s="263">
        <f t="shared" si="16"/>
        <v>84</v>
      </c>
      <c r="H59" s="263">
        <f t="shared" si="16"/>
        <v>81</v>
      </c>
      <c r="I59" s="263">
        <f t="shared" si="16"/>
        <v>84</v>
      </c>
      <c r="J59" s="263">
        <f t="shared" si="16"/>
        <v>96</v>
      </c>
      <c r="K59" s="263">
        <f t="shared" si="16"/>
        <v>87</v>
      </c>
      <c r="L59" s="263">
        <f t="shared" si="16"/>
        <v>86</v>
      </c>
      <c r="M59" s="263">
        <f t="shared" si="16"/>
        <v>87</v>
      </c>
      <c r="N59" s="263">
        <f t="shared" si="16"/>
        <v>81</v>
      </c>
      <c r="O59" s="263">
        <f t="shared" si="16"/>
        <v>85</v>
      </c>
      <c r="P59" s="265">
        <f t="shared" si="16"/>
        <v>85.75</v>
      </c>
      <c r="Q59" s="248"/>
      <c r="R59" s="266">
        <f>R54+R58</f>
        <v>88</v>
      </c>
      <c r="S59" s="289">
        <f t="shared" si="1"/>
        <v>-2.5568181818181768E-2</v>
      </c>
    </row>
    <row r="60" spans="1:19" s="246" customFormat="1" ht="13.5" customHeight="1" x14ac:dyDescent="0.2">
      <c r="A60" s="254"/>
      <c r="B60" s="280" t="s">
        <v>1259</v>
      </c>
      <c r="C60" s="281"/>
      <c r="D60" s="282"/>
      <c r="E60" s="282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4"/>
      <c r="Q60" s="248"/>
      <c r="R60" s="285"/>
      <c r="S60" s="264"/>
    </row>
    <row r="61" spans="1:19" s="246" customFormat="1" ht="13.5" customHeight="1" x14ac:dyDescent="0.2">
      <c r="A61" s="258"/>
      <c r="B61" s="258"/>
      <c r="C61" s="274" t="s">
        <v>1260</v>
      </c>
      <c r="D61" s="290">
        <f t="shared" ref="D61:R76" si="17">D4+D23+D42</f>
        <v>29</v>
      </c>
      <c r="E61" s="290">
        <f t="shared" si="17"/>
        <v>30</v>
      </c>
      <c r="F61" s="290">
        <f t="shared" si="17"/>
        <v>28</v>
      </c>
      <c r="G61" s="290">
        <f t="shared" si="17"/>
        <v>27</v>
      </c>
      <c r="H61" s="290">
        <f t="shared" si="17"/>
        <v>27</v>
      </c>
      <c r="I61" s="290">
        <f t="shared" si="17"/>
        <v>28</v>
      </c>
      <c r="J61" s="290">
        <f t="shared" si="17"/>
        <v>28</v>
      </c>
      <c r="K61" s="290">
        <f t="shared" si="17"/>
        <v>27</v>
      </c>
      <c r="L61" s="290">
        <f t="shared" si="17"/>
        <v>29</v>
      </c>
      <c r="M61" s="290">
        <f t="shared" si="17"/>
        <v>30</v>
      </c>
      <c r="N61" s="290">
        <f t="shared" si="17"/>
        <v>29</v>
      </c>
      <c r="O61" s="290">
        <f t="shared" si="17"/>
        <v>29</v>
      </c>
      <c r="P61" s="286">
        <f t="shared" si="17"/>
        <v>28.416666666666668</v>
      </c>
      <c r="Q61" s="248"/>
      <c r="R61" s="291">
        <f t="shared" si="17"/>
        <v>69</v>
      </c>
      <c r="S61" s="261">
        <f t="shared" si="1"/>
        <v>-0.58816425120772942</v>
      </c>
    </row>
    <row r="62" spans="1:19" s="246" customFormat="1" ht="13.5" customHeight="1" x14ac:dyDescent="0.2">
      <c r="A62" s="258"/>
      <c r="B62" s="258"/>
      <c r="C62" s="262" t="s">
        <v>1261</v>
      </c>
      <c r="D62" s="263">
        <f t="shared" si="17"/>
        <v>193</v>
      </c>
      <c r="E62" s="263">
        <f t="shared" si="17"/>
        <v>193</v>
      </c>
      <c r="F62" s="263">
        <f t="shared" si="17"/>
        <v>195</v>
      </c>
      <c r="G62" s="263">
        <f t="shared" si="17"/>
        <v>195</v>
      </c>
      <c r="H62" s="263">
        <f t="shared" si="17"/>
        <v>191</v>
      </c>
      <c r="I62" s="263">
        <f t="shared" si="17"/>
        <v>194</v>
      </c>
      <c r="J62" s="263">
        <f t="shared" si="17"/>
        <v>195</v>
      </c>
      <c r="K62" s="263">
        <f t="shared" si="17"/>
        <v>193</v>
      </c>
      <c r="L62" s="263">
        <f t="shared" si="17"/>
        <v>191</v>
      </c>
      <c r="M62" s="263">
        <f t="shared" si="17"/>
        <v>194</v>
      </c>
      <c r="N62" s="263">
        <f t="shared" si="17"/>
        <v>193</v>
      </c>
      <c r="O62" s="263">
        <f t="shared" si="17"/>
        <v>194</v>
      </c>
      <c r="P62" s="265">
        <f t="shared" si="17"/>
        <v>193.41666666666669</v>
      </c>
      <c r="Q62" s="248"/>
      <c r="R62" s="266">
        <f t="shared" si="17"/>
        <v>193</v>
      </c>
      <c r="S62" s="267">
        <f t="shared" si="1"/>
        <v>2.1588946459414338E-3</v>
      </c>
    </row>
    <row r="63" spans="1:19" s="246" customFormat="1" ht="13.5" customHeight="1" x14ac:dyDescent="0.2">
      <c r="A63" s="258"/>
      <c r="B63" s="258"/>
      <c r="C63" s="268" t="s">
        <v>1262</v>
      </c>
      <c r="D63" s="292">
        <f t="shared" si="17"/>
        <v>36</v>
      </c>
      <c r="E63" s="292">
        <f t="shared" si="17"/>
        <v>36</v>
      </c>
      <c r="F63" s="292">
        <f t="shared" si="17"/>
        <v>36</v>
      </c>
      <c r="G63" s="292">
        <f t="shared" si="17"/>
        <v>36</v>
      </c>
      <c r="H63" s="292">
        <f t="shared" si="17"/>
        <v>33</v>
      </c>
      <c r="I63" s="292">
        <f t="shared" si="17"/>
        <v>35</v>
      </c>
      <c r="J63" s="292">
        <f t="shared" si="17"/>
        <v>36</v>
      </c>
      <c r="K63" s="292">
        <f t="shared" si="17"/>
        <v>37</v>
      </c>
      <c r="L63" s="292">
        <f t="shared" si="17"/>
        <v>36</v>
      </c>
      <c r="M63" s="292">
        <f t="shared" si="17"/>
        <v>38</v>
      </c>
      <c r="N63" s="292">
        <f t="shared" si="17"/>
        <v>38</v>
      </c>
      <c r="O63" s="292">
        <f t="shared" si="17"/>
        <v>39</v>
      </c>
      <c r="P63" s="260">
        <f t="shared" si="17"/>
        <v>36.333333333333336</v>
      </c>
      <c r="Q63" s="248"/>
      <c r="R63" s="291">
        <f t="shared" si="17"/>
        <v>35.666666666666664</v>
      </c>
      <c r="S63" s="261">
        <f t="shared" si="1"/>
        <v>1.8691588785046953E-2</v>
      </c>
    </row>
    <row r="64" spans="1:19" s="246" customFormat="1" ht="13.5" customHeight="1" x14ac:dyDescent="0.2">
      <c r="A64" s="258"/>
      <c r="B64" s="258"/>
      <c r="C64" s="269" t="s">
        <v>1263</v>
      </c>
      <c r="D64" s="292">
        <f t="shared" si="17"/>
        <v>156</v>
      </c>
      <c r="E64" s="292">
        <f t="shared" si="17"/>
        <v>156</v>
      </c>
      <c r="F64" s="292">
        <f t="shared" si="17"/>
        <v>158</v>
      </c>
      <c r="G64" s="292">
        <f t="shared" si="17"/>
        <v>158</v>
      </c>
      <c r="H64" s="292">
        <f t="shared" si="17"/>
        <v>157</v>
      </c>
      <c r="I64" s="292">
        <f t="shared" si="17"/>
        <v>158</v>
      </c>
      <c r="J64" s="292">
        <f t="shared" si="17"/>
        <v>158</v>
      </c>
      <c r="K64" s="292">
        <f t="shared" si="17"/>
        <v>155</v>
      </c>
      <c r="L64" s="292">
        <f t="shared" si="17"/>
        <v>154</v>
      </c>
      <c r="M64" s="292">
        <f t="shared" si="17"/>
        <v>155</v>
      </c>
      <c r="N64" s="292">
        <f t="shared" si="17"/>
        <v>154</v>
      </c>
      <c r="O64" s="292">
        <f t="shared" si="17"/>
        <v>154</v>
      </c>
      <c r="P64" s="260">
        <f t="shared" si="17"/>
        <v>156.08333333333334</v>
      </c>
      <c r="Q64" s="248"/>
      <c r="R64" s="291">
        <f t="shared" si="17"/>
        <v>156.33333333333334</v>
      </c>
      <c r="S64" s="261">
        <f t="shared" si="1"/>
        <v>-1.5991471215351938E-3</v>
      </c>
    </row>
    <row r="65" spans="1:19" s="246" customFormat="1" ht="13.5" customHeight="1" x14ac:dyDescent="0.2">
      <c r="A65" s="258"/>
      <c r="B65" s="258"/>
      <c r="C65" s="269" t="s">
        <v>1264</v>
      </c>
      <c r="D65" s="292">
        <f t="shared" si="17"/>
        <v>0</v>
      </c>
      <c r="E65" s="292">
        <f t="shared" si="17"/>
        <v>0</v>
      </c>
      <c r="F65" s="292">
        <f t="shared" si="17"/>
        <v>0</v>
      </c>
      <c r="G65" s="292">
        <f t="shared" si="17"/>
        <v>0</v>
      </c>
      <c r="H65" s="292">
        <f t="shared" si="17"/>
        <v>0</v>
      </c>
      <c r="I65" s="292">
        <f t="shared" si="17"/>
        <v>0</v>
      </c>
      <c r="J65" s="292">
        <f t="shared" si="17"/>
        <v>0</v>
      </c>
      <c r="K65" s="292">
        <f t="shared" si="17"/>
        <v>0</v>
      </c>
      <c r="L65" s="292">
        <f t="shared" si="17"/>
        <v>0</v>
      </c>
      <c r="M65" s="292">
        <f t="shared" si="17"/>
        <v>0</v>
      </c>
      <c r="N65" s="292">
        <f t="shared" si="17"/>
        <v>0</v>
      </c>
      <c r="O65" s="292">
        <f t="shared" si="17"/>
        <v>0</v>
      </c>
      <c r="P65" s="260">
        <f t="shared" si="17"/>
        <v>0</v>
      </c>
      <c r="Q65" s="248"/>
      <c r="R65" s="291">
        <f t="shared" si="17"/>
        <v>0</v>
      </c>
      <c r="S65" s="261">
        <f t="shared" si="1"/>
        <v>0</v>
      </c>
    </row>
    <row r="66" spans="1:19" s="246" customFormat="1" ht="13.5" customHeight="1" x14ac:dyDescent="0.2">
      <c r="A66" s="258"/>
      <c r="B66" s="258"/>
      <c r="C66" s="269" t="s">
        <v>1265</v>
      </c>
      <c r="D66" s="292">
        <f t="shared" si="17"/>
        <v>1</v>
      </c>
      <c r="E66" s="292">
        <f t="shared" si="17"/>
        <v>1</v>
      </c>
      <c r="F66" s="292">
        <f t="shared" si="17"/>
        <v>1</v>
      </c>
      <c r="G66" s="292">
        <f t="shared" si="17"/>
        <v>1</v>
      </c>
      <c r="H66" s="292">
        <f t="shared" si="17"/>
        <v>1</v>
      </c>
      <c r="I66" s="292">
        <f t="shared" si="17"/>
        <v>1</v>
      </c>
      <c r="J66" s="292">
        <f t="shared" si="17"/>
        <v>1</v>
      </c>
      <c r="K66" s="292">
        <f t="shared" si="17"/>
        <v>1</v>
      </c>
      <c r="L66" s="292">
        <f t="shared" si="17"/>
        <v>1</v>
      </c>
      <c r="M66" s="292">
        <f t="shared" si="17"/>
        <v>1</v>
      </c>
      <c r="N66" s="292">
        <f t="shared" si="17"/>
        <v>1</v>
      </c>
      <c r="O66" s="292">
        <f t="shared" si="17"/>
        <v>1</v>
      </c>
      <c r="P66" s="260">
        <f t="shared" si="17"/>
        <v>1</v>
      </c>
      <c r="Q66" s="248"/>
      <c r="R66" s="291">
        <f t="shared" si="17"/>
        <v>1</v>
      </c>
      <c r="S66" s="261">
        <f t="shared" si="1"/>
        <v>0</v>
      </c>
    </row>
    <row r="67" spans="1:19" s="273" customFormat="1" ht="20.399999999999999" x14ac:dyDescent="0.2">
      <c r="A67" s="150"/>
      <c r="B67" s="150"/>
      <c r="C67" s="293" t="s">
        <v>1266</v>
      </c>
      <c r="D67" s="294">
        <f t="shared" si="17"/>
        <v>8</v>
      </c>
      <c r="E67" s="294">
        <f t="shared" si="17"/>
        <v>8</v>
      </c>
      <c r="F67" s="294">
        <f t="shared" si="17"/>
        <v>8</v>
      </c>
      <c r="G67" s="294">
        <f t="shared" si="17"/>
        <v>8</v>
      </c>
      <c r="H67" s="294">
        <f t="shared" si="17"/>
        <v>8</v>
      </c>
      <c r="I67" s="294">
        <f t="shared" si="17"/>
        <v>8</v>
      </c>
      <c r="J67" s="294">
        <f t="shared" si="17"/>
        <v>8</v>
      </c>
      <c r="K67" s="294">
        <f t="shared" si="17"/>
        <v>8</v>
      </c>
      <c r="L67" s="294">
        <f t="shared" si="17"/>
        <v>8</v>
      </c>
      <c r="M67" s="294">
        <f t="shared" si="17"/>
        <v>8</v>
      </c>
      <c r="N67" s="294">
        <f t="shared" si="17"/>
        <v>8</v>
      </c>
      <c r="O67" s="294">
        <f t="shared" si="17"/>
        <v>8</v>
      </c>
      <c r="P67" s="271">
        <f t="shared" si="17"/>
        <v>8</v>
      </c>
      <c r="Q67" s="272"/>
      <c r="R67" s="295">
        <f t="shared" si="17"/>
        <v>6</v>
      </c>
      <c r="S67" s="261">
        <f t="shared" si="1"/>
        <v>0.33333333333333326</v>
      </c>
    </row>
    <row r="68" spans="1:19" s="246" customFormat="1" ht="13.5" customHeight="1" x14ac:dyDescent="0.2">
      <c r="A68" s="258"/>
      <c r="B68" s="258"/>
      <c r="C68" s="259" t="s">
        <v>1267</v>
      </c>
      <c r="D68" s="292">
        <f t="shared" si="17"/>
        <v>23</v>
      </c>
      <c r="E68" s="292">
        <f t="shared" si="17"/>
        <v>23</v>
      </c>
      <c r="F68" s="292">
        <f t="shared" si="17"/>
        <v>25</v>
      </c>
      <c r="G68" s="292">
        <f t="shared" si="17"/>
        <v>25</v>
      </c>
      <c r="H68" s="292">
        <f t="shared" si="17"/>
        <v>25</v>
      </c>
      <c r="I68" s="292">
        <f t="shared" si="17"/>
        <v>25</v>
      </c>
      <c r="J68" s="292">
        <f t="shared" si="17"/>
        <v>25</v>
      </c>
      <c r="K68" s="292">
        <f t="shared" si="17"/>
        <v>25</v>
      </c>
      <c r="L68" s="292">
        <f t="shared" si="17"/>
        <v>25</v>
      </c>
      <c r="M68" s="292">
        <f t="shared" si="17"/>
        <v>25</v>
      </c>
      <c r="N68" s="292">
        <f t="shared" si="17"/>
        <v>25</v>
      </c>
      <c r="O68" s="292">
        <f t="shared" si="17"/>
        <v>25</v>
      </c>
      <c r="P68" s="260">
        <f t="shared" si="17"/>
        <v>24.666666666666668</v>
      </c>
      <c r="Q68" s="248"/>
      <c r="R68" s="291">
        <f t="shared" si="17"/>
        <v>30</v>
      </c>
      <c r="S68" s="261">
        <f t="shared" si="1"/>
        <v>-0.1777777777777777</v>
      </c>
    </row>
    <row r="69" spans="1:19" s="246" customFormat="1" ht="13.5" customHeight="1" x14ac:dyDescent="0.2">
      <c r="A69" s="258"/>
      <c r="B69" s="258"/>
      <c r="C69" s="274" t="s">
        <v>1268</v>
      </c>
      <c r="D69" s="292">
        <f t="shared" si="17"/>
        <v>26</v>
      </c>
      <c r="E69" s="292">
        <f t="shared" si="17"/>
        <v>25</v>
      </c>
      <c r="F69" s="292">
        <f t="shared" si="17"/>
        <v>26</v>
      </c>
      <c r="G69" s="292">
        <f t="shared" si="17"/>
        <v>26</v>
      </c>
      <c r="H69" s="292">
        <f t="shared" si="17"/>
        <v>26</v>
      </c>
      <c r="I69" s="292">
        <f t="shared" si="17"/>
        <v>26</v>
      </c>
      <c r="J69" s="292">
        <f t="shared" si="17"/>
        <v>26</v>
      </c>
      <c r="K69" s="292">
        <f t="shared" si="17"/>
        <v>25</v>
      </c>
      <c r="L69" s="292">
        <f t="shared" si="17"/>
        <v>26</v>
      </c>
      <c r="M69" s="292">
        <f t="shared" si="17"/>
        <v>27</v>
      </c>
      <c r="N69" s="292">
        <f t="shared" si="17"/>
        <v>27</v>
      </c>
      <c r="O69" s="292">
        <f t="shared" si="17"/>
        <v>27</v>
      </c>
      <c r="P69" s="260">
        <f t="shared" si="17"/>
        <v>26.083333333333332</v>
      </c>
      <c r="Q69" s="248"/>
      <c r="R69" s="291">
        <f t="shared" si="17"/>
        <v>25.333333333333332</v>
      </c>
      <c r="S69" s="261">
        <f t="shared" ref="S69:S100" si="18">IFERROR(((P69/R69)-1),0)</f>
        <v>2.960526315789469E-2</v>
      </c>
    </row>
    <row r="70" spans="1:19" s="246" customFormat="1" ht="13.5" customHeight="1" x14ac:dyDescent="0.2">
      <c r="A70" s="258"/>
      <c r="B70" s="258"/>
      <c r="C70" s="274" t="s">
        <v>1269</v>
      </c>
      <c r="D70" s="292">
        <f t="shared" si="17"/>
        <v>34</v>
      </c>
      <c r="E70" s="292">
        <f t="shared" si="17"/>
        <v>34</v>
      </c>
      <c r="F70" s="292">
        <f t="shared" si="17"/>
        <v>34</v>
      </c>
      <c r="G70" s="292">
        <f t="shared" si="17"/>
        <v>34</v>
      </c>
      <c r="H70" s="292">
        <f t="shared" si="17"/>
        <v>34</v>
      </c>
      <c r="I70" s="292">
        <f t="shared" si="17"/>
        <v>34</v>
      </c>
      <c r="J70" s="292">
        <f t="shared" si="17"/>
        <v>34</v>
      </c>
      <c r="K70" s="292">
        <f t="shared" si="17"/>
        <v>35</v>
      </c>
      <c r="L70" s="292">
        <f t="shared" si="17"/>
        <v>35</v>
      </c>
      <c r="M70" s="292">
        <f t="shared" si="17"/>
        <v>35</v>
      </c>
      <c r="N70" s="292">
        <f t="shared" si="17"/>
        <v>35</v>
      </c>
      <c r="O70" s="292">
        <f t="shared" si="17"/>
        <v>35</v>
      </c>
      <c r="P70" s="260">
        <f t="shared" si="17"/>
        <v>34.416666666666664</v>
      </c>
      <c r="Q70" s="248"/>
      <c r="R70" s="291">
        <f t="shared" si="17"/>
        <v>36</v>
      </c>
      <c r="S70" s="261">
        <f t="shared" si="18"/>
        <v>-4.398148148148151E-2</v>
      </c>
    </row>
    <row r="71" spans="1:19" s="246" customFormat="1" ht="13.5" customHeight="1" x14ac:dyDescent="0.2">
      <c r="A71" s="258"/>
      <c r="B71" s="258"/>
      <c r="C71" s="274" t="s">
        <v>1270</v>
      </c>
      <c r="D71" s="292">
        <f t="shared" si="17"/>
        <v>8</v>
      </c>
      <c r="E71" s="292">
        <f t="shared" si="17"/>
        <v>8</v>
      </c>
      <c r="F71" s="292">
        <f t="shared" si="17"/>
        <v>8</v>
      </c>
      <c r="G71" s="292">
        <f t="shared" si="17"/>
        <v>8</v>
      </c>
      <c r="H71" s="292">
        <f t="shared" si="17"/>
        <v>8</v>
      </c>
      <c r="I71" s="292">
        <f t="shared" si="17"/>
        <v>8</v>
      </c>
      <c r="J71" s="292">
        <f t="shared" si="17"/>
        <v>8</v>
      </c>
      <c r="K71" s="292">
        <f t="shared" si="17"/>
        <v>8</v>
      </c>
      <c r="L71" s="292">
        <f t="shared" si="17"/>
        <v>8</v>
      </c>
      <c r="M71" s="292">
        <f t="shared" si="17"/>
        <v>8</v>
      </c>
      <c r="N71" s="292">
        <f t="shared" si="17"/>
        <v>8</v>
      </c>
      <c r="O71" s="292">
        <f t="shared" si="17"/>
        <v>8</v>
      </c>
      <c r="P71" s="260">
        <f t="shared" si="17"/>
        <v>8</v>
      </c>
      <c r="Q71" s="248"/>
      <c r="R71" s="291">
        <f t="shared" si="17"/>
        <v>8</v>
      </c>
      <c r="S71" s="261">
        <f t="shared" si="18"/>
        <v>0</v>
      </c>
    </row>
    <row r="72" spans="1:19" s="246" customFormat="1" ht="13.5" customHeight="1" x14ac:dyDescent="0.2">
      <c r="A72" s="258"/>
      <c r="B72" s="258"/>
      <c r="C72" s="275" t="s">
        <v>1271</v>
      </c>
      <c r="D72" s="292">
        <f t="shared" si="17"/>
        <v>10</v>
      </c>
      <c r="E72" s="292">
        <f t="shared" si="17"/>
        <v>10</v>
      </c>
      <c r="F72" s="292">
        <f t="shared" si="17"/>
        <v>10</v>
      </c>
      <c r="G72" s="292">
        <f t="shared" si="17"/>
        <v>10</v>
      </c>
      <c r="H72" s="292">
        <f t="shared" si="17"/>
        <v>9</v>
      </c>
      <c r="I72" s="292">
        <f t="shared" si="17"/>
        <v>9</v>
      </c>
      <c r="J72" s="292">
        <f t="shared" si="17"/>
        <v>9</v>
      </c>
      <c r="K72" s="292">
        <f t="shared" si="17"/>
        <v>8</v>
      </c>
      <c r="L72" s="292">
        <f t="shared" si="17"/>
        <v>8</v>
      </c>
      <c r="M72" s="292">
        <f t="shared" si="17"/>
        <v>8</v>
      </c>
      <c r="N72" s="292">
        <f t="shared" si="17"/>
        <v>8</v>
      </c>
      <c r="O72" s="292">
        <f t="shared" si="17"/>
        <v>8</v>
      </c>
      <c r="P72" s="260">
        <f t="shared" si="17"/>
        <v>8.9166666666666679</v>
      </c>
      <c r="Q72" s="248"/>
      <c r="R72" s="291">
        <f t="shared" si="17"/>
        <v>20</v>
      </c>
      <c r="S72" s="261">
        <f t="shared" si="18"/>
        <v>-0.55416666666666659</v>
      </c>
    </row>
    <row r="73" spans="1:19" s="246" customFormat="1" ht="13.5" customHeight="1" x14ac:dyDescent="0.2">
      <c r="A73" s="258"/>
      <c r="B73" s="258"/>
      <c r="C73" s="276" t="s">
        <v>1272</v>
      </c>
      <c r="D73" s="263">
        <f t="shared" si="17"/>
        <v>331</v>
      </c>
      <c r="E73" s="277">
        <f t="shared" si="17"/>
        <v>331</v>
      </c>
      <c r="F73" s="277">
        <f t="shared" si="17"/>
        <v>334</v>
      </c>
      <c r="G73" s="277">
        <f t="shared" si="17"/>
        <v>333</v>
      </c>
      <c r="H73" s="277">
        <f t="shared" si="17"/>
        <v>328</v>
      </c>
      <c r="I73" s="277">
        <f t="shared" si="17"/>
        <v>332</v>
      </c>
      <c r="J73" s="277">
        <f t="shared" si="17"/>
        <v>333</v>
      </c>
      <c r="K73" s="277">
        <f t="shared" si="17"/>
        <v>329</v>
      </c>
      <c r="L73" s="277">
        <f t="shared" si="17"/>
        <v>330</v>
      </c>
      <c r="M73" s="277">
        <f t="shared" si="17"/>
        <v>335</v>
      </c>
      <c r="N73" s="277">
        <f t="shared" si="17"/>
        <v>333</v>
      </c>
      <c r="O73" s="277">
        <f t="shared" si="17"/>
        <v>334</v>
      </c>
      <c r="P73" s="265">
        <f t="shared" si="17"/>
        <v>331.91666666666669</v>
      </c>
      <c r="Q73" s="248"/>
      <c r="R73" s="266">
        <f t="shared" si="17"/>
        <v>387.33333333333331</v>
      </c>
      <c r="S73" s="267">
        <f t="shared" si="18"/>
        <v>-0.1430722891566264</v>
      </c>
    </row>
    <row r="74" spans="1:19" s="246" customFormat="1" ht="13.5" customHeight="1" x14ac:dyDescent="0.2">
      <c r="A74" s="258"/>
      <c r="B74" s="258"/>
      <c r="C74" s="259" t="s">
        <v>1273</v>
      </c>
      <c r="D74" s="292">
        <f t="shared" si="17"/>
        <v>0</v>
      </c>
      <c r="E74" s="292">
        <f t="shared" si="17"/>
        <v>0</v>
      </c>
      <c r="F74" s="292">
        <f t="shared" si="17"/>
        <v>0</v>
      </c>
      <c r="G74" s="292">
        <f t="shared" si="17"/>
        <v>0</v>
      </c>
      <c r="H74" s="292">
        <f t="shared" si="17"/>
        <v>0</v>
      </c>
      <c r="I74" s="292">
        <f t="shared" si="17"/>
        <v>0</v>
      </c>
      <c r="J74" s="292">
        <f t="shared" si="17"/>
        <v>0</v>
      </c>
      <c r="K74" s="292">
        <f t="shared" si="17"/>
        <v>0</v>
      </c>
      <c r="L74" s="292">
        <f t="shared" si="17"/>
        <v>0</v>
      </c>
      <c r="M74" s="292">
        <f t="shared" si="17"/>
        <v>0</v>
      </c>
      <c r="N74" s="292">
        <f t="shared" si="17"/>
        <v>0</v>
      </c>
      <c r="O74" s="292">
        <f t="shared" si="17"/>
        <v>0</v>
      </c>
      <c r="P74" s="260">
        <f t="shared" si="17"/>
        <v>0</v>
      </c>
      <c r="Q74" s="248"/>
      <c r="R74" s="291">
        <f t="shared" si="17"/>
        <v>0</v>
      </c>
      <c r="S74" s="261">
        <f t="shared" si="18"/>
        <v>0</v>
      </c>
    </row>
    <row r="75" spans="1:19" s="246" customFormat="1" ht="13.5" customHeight="1" x14ac:dyDescent="0.2">
      <c r="A75" s="258"/>
      <c r="B75" s="258"/>
      <c r="C75" s="274" t="s">
        <v>1274</v>
      </c>
      <c r="D75" s="292">
        <f t="shared" si="17"/>
        <v>58</v>
      </c>
      <c r="E75" s="292">
        <f t="shared" si="17"/>
        <v>51</v>
      </c>
      <c r="F75" s="292">
        <f t="shared" si="17"/>
        <v>53</v>
      </c>
      <c r="G75" s="292">
        <f t="shared" si="17"/>
        <v>52</v>
      </c>
      <c r="H75" s="292">
        <f t="shared" si="17"/>
        <v>49</v>
      </c>
      <c r="I75" s="292">
        <f t="shared" si="17"/>
        <v>52</v>
      </c>
      <c r="J75" s="292">
        <f t="shared" si="17"/>
        <v>64</v>
      </c>
      <c r="K75" s="292">
        <f t="shared" si="17"/>
        <v>55</v>
      </c>
      <c r="L75" s="292">
        <f t="shared" si="17"/>
        <v>54</v>
      </c>
      <c r="M75" s="292">
        <f t="shared" si="17"/>
        <v>55</v>
      </c>
      <c r="N75" s="292">
        <f t="shared" si="17"/>
        <v>49</v>
      </c>
      <c r="O75" s="292">
        <f t="shared" si="17"/>
        <v>53</v>
      </c>
      <c r="P75" s="260">
        <f t="shared" si="17"/>
        <v>53.75</v>
      </c>
      <c r="Q75" s="248"/>
      <c r="R75" s="291">
        <f t="shared" si="17"/>
        <v>53</v>
      </c>
      <c r="S75" s="261">
        <f t="shared" si="18"/>
        <v>1.4150943396226356E-2</v>
      </c>
    </row>
    <row r="76" spans="1:19" s="246" customFormat="1" ht="13.5" customHeight="1" x14ac:dyDescent="0.2">
      <c r="A76" s="258"/>
      <c r="B76" s="258"/>
      <c r="C76" s="259" t="s">
        <v>1275</v>
      </c>
      <c r="D76" s="292">
        <f t="shared" si="17"/>
        <v>0</v>
      </c>
      <c r="E76" s="292">
        <f t="shared" si="17"/>
        <v>0</v>
      </c>
      <c r="F76" s="292">
        <f t="shared" si="17"/>
        <v>0</v>
      </c>
      <c r="G76" s="292">
        <f t="shared" si="17"/>
        <v>0</v>
      </c>
      <c r="H76" s="292">
        <f t="shared" si="17"/>
        <v>0</v>
      </c>
      <c r="I76" s="292">
        <f t="shared" si="17"/>
        <v>0</v>
      </c>
      <c r="J76" s="292">
        <f t="shared" si="17"/>
        <v>0</v>
      </c>
      <c r="K76" s="292">
        <f t="shared" si="17"/>
        <v>0</v>
      </c>
      <c r="L76" s="292">
        <f t="shared" si="17"/>
        <v>0</v>
      </c>
      <c r="M76" s="292">
        <f t="shared" si="17"/>
        <v>0</v>
      </c>
      <c r="N76" s="292">
        <f t="shared" si="17"/>
        <v>0</v>
      </c>
      <c r="O76" s="292">
        <f t="shared" si="17"/>
        <v>0</v>
      </c>
      <c r="P76" s="260">
        <f t="shared" si="17"/>
        <v>0</v>
      </c>
      <c r="Q76" s="248"/>
      <c r="R76" s="291">
        <f t="shared" si="17"/>
        <v>3</v>
      </c>
      <c r="S76" s="261">
        <f t="shared" si="18"/>
        <v>-1</v>
      </c>
    </row>
    <row r="77" spans="1:19" s="246" customFormat="1" ht="13.5" customHeight="1" x14ac:dyDescent="0.2">
      <c r="A77" s="258"/>
      <c r="B77" s="258"/>
      <c r="C77" s="276" t="s">
        <v>1276</v>
      </c>
      <c r="D77" s="263">
        <f t="shared" ref="D77:R78" si="19">D20+D39+D58</f>
        <v>58</v>
      </c>
      <c r="E77" s="263">
        <f t="shared" si="19"/>
        <v>51</v>
      </c>
      <c r="F77" s="263">
        <f t="shared" si="19"/>
        <v>53</v>
      </c>
      <c r="G77" s="263">
        <f t="shared" si="19"/>
        <v>52</v>
      </c>
      <c r="H77" s="263">
        <f t="shared" si="19"/>
        <v>49</v>
      </c>
      <c r="I77" s="263">
        <f t="shared" si="19"/>
        <v>52</v>
      </c>
      <c r="J77" s="263">
        <f t="shared" si="19"/>
        <v>64</v>
      </c>
      <c r="K77" s="263">
        <f t="shared" si="19"/>
        <v>55</v>
      </c>
      <c r="L77" s="263">
        <f t="shared" si="19"/>
        <v>54</v>
      </c>
      <c r="M77" s="263">
        <f t="shared" si="19"/>
        <v>55</v>
      </c>
      <c r="N77" s="263">
        <f t="shared" si="19"/>
        <v>49</v>
      </c>
      <c r="O77" s="263">
        <f t="shared" si="19"/>
        <v>53</v>
      </c>
      <c r="P77" s="265">
        <f t="shared" si="19"/>
        <v>53.75</v>
      </c>
      <c r="Q77" s="248"/>
      <c r="R77" s="266">
        <f t="shared" si="19"/>
        <v>56</v>
      </c>
      <c r="S77" s="267">
        <f t="shared" si="18"/>
        <v>-4.0178571428571397E-2</v>
      </c>
    </row>
    <row r="78" spans="1:19" s="246" customFormat="1" x14ac:dyDescent="0.2">
      <c r="A78" s="258"/>
      <c r="B78" s="258"/>
      <c r="C78" s="276" t="s">
        <v>1277</v>
      </c>
      <c r="D78" s="263">
        <f t="shared" si="19"/>
        <v>389</v>
      </c>
      <c r="E78" s="263">
        <f t="shared" si="19"/>
        <v>382</v>
      </c>
      <c r="F78" s="263">
        <f t="shared" si="19"/>
        <v>387</v>
      </c>
      <c r="G78" s="263">
        <f t="shared" si="19"/>
        <v>385</v>
      </c>
      <c r="H78" s="263">
        <f t="shared" si="19"/>
        <v>377</v>
      </c>
      <c r="I78" s="263">
        <f t="shared" si="19"/>
        <v>384</v>
      </c>
      <c r="J78" s="263">
        <f t="shared" si="19"/>
        <v>397</v>
      </c>
      <c r="K78" s="263">
        <f t="shared" si="19"/>
        <v>384</v>
      </c>
      <c r="L78" s="263">
        <f t="shared" si="19"/>
        <v>384</v>
      </c>
      <c r="M78" s="263">
        <f t="shared" si="19"/>
        <v>390</v>
      </c>
      <c r="N78" s="263">
        <f t="shared" si="19"/>
        <v>382</v>
      </c>
      <c r="O78" s="263">
        <f t="shared" si="19"/>
        <v>387</v>
      </c>
      <c r="P78" s="265">
        <f t="shared" si="19"/>
        <v>385.66666666666669</v>
      </c>
      <c r="Q78" s="248"/>
      <c r="R78" s="266">
        <f t="shared" si="19"/>
        <v>443.33333333333331</v>
      </c>
      <c r="S78" s="267">
        <f t="shared" si="18"/>
        <v>-0.13007518796992468</v>
      </c>
    </row>
    <row r="79" spans="1:19" s="246" customFormat="1" x14ac:dyDescent="0.2">
      <c r="A79" s="254"/>
      <c r="B79" s="296" t="s">
        <v>1278</v>
      </c>
      <c r="C79" s="281"/>
      <c r="D79" s="282"/>
      <c r="E79" s="282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4"/>
      <c r="Q79" s="248"/>
      <c r="R79" s="285"/>
      <c r="S79" s="264"/>
    </row>
    <row r="80" spans="1:19" s="246" customFormat="1" x14ac:dyDescent="0.2">
      <c r="A80" s="258"/>
      <c r="B80" s="258"/>
      <c r="C80" s="259" t="s">
        <v>1279</v>
      </c>
      <c r="D80" s="328">
        <f>'P.E. Atual. '!C1550</f>
        <v>1</v>
      </c>
      <c r="E80" s="328">
        <f>'P.E. Atual. '!D1550</f>
        <v>1</v>
      </c>
      <c r="F80" s="328">
        <f>'P.E. Atual. '!E1550</f>
        <v>3</v>
      </c>
      <c r="G80" s="328">
        <f>'P.E. Atual. '!F1550</f>
        <v>0</v>
      </c>
      <c r="H80" s="328">
        <f>'P.E. Atual. '!G1550</f>
        <v>0</v>
      </c>
      <c r="I80" s="328">
        <f>'P.E. Atual. '!H1550</f>
        <v>5</v>
      </c>
      <c r="J80" s="328">
        <f>'P.E. Atual. '!I1550</f>
        <v>3</v>
      </c>
      <c r="K80" s="328">
        <f>'P.E. Atual. '!J1550</f>
        <v>3</v>
      </c>
      <c r="L80" s="328">
        <f>'P.E. Atual. '!K1550</f>
        <v>6</v>
      </c>
      <c r="M80" s="328">
        <f>'P.E. Atual. '!L1550</f>
        <v>7</v>
      </c>
      <c r="N80" s="328">
        <f>'P.E. Atual. '!M1550</f>
        <v>2</v>
      </c>
      <c r="O80" s="328">
        <f>'P.E. Atual. '!N1550</f>
        <v>2</v>
      </c>
      <c r="P80" s="260">
        <f>AVERAGE(D80:O80)</f>
        <v>2.75</v>
      </c>
      <c r="Q80" s="248"/>
      <c r="R80" s="291">
        <v>4</v>
      </c>
      <c r="S80" s="261">
        <f t="shared" si="18"/>
        <v>-0.3125</v>
      </c>
    </row>
    <row r="81" spans="1:19" s="246" customFormat="1" x14ac:dyDescent="0.2">
      <c r="A81" s="258"/>
      <c r="B81" s="258"/>
      <c r="C81" s="259" t="s">
        <v>1280</v>
      </c>
      <c r="D81" s="328">
        <f>'P.E. Atual. '!C1551</f>
        <v>1</v>
      </c>
      <c r="E81" s="328">
        <f>'P.E. Atual. '!D1551</f>
        <v>1</v>
      </c>
      <c r="F81" s="328">
        <f>'P.E. Atual. '!E1551</f>
        <v>1</v>
      </c>
      <c r="G81" s="328">
        <f>'P.E. Atual. '!F1551</f>
        <v>1</v>
      </c>
      <c r="H81" s="328">
        <f>'P.E. Atual. '!G1551</f>
        <v>6</v>
      </c>
      <c r="I81" s="328">
        <f>'P.E. Atual. '!H1551</f>
        <v>1</v>
      </c>
      <c r="J81" s="328">
        <f>'P.E. Atual. '!I1551</f>
        <v>3</v>
      </c>
      <c r="K81" s="328">
        <f>'P.E. Atual. '!J1551</f>
        <v>7</v>
      </c>
      <c r="L81" s="328">
        <f>'P.E. Atual. '!K1551</f>
        <v>5</v>
      </c>
      <c r="M81" s="328">
        <f>'P.E. Atual. '!L1551</f>
        <v>2</v>
      </c>
      <c r="N81" s="328">
        <f>'P.E. Atual. '!M1551</f>
        <v>3</v>
      </c>
      <c r="O81" s="328">
        <f>'P.E. Atual. '!N1551</f>
        <v>0</v>
      </c>
      <c r="P81" s="260">
        <f>AVERAGE(D81:O81)</f>
        <v>2.5833333333333335</v>
      </c>
      <c r="Q81" s="248"/>
      <c r="R81" s="291">
        <v>4</v>
      </c>
      <c r="S81" s="261">
        <f t="shared" si="18"/>
        <v>-0.35416666666666663</v>
      </c>
    </row>
    <row r="82" spans="1:19" s="246" customFormat="1" x14ac:dyDescent="0.2">
      <c r="A82" s="258"/>
      <c r="B82" s="278"/>
      <c r="C82" s="259" t="s">
        <v>1281</v>
      </c>
      <c r="D82" s="328">
        <f>'P.E. Atual. '!C1549</f>
        <v>13</v>
      </c>
      <c r="E82" s="328">
        <f>'P.E. Atual. '!D1549</f>
        <v>10</v>
      </c>
      <c r="F82" s="328">
        <f>'P.E. Atual. '!E1549</f>
        <v>9</v>
      </c>
      <c r="G82" s="328">
        <f>'P.E. Atual. '!F1549</f>
        <v>10</v>
      </c>
      <c r="H82" s="328">
        <f>'P.E. Atual. '!G1549</f>
        <v>13</v>
      </c>
      <c r="I82" s="328">
        <f>'P.E. Atual. '!H1549</f>
        <v>9</v>
      </c>
      <c r="J82" s="328">
        <f>'P.E. Atual. '!I1549</f>
        <v>9</v>
      </c>
      <c r="K82" s="328">
        <f>'P.E. Atual. '!J1549</f>
        <v>10</v>
      </c>
      <c r="L82" s="328">
        <f>'P.E. Atual. '!K1549</f>
        <v>11</v>
      </c>
      <c r="M82" s="328">
        <f>'P.E. Atual. '!L1549</f>
        <v>11</v>
      </c>
      <c r="N82" s="328">
        <f>'P.E. Atual. '!M1549</f>
        <v>12</v>
      </c>
      <c r="O82" s="328">
        <f>'P.E. Atual. '!N1549</f>
        <v>10</v>
      </c>
      <c r="P82" s="260">
        <f>AVERAGE(D82:O82)</f>
        <v>10.583333333333334</v>
      </c>
      <c r="Q82" s="248"/>
      <c r="R82" s="291">
        <v>10</v>
      </c>
      <c r="S82" s="261">
        <f t="shared" si="18"/>
        <v>5.8333333333333348E-2</v>
      </c>
    </row>
    <row r="83" spans="1:19" s="246" customFormat="1" ht="13.5" customHeight="1" x14ac:dyDescent="0.2">
      <c r="A83" s="254"/>
      <c r="B83" s="280" t="s">
        <v>1282</v>
      </c>
      <c r="C83" s="281"/>
      <c r="D83" s="282"/>
      <c r="E83" s="282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4"/>
      <c r="Q83" s="248"/>
      <c r="R83" s="285"/>
      <c r="S83" s="264"/>
    </row>
    <row r="84" spans="1:19" s="246" customFormat="1" ht="13.5" customHeight="1" x14ac:dyDescent="0.2">
      <c r="A84" s="258"/>
      <c r="B84" s="258"/>
      <c r="C84" s="297" t="s">
        <v>1283</v>
      </c>
      <c r="D84" s="298">
        <f>D37+D18+D56</f>
        <v>58</v>
      </c>
      <c r="E84" s="298">
        <f t="shared" ref="E84:O84" si="20">E37+E18+E56</f>
        <v>51</v>
      </c>
      <c r="F84" s="298">
        <f t="shared" si="20"/>
        <v>53</v>
      </c>
      <c r="G84" s="298">
        <f t="shared" si="20"/>
        <v>52</v>
      </c>
      <c r="H84" s="298">
        <f t="shared" si="20"/>
        <v>49</v>
      </c>
      <c r="I84" s="298">
        <f t="shared" si="20"/>
        <v>52</v>
      </c>
      <c r="J84" s="298">
        <f t="shared" si="20"/>
        <v>64</v>
      </c>
      <c r="K84" s="298">
        <f t="shared" si="20"/>
        <v>55</v>
      </c>
      <c r="L84" s="298">
        <f t="shared" si="20"/>
        <v>54</v>
      </c>
      <c r="M84" s="298">
        <f t="shared" si="20"/>
        <v>55</v>
      </c>
      <c r="N84" s="298">
        <f t="shared" si="20"/>
        <v>49</v>
      </c>
      <c r="O84" s="298">
        <f t="shared" si="20"/>
        <v>53</v>
      </c>
      <c r="P84" s="299">
        <f>AVERAGE(D84:O84)</f>
        <v>53.75</v>
      </c>
      <c r="Q84" s="300"/>
      <c r="R84" s="301">
        <f>R37+R18</f>
        <v>0</v>
      </c>
      <c r="S84" s="267">
        <f t="shared" si="18"/>
        <v>0</v>
      </c>
    </row>
    <row r="85" spans="1:19" s="246" customFormat="1" ht="13.5" customHeight="1" x14ac:dyDescent="0.2">
      <c r="A85" s="258"/>
      <c r="B85" s="258"/>
      <c r="C85" s="274" t="s">
        <v>1284</v>
      </c>
      <c r="D85" s="328">
        <f>D57</f>
        <v>0</v>
      </c>
      <c r="E85" s="328">
        <f t="shared" ref="E85:O85" si="21">E57</f>
        <v>0</v>
      </c>
      <c r="F85" s="328">
        <f t="shared" si="21"/>
        <v>0</v>
      </c>
      <c r="G85" s="328">
        <f t="shared" si="21"/>
        <v>0</v>
      </c>
      <c r="H85" s="328">
        <f t="shared" si="21"/>
        <v>0</v>
      </c>
      <c r="I85" s="328">
        <f t="shared" si="21"/>
        <v>0</v>
      </c>
      <c r="J85" s="328">
        <f t="shared" si="21"/>
        <v>0</v>
      </c>
      <c r="K85" s="328">
        <f t="shared" si="21"/>
        <v>0</v>
      </c>
      <c r="L85" s="328">
        <f t="shared" si="21"/>
        <v>0</v>
      </c>
      <c r="M85" s="328">
        <f t="shared" si="21"/>
        <v>0</v>
      </c>
      <c r="N85" s="328">
        <f t="shared" si="21"/>
        <v>0</v>
      </c>
      <c r="O85" s="328">
        <f t="shared" si="21"/>
        <v>0</v>
      </c>
      <c r="P85" s="260">
        <f>AVERAGE(D85:O85)</f>
        <v>0</v>
      </c>
      <c r="Q85" s="248"/>
      <c r="R85" s="291">
        <v>0</v>
      </c>
      <c r="S85" s="261">
        <f t="shared" si="18"/>
        <v>0</v>
      </c>
    </row>
    <row r="86" spans="1:19" s="246" customFormat="1" x14ac:dyDescent="0.2">
      <c r="A86" s="302"/>
      <c r="B86" s="278"/>
      <c r="C86" s="279" t="s">
        <v>1285</v>
      </c>
      <c r="D86" s="303">
        <f>D84+D85</f>
        <v>58</v>
      </c>
      <c r="E86" s="303">
        <f t="shared" ref="E86:O86" si="22">E84+E85</f>
        <v>51</v>
      </c>
      <c r="F86" s="303">
        <f t="shared" si="22"/>
        <v>53</v>
      </c>
      <c r="G86" s="303">
        <f t="shared" si="22"/>
        <v>52</v>
      </c>
      <c r="H86" s="303">
        <f>H84+H85</f>
        <v>49</v>
      </c>
      <c r="I86" s="303">
        <f t="shared" si="22"/>
        <v>52</v>
      </c>
      <c r="J86" s="303">
        <f t="shared" si="22"/>
        <v>64</v>
      </c>
      <c r="K86" s="303">
        <f t="shared" si="22"/>
        <v>55</v>
      </c>
      <c r="L86" s="303">
        <f t="shared" si="22"/>
        <v>54</v>
      </c>
      <c r="M86" s="303">
        <f t="shared" si="22"/>
        <v>55</v>
      </c>
      <c r="N86" s="303">
        <f t="shared" si="22"/>
        <v>49</v>
      </c>
      <c r="O86" s="303">
        <f t="shared" si="22"/>
        <v>53</v>
      </c>
      <c r="P86" s="265">
        <f>P84+P85</f>
        <v>53.75</v>
      </c>
      <c r="Q86" s="248"/>
      <c r="R86" s="266">
        <f>R84+R85</f>
        <v>0</v>
      </c>
      <c r="S86" s="304">
        <f t="shared" si="18"/>
        <v>0</v>
      </c>
    </row>
    <row r="87" spans="1:19" s="246" customFormat="1" x14ac:dyDescent="0.2">
      <c r="A87" s="305"/>
      <c r="B87" s="296" t="s">
        <v>1286</v>
      </c>
      <c r="C87" s="281"/>
      <c r="D87" s="282"/>
      <c r="E87" s="282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4"/>
      <c r="Q87" s="248"/>
      <c r="R87" s="285"/>
      <c r="S87" s="264"/>
    </row>
    <row r="88" spans="1:19" s="246" customFormat="1" x14ac:dyDescent="0.2">
      <c r="A88" s="302"/>
      <c r="B88" s="258"/>
      <c r="C88" s="306" t="s">
        <v>1287</v>
      </c>
      <c r="D88" s="327">
        <v>2</v>
      </c>
      <c r="E88" s="327">
        <v>2</v>
      </c>
      <c r="F88" s="327">
        <v>2</v>
      </c>
      <c r="G88" s="327">
        <v>2</v>
      </c>
      <c r="H88" s="327">
        <v>2</v>
      </c>
      <c r="I88" s="327">
        <v>2</v>
      </c>
      <c r="J88" s="327">
        <v>2</v>
      </c>
      <c r="K88" s="327">
        <v>2</v>
      </c>
      <c r="L88" s="327">
        <v>2</v>
      </c>
      <c r="M88" s="327">
        <v>2</v>
      </c>
      <c r="N88" s="327">
        <v>2</v>
      </c>
      <c r="O88" s="327">
        <v>2</v>
      </c>
      <c r="P88" s="260">
        <f>AVERAGE(D88:O88)</f>
        <v>2</v>
      </c>
      <c r="Q88" s="248"/>
      <c r="R88" s="291">
        <v>2</v>
      </c>
      <c r="S88" s="261">
        <f t="shared" si="18"/>
        <v>0</v>
      </c>
    </row>
    <row r="89" spans="1:19" s="246" customFormat="1" x14ac:dyDescent="0.2">
      <c r="A89" s="305"/>
      <c r="B89" s="296" t="s">
        <v>1288</v>
      </c>
      <c r="C89" s="281"/>
      <c r="D89" s="282"/>
      <c r="E89" s="282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4"/>
      <c r="Q89" s="248"/>
      <c r="R89" s="285"/>
      <c r="S89" s="264"/>
    </row>
    <row r="90" spans="1:19" s="246" customFormat="1" x14ac:dyDescent="0.2">
      <c r="A90" s="302"/>
      <c r="B90" s="258"/>
      <c r="C90" s="306" t="s">
        <v>1289</v>
      </c>
      <c r="D90" s="264">
        <f>D91+D92+D93</f>
        <v>131</v>
      </c>
      <c r="E90" s="264">
        <f t="shared" ref="E90:O90" si="23">E91+E92+E93</f>
        <v>128</v>
      </c>
      <c r="F90" s="264">
        <f t="shared" si="23"/>
        <v>134</v>
      </c>
      <c r="G90" s="264">
        <f t="shared" si="23"/>
        <v>170</v>
      </c>
      <c r="H90" s="264">
        <f t="shared" si="23"/>
        <v>131</v>
      </c>
      <c r="I90" s="264">
        <f t="shared" si="23"/>
        <v>48</v>
      </c>
      <c r="J90" s="264">
        <f t="shared" si="23"/>
        <v>98</v>
      </c>
      <c r="K90" s="264">
        <f t="shared" si="23"/>
        <v>136</v>
      </c>
      <c r="L90" s="264">
        <f t="shared" si="23"/>
        <v>45</v>
      </c>
      <c r="M90" s="264">
        <f t="shared" si="23"/>
        <v>121</v>
      </c>
      <c r="N90" s="264">
        <f t="shared" si="23"/>
        <v>90.708333333333329</v>
      </c>
      <c r="O90" s="264">
        <f t="shared" si="23"/>
        <v>96.75</v>
      </c>
      <c r="P90" s="255">
        <f t="shared" ref="P90:P95" si="24">AVERAGE(D90:O90)</f>
        <v>110.78819444444444</v>
      </c>
      <c r="Q90" s="248"/>
      <c r="R90" s="285">
        <f>R91+R92+R93</f>
        <v>1390</v>
      </c>
      <c r="S90" s="267">
        <f t="shared" si="18"/>
        <v>-0.92029626298960832</v>
      </c>
    </row>
    <row r="91" spans="1:19" s="246" customFormat="1" x14ac:dyDescent="0.2">
      <c r="A91" s="302"/>
      <c r="B91" s="258"/>
      <c r="C91" s="268" t="s">
        <v>1290</v>
      </c>
      <c r="D91" s="328">
        <f>'P.E. Atual. '!C1556</f>
        <v>0</v>
      </c>
      <c r="E91" s="328">
        <f>'P.E. Atual. '!D1556</f>
        <v>0</v>
      </c>
      <c r="F91" s="328">
        <f>'P.E. Atual. '!E1556</f>
        <v>0</v>
      </c>
      <c r="G91" s="328">
        <f>'P.E. Atual. '!F1556</f>
        <v>0</v>
      </c>
      <c r="H91" s="328">
        <f>'P.E. Atual. '!G1556</f>
        <v>0</v>
      </c>
      <c r="I91" s="328">
        <f>'P.E. Atual. '!H1556</f>
        <v>0</v>
      </c>
      <c r="J91" s="328">
        <f>'P.E. Atual. '!I1556</f>
        <v>0</v>
      </c>
      <c r="K91" s="328">
        <f>'P.E. Atual. '!J1556</f>
        <v>0</v>
      </c>
      <c r="L91" s="328">
        <f>'P.E. Atual. '!K1556</f>
        <v>0</v>
      </c>
      <c r="M91" s="328">
        <f>'P.E. Atual. '!L1556</f>
        <v>0</v>
      </c>
      <c r="N91" s="328">
        <f>'P.E. Atual. '!M1556</f>
        <v>0.70833333333333337</v>
      </c>
      <c r="O91" s="328">
        <f>'P.E. Atual. '!N1556</f>
        <v>0.75</v>
      </c>
      <c r="P91" s="260">
        <f t="shared" si="24"/>
        <v>0.12152777777777779</v>
      </c>
      <c r="Q91" s="248"/>
      <c r="R91" s="291">
        <v>0</v>
      </c>
      <c r="S91" s="261">
        <f t="shared" si="18"/>
        <v>0</v>
      </c>
    </row>
    <row r="92" spans="1:19" s="246" customFormat="1" x14ac:dyDescent="0.2">
      <c r="A92" s="302"/>
      <c r="B92" s="258"/>
      <c r="C92" s="269" t="s">
        <v>1291</v>
      </c>
      <c r="D92" s="328">
        <f>'P.E. Atual. '!C1553</f>
        <v>119</v>
      </c>
      <c r="E92" s="328">
        <f>'P.E. Atual. '!D1553</f>
        <v>116</v>
      </c>
      <c r="F92" s="328">
        <f>'P.E. Atual. '!E1553</f>
        <v>122</v>
      </c>
      <c r="G92" s="328">
        <f>'P.E. Atual. '!F1553</f>
        <v>158</v>
      </c>
      <c r="H92" s="328">
        <f>'P.E. Atual. '!G1553</f>
        <v>119</v>
      </c>
      <c r="I92" s="328">
        <f>'P.E. Atual. '!H1553</f>
        <v>36</v>
      </c>
      <c r="J92" s="328">
        <f>'P.E. Atual. '!I1553</f>
        <v>86</v>
      </c>
      <c r="K92" s="328">
        <f>'P.E. Atual. '!J1553</f>
        <v>124</v>
      </c>
      <c r="L92" s="328">
        <f>'P.E. Atual. '!K1553</f>
        <v>33</v>
      </c>
      <c r="M92" s="328">
        <f>'P.E. Atual. '!L1553</f>
        <v>109</v>
      </c>
      <c r="N92" s="328">
        <f>'P.E. Atual. '!M1553</f>
        <v>78</v>
      </c>
      <c r="O92" s="328">
        <f>'P.E. Atual. '!N1553</f>
        <v>84</v>
      </c>
      <c r="P92" s="260">
        <f t="shared" si="24"/>
        <v>98.666666666666671</v>
      </c>
      <c r="Q92" s="248"/>
      <c r="R92" s="291">
        <v>1378</v>
      </c>
      <c r="S92" s="261">
        <f t="shared" si="18"/>
        <v>-0.92839864537977745</v>
      </c>
    </row>
    <row r="93" spans="1:19" s="246" customFormat="1" x14ac:dyDescent="0.2">
      <c r="A93" s="302"/>
      <c r="B93" s="258"/>
      <c r="C93" s="324" t="s">
        <v>1292</v>
      </c>
      <c r="D93" s="327">
        <v>12</v>
      </c>
      <c r="E93" s="327">
        <v>12</v>
      </c>
      <c r="F93" s="327">
        <v>12</v>
      </c>
      <c r="G93" s="327">
        <v>12</v>
      </c>
      <c r="H93" s="327">
        <v>12</v>
      </c>
      <c r="I93" s="327">
        <v>12</v>
      </c>
      <c r="J93" s="327">
        <v>12</v>
      </c>
      <c r="K93" s="327">
        <v>12</v>
      </c>
      <c r="L93" s="327">
        <v>12</v>
      </c>
      <c r="M93" s="327">
        <v>12</v>
      </c>
      <c r="N93" s="327">
        <v>12</v>
      </c>
      <c r="O93" s="327">
        <v>12</v>
      </c>
      <c r="P93" s="260">
        <f t="shared" si="24"/>
        <v>12</v>
      </c>
      <c r="Q93" s="248"/>
      <c r="R93" s="291">
        <v>12</v>
      </c>
      <c r="S93" s="261">
        <f t="shared" si="18"/>
        <v>0</v>
      </c>
    </row>
    <row r="94" spans="1:19" s="246" customFormat="1" x14ac:dyDescent="0.2">
      <c r="A94" s="302"/>
      <c r="B94" s="258"/>
      <c r="C94" s="262" t="s">
        <v>1293</v>
      </c>
      <c r="D94" s="263">
        <f t="shared" ref="D94:O94" si="25">D95</f>
        <v>0</v>
      </c>
      <c r="E94" s="263">
        <f t="shared" si="25"/>
        <v>0</v>
      </c>
      <c r="F94" s="263">
        <f t="shared" si="25"/>
        <v>0</v>
      </c>
      <c r="G94" s="263">
        <f t="shared" si="25"/>
        <v>0</v>
      </c>
      <c r="H94" s="263">
        <f t="shared" si="25"/>
        <v>0</v>
      </c>
      <c r="I94" s="263">
        <f t="shared" si="25"/>
        <v>0</v>
      </c>
      <c r="J94" s="263">
        <f t="shared" si="25"/>
        <v>0</v>
      </c>
      <c r="K94" s="263">
        <f t="shared" si="25"/>
        <v>0</v>
      </c>
      <c r="L94" s="263">
        <f t="shared" si="25"/>
        <v>0</v>
      </c>
      <c r="M94" s="263">
        <f t="shared" si="25"/>
        <v>0</v>
      </c>
      <c r="N94" s="263">
        <f>N95</f>
        <v>0</v>
      </c>
      <c r="O94" s="263">
        <f t="shared" si="25"/>
        <v>0</v>
      </c>
      <c r="P94" s="265">
        <f t="shared" si="24"/>
        <v>0</v>
      </c>
      <c r="Q94" s="248"/>
      <c r="R94" s="307">
        <f>R95</f>
        <v>58960</v>
      </c>
      <c r="S94" s="267">
        <f t="shared" si="18"/>
        <v>-1</v>
      </c>
    </row>
    <row r="95" spans="1:19" s="246" customFormat="1" x14ac:dyDescent="0.2">
      <c r="A95" s="302"/>
      <c r="B95" s="258"/>
      <c r="C95" s="324" t="s">
        <v>1294</v>
      </c>
      <c r="D95" s="327">
        <v>0</v>
      </c>
      <c r="E95" s="327">
        <v>0</v>
      </c>
      <c r="F95" s="327">
        <v>0</v>
      </c>
      <c r="G95" s="327">
        <v>0</v>
      </c>
      <c r="H95" s="327">
        <v>0</v>
      </c>
      <c r="I95" s="327">
        <v>0</v>
      </c>
      <c r="J95" s="327">
        <v>0</v>
      </c>
      <c r="K95" s="327">
        <v>0</v>
      </c>
      <c r="L95" s="327">
        <v>0</v>
      </c>
      <c r="M95" s="327">
        <v>0</v>
      </c>
      <c r="N95" s="327">
        <v>0</v>
      </c>
      <c r="O95" s="327">
        <v>0</v>
      </c>
      <c r="P95" s="260">
        <f t="shared" si="24"/>
        <v>0</v>
      </c>
      <c r="Q95" s="248"/>
      <c r="R95" s="291">
        <v>58960</v>
      </c>
      <c r="S95" s="261">
        <f t="shared" si="18"/>
        <v>-1</v>
      </c>
    </row>
    <row r="96" spans="1:19" s="246" customFormat="1" x14ac:dyDescent="0.2">
      <c r="A96" s="305"/>
      <c r="B96" s="280" t="s">
        <v>1295</v>
      </c>
      <c r="C96" s="281"/>
      <c r="D96" s="282"/>
      <c r="E96" s="282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4"/>
      <c r="Q96" s="248"/>
      <c r="R96" s="285"/>
      <c r="S96" s="308"/>
    </row>
    <row r="97" spans="1:19" s="246" customFormat="1" x14ac:dyDescent="0.2">
      <c r="A97" s="258"/>
      <c r="B97" s="258"/>
      <c r="C97" s="274" t="s">
        <v>1296</v>
      </c>
      <c r="D97" s="309">
        <f>[1]Lotacionograma!I90-([1]Lotacionograma!I83+[1]Lotacionograma!I6)</f>
        <v>364272.77</v>
      </c>
      <c r="E97" s="309">
        <f>D97</f>
        <v>364272.77</v>
      </c>
      <c r="F97" s="309">
        <f>D97</f>
        <v>364272.77</v>
      </c>
      <c r="G97" s="309">
        <f>D97</f>
        <v>364272.77</v>
      </c>
      <c r="H97" s="309">
        <f>D97*1.08</f>
        <v>393414.59160000004</v>
      </c>
      <c r="I97" s="309">
        <f>H97</f>
        <v>393414.59160000004</v>
      </c>
      <c r="J97" s="309">
        <f t="shared" ref="J97:O97" si="26">I97</f>
        <v>393414.59160000004</v>
      </c>
      <c r="K97" s="309">
        <f t="shared" si="26"/>
        <v>393414.59160000004</v>
      </c>
      <c r="L97" s="309">
        <f t="shared" si="26"/>
        <v>393414.59160000004</v>
      </c>
      <c r="M97" s="309">
        <f t="shared" si="26"/>
        <v>393414.59160000004</v>
      </c>
      <c r="N97" s="309">
        <f t="shared" si="26"/>
        <v>393414.59160000004</v>
      </c>
      <c r="O97" s="309">
        <f t="shared" si="26"/>
        <v>393414.59160000004</v>
      </c>
      <c r="P97" s="310">
        <f>AVERAGE(D97:O97)</f>
        <v>383700.65106666664</v>
      </c>
      <c r="Q97" s="248"/>
      <c r="R97" s="291">
        <v>371473.83</v>
      </c>
      <c r="S97" s="261">
        <f t="shared" si="18"/>
        <v>3.2914353796246187E-2</v>
      </c>
    </row>
    <row r="98" spans="1:19" s="246" customFormat="1" x14ac:dyDescent="0.2">
      <c r="A98" s="258"/>
      <c r="B98" s="258"/>
      <c r="C98" s="274" t="s">
        <v>1297</v>
      </c>
      <c r="D98" s="309">
        <f>[1]Lotacionograma!I6</f>
        <v>0</v>
      </c>
      <c r="E98" s="309">
        <f>D98</f>
        <v>0</v>
      </c>
      <c r="F98" s="309">
        <f>D98</f>
        <v>0</v>
      </c>
      <c r="G98" s="309">
        <f>D98</f>
        <v>0</v>
      </c>
      <c r="H98" s="309">
        <f>D98</f>
        <v>0</v>
      </c>
      <c r="I98" s="309">
        <f>D98</f>
        <v>0</v>
      </c>
      <c r="J98" s="309">
        <f>D98</f>
        <v>0</v>
      </c>
      <c r="K98" s="309">
        <f>D98</f>
        <v>0</v>
      </c>
      <c r="L98" s="309">
        <f>D98</f>
        <v>0</v>
      </c>
      <c r="M98" s="309">
        <f>D98</f>
        <v>0</v>
      </c>
      <c r="N98" s="309">
        <f>D98</f>
        <v>0</v>
      </c>
      <c r="O98" s="309">
        <f>D98</f>
        <v>0</v>
      </c>
      <c r="P98" s="310">
        <f>AVERAGE(D98:O98)</f>
        <v>0</v>
      </c>
      <c r="Q98" s="248"/>
      <c r="R98" s="291">
        <v>0</v>
      </c>
      <c r="S98" s="261">
        <f t="shared" si="18"/>
        <v>0</v>
      </c>
    </row>
    <row r="99" spans="1:19" s="246" customFormat="1" x14ac:dyDescent="0.2">
      <c r="A99" s="258"/>
      <c r="B99" s="258"/>
      <c r="C99" s="311" t="s">
        <v>1298</v>
      </c>
      <c r="D99" s="309">
        <f>[1]Lotacionograma!I241+[1]Lotacionograma!I83</f>
        <v>245489.43</v>
      </c>
      <c r="E99" s="309">
        <f>D99</f>
        <v>245489.43</v>
      </c>
      <c r="F99" s="309">
        <f>D99</f>
        <v>245489.43</v>
      </c>
      <c r="G99" s="309">
        <f>D99</f>
        <v>245489.43</v>
      </c>
      <c r="H99" s="309">
        <f>D99</f>
        <v>245489.43</v>
      </c>
      <c r="I99" s="309">
        <f>D99</f>
        <v>245489.43</v>
      </c>
      <c r="J99" s="309">
        <f>D99</f>
        <v>245489.43</v>
      </c>
      <c r="K99" s="309">
        <f>D99</f>
        <v>245489.43</v>
      </c>
      <c r="L99" s="309">
        <f>D99*1.08</f>
        <v>265128.58439999999</v>
      </c>
      <c r="M99" s="309">
        <f>L99</f>
        <v>265128.58439999999</v>
      </c>
      <c r="N99" s="309">
        <f>M99</f>
        <v>265128.58439999999</v>
      </c>
      <c r="O99" s="309">
        <f>N99</f>
        <v>265128.58439999999</v>
      </c>
      <c r="P99" s="312">
        <f>AVERAGE(D99:O99)</f>
        <v>252035.81479999996</v>
      </c>
      <c r="Q99" s="248"/>
      <c r="R99" s="291">
        <v>235989.56999999998</v>
      </c>
      <c r="S99" s="261">
        <f t="shared" si="18"/>
        <v>6.7995567770219534E-2</v>
      </c>
    </row>
    <row r="100" spans="1:19" s="246" customFormat="1" x14ac:dyDescent="0.2">
      <c r="A100" s="278"/>
      <c r="B100" s="278"/>
      <c r="C100" s="279" t="s">
        <v>1285</v>
      </c>
      <c r="D100" s="263">
        <f>D97+D98+D99</f>
        <v>609762.19999999995</v>
      </c>
      <c r="E100" s="263">
        <f t="shared" ref="E100:O100" si="27">E97+E98+E99</f>
        <v>609762.19999999995</v>
      </c>
      <c r="F100" s="263">
        <f t="shared" si="27"/>
        <v>609762.19999999995</v>
      </c>
      <c r="G100" s="263">
        <f t="shared" si="27"/>
        <v>609762.19999999995</v>
      </c>
      <c r="H100" s="263">
        <f t="shared" si="27"/>
        <v>638904.02160000009</v>
      </c>
      <c r="I100" s="263">
        <f t="shared" si="27"/>
        <v>638904.02160000009</v>
      </c>
      <c r="J100" s="263">
        <f t="shared" si="27"/>
        <v>638904.02160000009</v>
      </c>
      <c r="K100" s="263">
        <f t="shared" si="27"/>
        <v>638904.02160000009</v>
      </c>
      <c r="L100" s="263">
        <f t="shared" si="27"/>
        <v>658543.17599999998</v>
      </c>
      <c r="M100" s="263">
        <f t="shared" si="27"/>
        <v>658543.17599999998</v>
      </c>
      <c r="N100" s="263">
        <f t="shared" si="27"/>
        <v>658543.17599999998</v>
      </c>
      <c r="O100" s="263">
        <f t="shared" si="27"/>
        <v>658543.17599999998</v>
      </c>
      <c r="P100" s="313">
        <f>P97+P98+P99</f>
        <v>635736.46586666664</v>
      </c>
      <c r="Q100" s="248"/>
      <c r="R100" s="307">
        <f>R97+R98+R99</f>
        <v>607463.4</v>
      </c>
      <c r="S100" s="267">
        <f t="shared" si="18"/>
        <v>4.6542830179837402E-2</v>
      </c>
    </row>
    <row r="101" spans="1:19" s="246" customFormat="1" x14ac:dyDescent="0.2">
      <c r="A101" s="249" t="s">
        <v>1299</v>
      </c>
      <c r="B101" s="250"/>
      <c r="C101" s="281"/>
      <c r="D101" s="314"/>
      <c r="E101" s="314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315"/>
      <c r="Q101" s="248"/>
      <c r="R101" s="316"/>
      <c r="S101" s="303"/>
    </row>
    <row r="102" spans="1:19" s="246" customFormat="1" x14ac:dyDescent="0.2">
      <c r="A102" s="254"/>
      <c r="B102" s="296" t="s">
        <v>1300</v>
      </c>
      <c r="C102" s="281"/>
      <c r="D102" s="282"/>
      <c r="E102" s="282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4"/>
      <c r="Q102" s="248"/>
      <c r="R102" s="285"/>
      <c r="S102" s="264"/>
    </row>
    <row r="103" spans="1:19" s="246" customFormat="1" x14ac:dyDescent="0.2">
      <c r="A103" s="258"/>
      <c r="B103" s="258"/>
      <c r="C103" s="262" t="s">
        <v>1301</v>
      </c>
      <c r="D103" s="327">
        <v>0</v>
      </c>
      <c r="E103" s="327">
        <v>0</v>
      </c>
      <c r="F103" s="329">
        <v>0</v>
      </c>
      <c r="G103" s="329">
        <v>0</v>
      </c>
      <c r="H103" s="329">
        <v>0</v>
      </c>
      <c r="I103" s="329">
        <v>0</v>
      </c>
      <c r="J103" s="329">
        <v>0</v>
      </c>
      <c r="K103" s="329">
        <v>0</v>
      </c>
      <c r="L103" s="329">
        <v>0</v>
      </c>
      <c r="M103" s="329">
        <v>0</v>
      </c>
      <c r="N103" s="329">
        <v>0</v>
      </c>
      <c r="O103" s="329">
        <v>0</v>
      </c>
      <c r="P103" s="260">
        <f>AVERAGE(D103:O103)</f>
        <v>0</v>
      </c>
      <c r="Q103" s="248"/>
      <c r="R103" s="291">
        <v>0</v>
      </c>
      <c r="S103" s="261">
        <f t="shared" ref="S103:S117" si="28">IFERROR(((P103/R103)-1),0)</f>
        <v>0</v>
      </c>
    </row>
    <row r="104" spans="1:19" s="246" customFormat="1" x14ac:dyDescent="0.2">
      <c r="A104" s="258"/>
      <c r="B104" s="258"/>
      <c r="C104" s="262" t="s">
        <v>1302</v>
      </c>
      <c r="D104" s="327">
        <v>0</v>
      </c>
      <c r="E104" s="327">
        <v>0</v>
      </c>
      <c r="F104" s="327">
        <v>0</v>
      </c>
      <c r="G104" s="327">
        <v>0</v>
      </c>
      <c r="H104" s="327">
        <v>0</v>
      </c>
      <c r="I104" s="327">
        <v>0</v>
      </c>
      <c r="J104" s="327">
        <v>0</v>
      </c>
      <c r="K104" s="327">
        <v>0</v>
      </c>
      <c r="L104" s="327">
        <v>0</v>
      </c>
      <c r="M104" s="327">
        <v>0</v>
      </c>
      <c r="N104" s="327">
        <v>0</v>
      </c>
      <c r="O104" s="327">
        <v>0</v>
      </c>
      <c r="P104" s="260">
        <f>AVERAGE(D104:O104)</f>
        <v>0</v>
      </c>
      <c r="Q104" s="248"/>
      <c r="R104" s="291">
        <v>0</v>
      </c>
      <c r="S104" s="261">
        <f t="shared" si="28"/>
        <v>0</v>
      </c>
    </row>
    <row r="105" spans="1:19" s="246" customFormat="1" x14ac:dyDescent="0.2">
      <c r="A105" s="258"/>
      <c r="B105" s="258"/>
      <c r="C105" s="259" t="s">
        <v>1303</v>
      </c>
      <c r="D105" s="327">
        <v>0</v>
      </c>
      <c r="E105" s="327">
        <v>0</v>
      </c>
      <c r="F105" s="327">
        <v>0</v>
      </c>
      <c r="G105" s="327">
        <v>0</v>
      </c>
      <c r="H105" s="327">
        <v>0</v>
      </c>
      <c r="I105" s="327">
        <v>0</v>
      </c>
      <c r="J105" s="327">
        <v>0</v>
      </c>
      <c r="K105" s="327">
        <v>0</v>
      </c>
      <c r="L105" s="327">
        <v>0</v>
      </c>
      <c r="M105" s="327">
        <v>0</v>
      </c>
      <c r="N105" s="327">
        <v>0</v>
      </c>
      <c r="O105" s="327">
        <v>0</v>
      </c>
      <c r="P105" s="260">
        <f>AVERAGE(D105:O105)</f>
        <v>0</v>
      </c>
      <c r="Q105" s="248"/>
      <c r="R105" s="291">
        <v>0</v>
      </c>
      <c r="S105" s="261">
        <f t="shared" si="28"/>
        <v>0</v>
      </c>
    </row>
    <row r="106" spans="1:19" s="246" customFormat="1" x14ac:dyDescent="0.2">
      <c r="A106" s="258"/>
      <c r="B106" s="258"/>
      <c r="C106" s="317" t="s">
        <v>1304</v>
      </c>
      <c r="D106" s="327">
        <v>0</v>
      </c>
      <c r="E106" s="327">
        <v>0</v>
      </c>
      <c r="F106" s="327">
        <v>0</v>
      </c>
      <c r="G106" s="327">
        <v>0</v>
      </c>
      <c r="H106" s="327">
        <v>0</v>
      </c>
      <c r="I106" s="327">
        <v>0</v>
      </c>
      <c r="J106" s="327">
        <v>0</v>
      </c>
      <c r="K106" s="327">
        <v>0</v>
      </c>
      <c r="L106" s="327">
        <v>0</v>
      </c>
      <c r="M106" s="327">
        <v>0</v>
      </c>
      <c r="N106" s="327">
        <v>0</v>
      </c>
      <c r="O106" s="327">
        <v>0</v>
      </c>
      <c r="P106" s="260">
        <f>AVERAGE(D106:O106)</f>
        <v>0</v>
      </c>
      <c r="Q106" s="248"/>
      <c r="R106" s="291">
        <v>0</v>
      </c>
      <c r="S106" s="261">
        <f t="shared" si="28"/>
        <v>0</v>
      </c>
    </row>
    <row r="107" spans="1:19" s="246" customFormat="1" x14ac:dyDescent="0.2">
      <c r="A107" s="258"/>
      <c r="B107" s="278"/>
      <c r="C107" s="259" t="s">
        <v>1305</v>
      </c>
      <c r="D107" s="327">
        <v>0</v>
      </c>
      <c r="E107" s="327">
        <v>0</v>
      </c>
      <c r="F107" s="327">
        <v>0</v>
      </c>
      <c r="G107" s="327">
        <v>0</v>
      </c>
      <c r="H107" s="327">
        <v>0</v>
      </c>
      <c r="I107" s="327">
        <v>0</v>
      </c>
      <c r="J107" s="327">
        <v>0</v>
      </c>
      <c r="K107" s="327">
        <v>0</v>
      </c>
      <c r="L107" s="327">
        <v>0</v>
      </c>
      <c r="M107" s="327">
        <v>0</v>
      </c>
      <c r="N107" s="327">
        <v>0</v>
      </c>
      <c r="O107" s="327">
        <v>0</v>
      </c>
      <c r="P107" s="260">
        <f>AVERAGE(D107:O107)</f>
        <v>0</v>
      </c>
      <c r="Q107" s="248"/>
      <c r="R107" s="291">
        <v>0</v>
      </c>
      <c r="S107" s="261">
        <f t="shared" si="28"/>
        <v>0</v>
      </c>
    </row>
    <row r="108" spans="1:19" s="246" customFormat="1" x14ac:dyDescent="0.2">
      <c r="A108" s="254"/>
      <c r="B108" s="296" t="s">
        <v>1306</v>
      </c>
      <c r="C108" s="281"/>
      <c r="D108" s="282" t="s">
        <v>41</v>
      </c>
      <c r="E108" s="282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4" t="s">
        <v>41</v>
      </c>
      <c r="Q108" s="248"/>
      <c r="R108" s="308" t="s">
        <v>41</v>
      </c>
      <c r="S108" s="264" t="s">
        <v>41</v>
      </c>
    </row>
    <row r="109" spans="1:19" s="246" customFormat="1" x14ac:dyDescent="0.2">
      <c r="A109" s="258"/>
      <c r="B109" s="258"/>
      <c r="C109" s="324" t="s">
        <v>1307</v>
      </c>
      <c r="D109" s="327">
        <v>560</v>
      </c>
      <c r="E109" s="327">
        <f>D109/31*29</f>
        <v>523.87096774193549</v>
      </c>
      <c r="F109" s="327">
        <v>570</v>
      </c>
      <c r="G109" s="327">
        <f>F109/31*30</f>
        <v>551.61290322580646</v>
      </c>
      <c r="H109" s="327">
        <f>F109</f>
        <v>570</v>
      </c>
      <c r="I109" s="327">
        <f>G109</f>
        <v>551.61290322580646</v>
      </c>
      <c r="J109" s="327">
        <v>530</v>
      </c>
      <c r="K109" s="327">
        <v>570</v>
      </c>
      <c r="L109" s="327">
        <v>552</v>
      </c>
      <c r="M109" s="327">
        <v>550</v>
      </c>
      <c r="N109" s="327">
        <v>552</v>
      </c>
      <c r="O109" s="327">
        <v>570</v>
      </c>
      <c r="P109" s="260">
        <f>AVERAGE(D109:O109)</f>
        <v>554.25806451612902</v>
      </c>
      <c r="Q109" s="248"/>
      <c r="R109" s="291">
        <v>568</v>
      </c>
      <c r="S109" s="261">
        <f t="shared" si="28"/>
        <v>-2.4193548387096753E-2</v>
      </c>
    </row>
    <row r="110" spans="1:19" s="246" customFormat="1" x14ac:dyDescent="0.2">
      <c r="A110" s="258"/>
      <c r="B110" s="258"/>
      <c r="C110" s="262" t="s">
        <v>1308</v>
      </c>
      <c r="D110" s="327">
        <v>0</v>
      </c>
      <c r="E110" s="327">
        <v>0</v>
      </c>
      <c r="F110" s="327">
        <v>0</v>
      </c>
      <c r="G110" s="327">
        <v>0</v>
      </c>
      <c r="H110" s="327">
        <v>0</v>
      </c>
      <c r="I110" s="327">
        <v>0</v>
      </c>
      <c r="J110" s="327">
        <v>0</v>
      </c>
      <c r="K110" s="327">
        <v>0</v>
      </c>
      <c r="L110" s="327">
        <v>0</v>
      </c>
      <c r="M110" s="327">
        <v>0</v>
      </c>
      <c r="N110" s="327">
        <v>0</v>
      </c>
      <c r="O110" s="327">
        <v>0</v>
      </c>
      <c r="P110" s="260">
        <f>AVERAGE(D110:O110)</f>
        <v>0</v>
      </c>
      <c r="Q110" s="248"/>
      <c r="R110" s="291">
        <v>0</v>
      </c>
      <c r="S110" s="261">
        <f t="shared" si="28"/>
        <v>0</v>
      </c>
    </row>
    <row r="111" spans="1:19" s="246" customFormat="1" x14ac:dyDescent="0.2">
      <c r="A111" s="258"/>
      <c r="B111" s="258"/>
      <c r="C111" s="262" t="s">
        <v>1309</v>
      </c>
      <c r="D111" s="329">
        <v>0</v>
      </c>
      <c r="E111" s="329">
        <v>0</v>
      </c>
      <c r="F111" s="329">
        <v>0</v>
      </c>
      <c r="G111" s="329">
        <v>0</v>
      </c>
      <c r="H111" s="329">
        <v>0</v>
      </c>
      <c r="I111" s="329">
        <v>0</v>
      </c>
      <c r="J111" s="329">
        <v>0</v>
      </c>
      <c r="K111" s="329">
        <v>0</v>
      </c>
      <c r="L111" s="329">
        <v>0</v>
      </c>
      <c r="M111" s="329">
        <v>0</v>
      </c>
      <c r="N111" s="329">
        <v>0</v>
      </c>
      <c r="O111" s="329">
        <v>0</v>
      </c>
      <c r="P111" s="260">
        <f>AVERAGE(D111:O111)</f>
        <v>0</v>
      </c>
      <c r="Q111" s="248"/>
      <c r="R111" s="291">
        <v>0</v>
      </c>
      <c r="S111" s="261">
        <f t="shared" si="28"/>
        <v>0</v>
      </c>
    </row>
    <row r="112" spans="1:19" s="246" customFormat="1" x14ac:dyDescent="0.2">
      <c r="A112" s="258"/>
      <c r="B112" s="278"/>
      <c r="C112" s="259" t="s">
        <v>1310</v>
      </c>
      <c r="D112" s="327">
        <v>0</v>
      </c>
      <c r="E112" s="327">
        <v>0</v>
      </c>
      <c r="F112" s="327">
        <v>0</v>
      </c>
      <c r="G112" s="327">
        <v>0</v>
      </c>
      <c r="H112" s="327">
        <v>0</v>
      </c>
      <c r="I112" s="327">
        <v>0</v>
      </c>
      <c r="J112" s="327">
        <v>0</v>
      </c>
      <c r="K112" s="327">
        <v>0</v>
      </c>
      <c r="L112" s="327">
        <v>0</v>
      </c>
      <c r="M112" s="327">
        <v>0</v>
      </c>
      <c r="N112" s="327">
        <v>0</v>
      </c>
      <c r="O112" s="327">
        <v>0</v>
      </c>
      <c r="P112" s="260">
        <f>AVERAGE(D112:O112)</f>
        <v>0</v>
      </c>
      <c r="Q112" s="248"/>
      <c r="R112" s="291">
        <v>0</v>
      </c>
      <c r="S112" s="261">
        <f t="shared" si="28"/>
        <v>0</v>
      </c>
    </row>
    <row r="113" spans="1:19" s="246" customFormat="1" x14ac:dyDescent="0.2">
      <c r="A113" s="254"/>
      <c r="B113" s="296" t="s">
        <v>1311</v>
      </c>
      <c r="C113" s="281"/>
      <c r="D113" s="282" t="s">
        <v>41</v>
      </c>
      <c r="E113" s="282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4"/>
      <c r="Q113" s="248"/>
      <c r="R113" s="285"/>
      <c r="S113" s="264"/>
    </row>
    <row r="114" spans="1:19" s="246" customFormat="1" x14ac:dyDescent="0.2">
      <c r="A114" s="258"/>
      <c r="B114" s="258"/>
      <c r="C114" s="259" t="s">
        <v>1312</v>
      </c>
      <c r="D114" s="330">
        <f>'P.E. Atual. '!C581</f>
        <v>21</v>
      </c>
      <c r="E114" s="330">
        <f>'P.E. Atual. '!D581</f>
        <v>33</v>
      </c>
      <c r="F114" s="330">
        <f>'P.E. Atual. '!E581</f>
        <v>32</v>
      </c>
      <c r="G114" s="330">
        <f>'P.E. Atual. '!F581</f>
        <v>16</v>
      </c>
      <c r="H114" s="330">
        <f>'P.E. Atual. '!G581</f>
        <v>19</v>
      </c>
      <c r="I114" s="330">
        <f>'P.E. Atual. '!H581</f>
        <v>28</v>
      </c>
      <c r="J114" s="330">
        <f>'P.E. Atual. '!I581</f>
        <v>23</v>
      </c>
      <c r="K114" s="330">
        <f>'P.E. Atual. '!J581</f>
        <v>33</v>
      </c>
      <c r="L114" s="330">
        <f>'P.E. Atual. '!K581</f>
        <v>66</v>
      </c>
      <c r="M114" s="330">
        <f>'P.E. Atual. '!L581</f>
        <v>45</v>
      </c>
      <c r="N114" s="330">
        <f>'P.E. Atual. '!M581</f>
        <v>46</v>
      </c>
      <c r="O114" s="330">
        <f>'P.E. Atual. '!N581</f>
        <v>39</v>
      </c>
      <c r="P114" s="260">
        <f>AVERAGE(D114:O114)</f>
        <v>33.416666666666664</v>
      </c>
      <c r="Q114" s="248"/>
      <c r="R114" s="291">
        <v>27</v>
      </c>
      <c r="S114" s="261">
        <f t="shared" si="28"/>
        <v>0.23765432098765427</v>
      </c>
    </row>
    <row r="115" spans="1:19" s="246" customFormat="1" x14ac:dyDescent="0.2">
      <c r="A115" s="258"/>
      <c r="B115" s="258"/>
      <c r="C115" s="318" t="s">
        <v>1313</v>
      </c>
      <c r="D115" s="330">
        <f>'P.E. Atual. '!C582</f>
        <v>800</v>
      </c>
      <c r="E115" s="330">
        <f>'P.E. Atual. '!D582</f>
        <v>950</v>
      </c>
      <c r="F115" s="330">
        <f>'P.E. Atual. '!E582</f>
        <v>458</v>
      </c>
      <c r="G115" s="330">
        <f>'P.E. Atual. '!F582</f>
        <v>174</v>
      </c>
      <c r="H115" s="330">
        <f>'P.E. Atual. '!G582</f>
        <v>455</v>
      </c>
      <c r="I115" s="330">
        <f>'P.E. Atual. '!H582</f>
        <v>451</v>
      </c>
      <c r="J115" s="330">
        <f>'P.E. Atual. '!I582</f>
        <v>597</v>
      </c>
      <c r="K115" s="330">
        <f>'P.E. Atual. '!J582</f>
        <v>343</v>
      </c>
      <c r="L115" s="330">
        <f>'P.E. Atual. '!K582</f>
        <v>698</v>
      </c>
      <c r="M115" s="330">
        <f>'P.E. Atual. '!L582</f>
        <v>546</v>
      </c>
      <c r="N115" s="330">
        <f>'P.E. Atual. '!M582</f>
        <v>676</v>
      </c>
      <c r="O115" s="330">
        <f>'P.E. Atual. '!N582</f>
        <v>273</v>
      </c>
      <c r="P115" s="260">
        <f>AVERAGE(D115:O115)</f>
        <v>535.08333333333337</v>
      </c>
      <c r="Q115" s="248"/>
      <c r="R115" s="291">
        <v>854</v>
      </c>
      <c r="S115" s="261">
        <f t="shared" si="28"/>
        <v>-0.37343871975019516</v>
      </c>
    </row>
    <row r="116" spans="1:19" s="246" customFormat="1" x14ac:dyDescent="0.2">
      <c r="A116" s="258"/>
      <c r="B116" s="258"/>
      <c r="C116" s="262" t="s">
        <v>1314</v>
      </c>
      <c r="D116" s="330">
        <f>'P.E. Atual. '!C583</f>
        <v>0</v>
      </c>
      <c r="E116" s="330">
        <f>'P.E. Atual. '!D583</f>
        <v>2</v>
      </c>
      <c r="F116" s="330">
        <f>'P.E. Atual. '!E583</f>
        <v>1</v>
      </c>
      <c r="G116" s="330">
        <f>'P.E. Atual. '!F583</f>
        <v>0</v>
      </c>
      <c r="H116" s="330">
        <f>'P.E. Atual. '!G583</f>
        <v>0</v>
      </c>
      <c r="I116" s="330">
        <f>'P.E. Atual. '!H583</f>
        <v>2</v>
      </c>
      <c r="J116" s="330">
        <f>'P.E. Atual. '!I583</f>
        <v>0</v>
      </c>
      <c r="K116" s="330">
        <f>'P.E. Atual. '!J583</f>
        <v>5</v>
      </c>
      <c r="L116" s="330">
        <f>'P.E. Atual. '!K583</f>
        <v>3</v>
      </c>
      <c r="M116" s="330">
        <f>'P.E. Atual. '!L583</f>
        <v>0</v>
      </c>
      <c r="N116" s="330">
        <f>'P.E. Atual. '!M583</f>
        <v>1</v>
      </c>
      <c r="O116" s="330">
        <f>'P.E. Atual. '!N583</f>
        <v>0</v>
      </c>
      <c r="P116" s="260">
        <f>AVERAGE(D116:O116)</f>
        <v>1.1666666666666667</v>
      </c>
      <c r="Q116" s="248"/>
      <c r="R116" s="291">
        <v>3</v>
      </c>
      <c r="S116" s="261">
        <f t="shared" si="28"/>
        <v>-0.61111111111111116</v>
      </c>
    </row>
    <row r="117" spans="1:19" s="246" customFormat="1" x14ac:dyDescent="0.2">
      <c r="A117" s="258"/>
      <c r="B117" s="278"/>
      <c r="C117" s="324" t="s">
        <v>1315</v>
      </c>
      <c r="D117" s="331">
        <v>12</v>
      </c>
      <c r="E117" s="291">
        <v>10</v>
      </c>
      <c r="F117" s="291">
        <v>12</v>
      </c>
      <c r="G117" s="291">
        <v>12</v>
      </c>
      <c r="H117" s="291">
        <v>12</v>
      </c>
      <c r="I117" s="291">
        <v>12</v>
      </c>
      <c r="J117" s="291">
        <v>0</v>
      </c>
      <c r="K117" s="291">
        <v>12</v>
      </c>
      <c r="L117" s="291">
        <v>12</v>
      </c>
      <c r="M117" s="291">
        <v>12</v>
      </c>
      <c r="N117" s="291">
        <v>12</v>
      </c>
      <c r="O117" s="291">
        <v>12</v>
      </c>
      <c r="P117" s="260">
        <f>AVERAGE(D117:O117)</f>
        <v>10.833333333333334</v>
      </c>
      <c r="Q117" s="248"/>
      <c r="R117" s="291">
        <v>12</v>
      </c>
      <c r="S117" s="261">
        <f t="shared" si="28"/>
        <v>-9.722222222222221E-2</v>
      </c>
    </row>
    <row r="119" spans="1:19" x14ac:dyDescent="0.2">
      <c r="C119" s="321"/>
      <c r="D119" s="322"/>
    </row>
    <row r="120" spans="1:19" x14ac:dyDescent="0.2">
      <c r="C120" s="321"/>
      <c r="D120" s="322"/>
    </row>
    <row r="121" spans="1:19" x14ac:dyDescent="0.2">
      <c r="C121" s="244"/>
      <c r="D121" s="323"/>
    </row>
  </sheetData>
  <sheetProtection sheet="1" objects="1" scenarios="1" selectLockedCells="1" selectUnlockedCells="1"/>
  <mergeCells count="3">
    <mergeCell ref="R1:S1"/>
    <mergeCell ref="D2:O2"/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300" r:id="rId1"/>
  <ignoredErrors>
    <ignoredError sqref="D4:O4 D6:O6 D7:O7 D8:O8 D9:O9 D11:O11 D12:O12 D13:O13 D15:O15 D17:O17 D18:O18 D19:O19 D80:O80 D81:O81 D82:O82 D56:O56 D57:O57 D85:O85 D91:O91 D92:O92 D114:O114 D115:O115 D116:O116" unlockedFormula="1"/>
    <ignoredError sqref="D24:O2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P.E. Atual. </vt:lpstr>
      <vt:lpstr>Graficos % Ocupação</vt:lpstr>
      <vt:lpstr>Atividade Assistêncial</vt:lpstr>
      <vt:lpstr>Quadro de Pessoal</vt:lpstr>
      <vt:lpstr>'P.E. Atual. '!Area_de_impressao</vt:lpstr>
      <vt:lpstr>'P.E. Atual. '!Titulos_de_impressao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marce</cp:lastModifiedBy>
  <cp:lastPrinted>2017-01-05T11:12:53Z</cp:lastPrinted>
  <dcterms:created xsi:type="dcterms:W3CDTF">2007-08-06T15:17:17Z</dcterms:created>
  <dcterms:modified xsi:type="dcterms:W3CDTF">2022-06-09T15:48:44Z</dcterms:modified>
</cp:coreProperties>
</file>