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\Downloads\"/>
    </mc:Choice>
  </mc:AlternateContent>
  <xr:revisionPtr revIDLastSave="0" documentId="8_{2D700F96-188E-4177-B89C-ABE10474ABB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.E. Atual. " sheetId="4" r:id="rId1"/>
    <sheet name="Itens de Avaliação" sheetId="8" r:id="rId2"/>
    <sheet name="Graficos % Ocupação" sheetId="9" r:id="rId3"/>
    <sheet name="Atividade Assistêncial" sheetId="6" state="hidden" r:id="rId4"/>
    <sheet name="Quadro de Pessoal" sheetId="7" state="hidden" r:id="rId5"/>
  </sheets>
  <externalReferences>
    <externalReference r:id="rId6"/>
  </externalReferences>
  <definedNames>
    <definedName name="_xlnm._FilterDatabase" localSheetId="0" hidden="1">'P.E. Atual. '!$B$1563:$O$1589</definedName>
    <definedName name="Altasporespecialidade" localSheetId="2">#REF!</definedName>
    <definedName name="Altasporespecialidade">#REF!</definedName>
    <definedName name="Altasporunidade" localSheetId="2">#REF!</definedName>
    <definedName name="Altasporunidade">#REF!</definedName>
    <definedName name="Ambulatóriodereferência" localSheetId="2">#REF!</definedName>
    <definedName name="Ambulatóriodereferência">#REF!</definedName>
    <definedName name="Anestesia" localSheetId="2">#REF!</definedName>
    <definedName name="Anestesia">#REF!</definedName>
    <definedName name="_xlnm.Print_Area" localSheetId="2">'Graficos % Ocupação'!$A$1:$U$114</definedName>
    <definedName name="_xlnm.Print_Area" localSheetId="1">'Itens de Avaliação'!$A$1:$O$73</definedName>
    <definedName name="_xlnm.Print_Area" localSheetId="0">'P.E. Atual. '!$A$1:$O$1733</definedName>
    <definedName name="Atividadessociais" localSheetId="2">#REF!</definedName>
    <definedName name="Atividadessociais">#REF!</definedName>
    <definedName name="Centrocirúrgico" localSheetId="2">#REF!</definedName>
    <definedName name="Centrocirúrgico">#REF!</definedName>
    <definedName name="Centroobstétrico" localSheetId="2">#REF!</definedName>
    <definedName name="Centroobstétrico">#REF!</definedName>
    <definedName name="CME" localSheetId="2">#REF!</definedName>
    <definedName name="CME">#REF!</definedName>
    <definedName name="DP" localSheetId="2">#REF!</definedName>
    <definedName name="DP">#REF!</definedName>
    <definedName name="Ecocardiograma" localSheetId="2">#REF!</definedName>
    <definedName name="Ecocardiograma">#REF!</definedName>
    <definedName name="Eletrocardiograma" localSheetId="2">#REF!</definedName>
    <definedName name="Eletrocardiograma">#REF!</definedName>
    <definedName name="Endoscopiadigestivaalta" localSheetId="2">#REF!</definedName>
    <definedName name="Endoscopiadigestivaalta">#REF!</definedName>
    <definedName name="Endoscopiadigestivabaixa" localSheetId="2">#REF!</definedName>
    <definedName name="Endoscopiadigestivabaixa">#REF!</definedName>
    <definedName name="Examesexternos" localSheetId="2">#REF!</definedName>
    <definedName name="Examesexternos">#REF!</definedName>
    <definedName name="Fisioterapia" localSheetId="2">#REF!</definedName>
    <definedName name="Fisioterapia">#REF!</definedName>
    <definedName name="Hemodiálises" localSheetId="2">#REF!</definedName>
    <definedName name="Hemodiálises">#REF!</definedName>
    <definedName name="Hemoterapia" localSheetId="2">#REF!</definedName>
    <definedName name="Hemoterapia">#REF!</definedName>
    <definedName name="indice" localSheetId="2">#REF!</definedName>
    <definedName name="indice">#REF!</definedName>
    <definedName name="Índicedegirodeleitosunidade" localSheetId="2">#REF!</definedName>
    <definedName name="Índicedegirodeleitosunidade">#REF!</definedName>
    <definedName name="Internaçõesporespecialidade" localSheetId="2">#REF!</definedName>
    <definedName name="Internaçõesporespecialidade">#REF!</definedName>
    <definedName name="Internaçõesporfaixaetária" localSheetId="2">#REF!</definedName>
    <definedName name="Internaçõesporfaixaetária">#REF!</definedName>
    <definedName name="Internaçõespormunicípio" localSheetId="2">#REF!</definedName>
    <definedName name="Internaçõespormunicípio">#REF!</definedName>
    <definedName name="Internaçõesporunidade" localSheetId="2">#REF!</definedName>
    <definedName name="Internaçõesporunidade">#REF!</definedName>
    <definedName name="Laboratóriodeanálisesclínicas" localSheetId="2">#REF!</definedName>
    <definedName name="Laboratóriodeanálisesclínicas">#REF!</definedName>
    <definedName name="Leitosdiaporespecialidade" localSheetId="2">#REF!</definedName>
    <definedName name="Leitosdiaporespecialidade">#REF!</definedName>
    <definedName name="Leitosdiaporunidade" localSheetId="2">#REF!</definedName>
    <definedName name="Leitosdiaporunidade">#REF!</definedName>
    <definedName name="Leitosporunidade" localSheetId="2">#REF!</definedName>
    <definedName name="Leitosporunidade">#REF!</definedName>
    <definedName name="Manutenção" localSheetId="2">#REF!</definedName>
    <definedName name="Manutenção">#REF!</definedName>
    <definedName name="Médiadepermanênciaporunidade" localSheetId="2">#REF!</definedName>
    <definedName name="Médiadepermanênciaporunidade">#REF!</definedName>
    <definedName name="Médiadiáriadepacientesporunidade" localSheetId="2">#REF!</definedName>
    <definedName name="Médiadiáriadepacientesporunidade">#REF!</definedName>
    <definedName name="Nutriçãodietética" localSheetId="2">#REF!</definedName>
    <definedName name="Nutriçãodietética">#REF!</definedName>
    <definedName name="Óbitosinstitucionais" localSheetId="2">#REF!</definedName>
    <definedName name="Óbitosinstitucionais">#REF!</definedName>
    <definedName name="Óbitosnãoinstitucionais" localSheetId="2">#REF!</definedName>
    <definedName name="Óbitosnãoinstitucionais">#REF!</definedName>
    <definedName name="Óbitosporespecialidade" localSheetId="2">#REF!</definedName>
    <definedName name="Óbitosporespecialidade">#REF!</definedName>
    <definedName name="Óbitosporfaixaetária" localSheetId="2">#REF!</definedName>
    <definedName name="Óbitosporfaixaetária">#REF!</definedName>
    <definedName name="Óbitosporunidade" localSheetId="2">#REF!</definedName>
    <definedName name="Óbitosporunidade">#REF!</definedName>
    <definedName name="Pacientesdiaporespecialidade" localSheetId="2">#REF!</definedName>
    <definedName name="Pacientesdiaporespecialidade">#REF!</definedName>
    <definedName name="Pacientesdiaporunidade" localSheetId="2">#REF!</definedName>
    <definedName name="Pacientesdiaporunidade">#REF!</definedName>
    <definedName name="Pacientessaídosespecialidade" localSheetId="2">#REF!</definedName>
    <definedName name="Pacientessaídosespecialidade">#REF!</definedName>
    <definedName name="Pacientessaídosporunidade" localSheetId="2">#REF!</definedName>
    <definedName name="Pacientessaídosporunidade">#REF!</definedName>
    <definedName name="Porcentagemdeocupaçãoporunidade" localSheetId="2">#REF!</definedName>
    <definedName name="Porcentagemdeocupaçãoporunidade">#REF!</definedName>
    <definedName name="Processamentoroupa" localSheetId="2">#REF!</definedName>
    <definedName name="Processamentoroupa">#REF!</definedName>
    <definedName name="Radiologia" localSheetId="2">#REF!</definedName>
    <definedName name="Radiologia">#REF!</definedName>
    <definedName name="Ressonância" localSheetId="2">#REF!</definedName>
    <definedName name="Ressonância">#REF!</definedName>
    <definedName name="Resumogeral" localSheetId="2">#REF!</definedName>
    <definedName name="Resumogeral">#REF!</definedName>
    <definedName name="Taxademortalidadeportipo" localSheetId="2">#REF!</definedName>
    <definedName name="Taxademortalidadeportipo">#REF!</definedName>
    <definedName name="Taxademortalidadeporunidade" localSheetId="2">#REF!</definedName>
    <definedName name="Taxademortalidadeporunidade">#REF!</definedName>
    <definedName name="Testeergométrico" localSheetId="2">#REF!</definedName>
    <definedName name="Testeergométrico">#REF!</definedName>
    <definedName name="_xlnm.Print_Titles" localSheetId="0">'P.E. Atual. '!$3:$3</definedName>
    <definedName name="Tomografia" localSheetId="2">#REF!</definedName>
    <definedName name="Tomografia">#REF!</definedName>
    <definedName name="Transferênciainternaporunidadeenviada" localSheetId="2">#REF!</definedName>
    <definedName name="Transferênciainternaporunidadeenviada">#REF!</definedName>
    <definedName name="Transferênciainternaporunidaderecebida" localSheetId="2">#REF!</definedName>
    <definedName name="Transferênciainternaporunidaderecebida">#REF!</definedName>
    <definedName name="Ultrasonografia" localSheetId="2">#REF!</definedName>
    <definedName name="Ultrasonografia">#REF!</definedName>
    <definedName name="Z_8E7717FA_F981_4678_BA29_BB5CBD28177B_.wvu.PrintArea" localSheetId="0" hidden="1">'P.E. Atual. '!$B$1:$O$1726</definedName>
    <definedName name="Z_8E7717FA_F981_4678_BA29_BB5CBD28177B_.wvu.PrintTitles" localSheetId="0" hidden="1">'P.E. Atual. '!$3:$3</definedName>
    <definedName name="Z_8E7717FA_F981_4678_BA29_BB5CBD28177B_.wvu.Rows" localSheetId="0" hidden="1">'P.E. Atual. '!#REF!,'P.E. Atual. '!#REF!,'P.E. Atual. '!#REF!,'P.E. Atual. '!#REF!,'P.E. Atual. '!#REF!,'P.E. Atual. '!#REF!,'P.E. Atual. '!$376:$387,'P.E. Atual. '!#REF!,'P.E. Atual. '!#REF!,'P.E. Atual. '!#REF!,'P.E. Atual. '!#REF!,'P.E. Atual. '!#REF!,'P.E. Atual. '!#REF!,'P.E. Atual. '!#REF!,'P.E. Atual. '!#REF!,'P.E. Atual. '!#REF!,'P.E. Atual. '!#REF!,'P.E. Atual. '!#REF!,'P.E. Atual. '!#REF!,'P.E. Atual. '!#REF!,'P.E. Atual. '!#REF!,'P.E. Atual. '!#REF!</definedName>
  </definedNames>
  <calcPr calcId="191029" iterateDelta="1E-4"/>
  <customWorkbookViews>
    <customWorkbookView name="Alan Portugal - Modo de exibição pessoal" guid="{8E7717FA-F981-4678-BA29-BB5CBD28177B}" mergeInterval="0" personalView="1" maximized="1" xWindow="1" yWindow="1" windowWidth="1024" windowHeight="54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1" i="8" l="1"/>
  <c r="O17" i="8"/>
  <c r="O45" i="8" l="1"/>
  <c r="I961" i="4" l="1"/>
  <c r="G1560" i="4" l="1"/>
  <c r="C885" i="4" l="1"/>
  <c r="L135" i="4" l="1"/>
  <c r="H635" i="4" l="1"/>
  <c r="G1470" i="4" l="1"/>
  <c r="G1037" i="4" l="1"/>
  <c r="N81" i="4" l="1"/>
  <c r="M81" i="4"/>
  <c r="L81" i="4"/>
  <c r="K81" i="4"/>
  <c r="J81" i="4"/>
  <c r="I81" i="4"/>
  <c r="H81" i="4"/>
  <c r="G81" i="4"/>
  <c r="F81" i="4"/>
  <c r="E81" i="4"/>
  <c r="N80" i="4"/>
  <c r="M80" i="4"/>
  <c r="L80" i="4"/>
  <c r="K80" i="4"/>
  <c r="J80" i="4"/>
  <c r="I80" i="4"/>
  <c r="H80" i="4"/>
  <c r="G80" i="4"/>
  <c r="F80" i="4"/>
  <c r="E80" i="4"/>
  <c r="N79" i="4"/>
  <c r="M79" i="4"/>
  <c r="L79" i="4"/>
  <c r="K79" i="4"/>
  <c r="J79" i="4"/>
  <c r="I79" i="4"/>
  <c r="H79" i="4"/>
  <c r="G79" i="4"/>
  <c r="F79" i="4"/>
  <c r="E79" i="4"/>
  <c r="N78" i="4"/>
  <c r="M78" i="4"/>
  <c r="L78" i="4"/>
  <c r="K78" i="4"/>
  <c r="J78" i="4"/>
  <c r="I78" i="4"/>
  <c r="H78" i="4"/>
  <c r="G78" i="4"/>
  <c r="F78" i="4"/>
  <c r="E78" i="4"/>
  <c r="N77" i="4"/>
  <c r="M77" i="4"/>
  <c r="L77" i="4"/>
  <c r="K77" i="4"/>
  <c r="J77" i="4"/>
  <c r="I77" i="4"/>
  <c r="H77" i="4"/>
  <c r="G77" i="4"/>
  <c r="F77" i="4"/>
  <c r="E77" i="4"/>
  <c r="D79" i="4"/>
  <c r="D81" i="4"/>
  <c r="D80" i="4"/>
  <c r="D78" i="4"/>
  <c r="D77" i="4"/>
  <c r="D86" i="4"/>
  <c r="D87" i="4"/>
  <c r="D88" i="4"/>
  <c r="D89" i="4"/>
  <c r="D90" i="4"/>
  <c r="D91" i="4"/>
  <c r="D92" i="4"/>
  <c r="D93" i="4"/>
  <c r="C81" i="4"/>
  <c r="C80" i="4"/>
  <c r="C79" i="4"/>
  <c r="C78" i="4"/>
  <c r="C77" i="4"/>
  <c r="C737" i="4" l="1"/>
  <c r="C695" i="4"/>
  <c r="C663" i="4"/>
  <c r="C644" i="4"/>
  <c r="C411" i="4"/>
  <c r="N93" i="4"/>
  <c r="M93" i="4"/>
  <c r="L93" i="4"/>
  <c r="K93" i="4"/>
  <c r="J93" i="4"/>
  <c r="I93" i="4"/>
  <c r="H93" i="4"/>
  <c r="G93" i="4"/>
  <c r="F93" i="4"/>
  <c r="E93" i="4"/>
  <c r="N92" i="4"/>
  <c r="M92" i="4"/>
  <c r="L92" i="4"/>
  <c r="K92" i="4"/>
  <c r="J92" i="4"/>
  <c r="I92" i="4"/>
  <c r="H92" i="4"/>
  <c r="G92" i="4"/>
  <c r="F92" i="4"/>
  <c r="E92" i="4"/>
  <c r="N91" i="4"/>
  <c r="M91" i="4"/>
  <c r="L91" i="4"/>
  <c r="K91" i="4"/>
  <c r="J91" i="4"/>
  <c r="I91" i="4"/>
  <c r="H91" i="4"/>
  <c r="G91" i="4"/>
  <c r="F91" i="4"/>
  <c r="E91" i="4"/>
  <c r="N90" i="4"/>
  <c r="M90" i="4"/>
  <c r="L90" i="4"/>
  <c r="K90" i="4"/>
  <c r="J90" i="4"/>
  <c r="I90" i="4"/>
  <c r="H90" i="4"/>
  <c r="G90" i="4"/>
  <c r="F90" i="4"/>
  <c r="E90" i="4"/>
  <c r="N89" i="4"/>
  <c r="M89" i="4"/>
  <c r="L89" i="4"/>
  <c r="K89" i="4"/>
  <c r="J89" i="4"/>
  <c r="I89" i="4"/>
  <c r="H89" i="4"/>
  <c r="G89" i="4"/>
  <c r="F89" i="4"/>
  <c r="E89" i="4"/>
  <c r="N88" i="4"/>
  <c r="M88" i="4"/>
  <c r="L88" i="4"/>
  <c r="K88" i="4"/>
  <c r="J88" i="4"/>
  <c r="I88" i="4"/>
  <c r="H88" i="4"/>
  <c r="G88" i="4"/>
  <c r="F88" i="4"/>
  <c r="E88" i="4"/>
  <c r="N87" i="4"/>
  <c r="M87" i="4"/>
  <c r="L87" i="4"/>
  <c r="K87" i="4"/>
  <c r="J87" i="4"/>
  <c r="I87" i="4"/>
  <c r="H87" i="4"/>
  <c r="G87" i="4"/>
  <c r="F87" i="4"/>
  <c r="E87" i="4"/>
  <c r="N86" i="4"/>
  <c r="M86" i="4"/>
  <c r="L86" i="4"/>
  <c r="K86" i="4"/>
  <c r="J86" i="4"/>
  <c r="I86" i="4"/>
  <c r="H86" i="4"/>
  <c r="G86" i="4"/>
  <c r="F86" i="4"/>
  <c r="E86" i="4"/>
  <c r="N85" i="4"/>
  <c r="M85" i="4"/>
  <c r="L85" i="4"/>
  <c r="K85" i="4"/>
  <c r="J85" i="4"/>
  <c r="I85" i="4"/>
  <c r="H85" i="4"/>
  <c r="G85" i="4"/>
  <c r="F85" i="4"/>
  <c r="E85" i="4"/>
  <c r="D85" i="4"/>
  <c r="C89" i="4"/>
  <c r="C93" i="4"/>
  <c r="C92" i="4"/>
  <c r="C91" i="4"/>
  <c r="C90" i="4"/>
  <c r="C88" i="4"/>
  <c r="C87" i="4"/>
  <c r="C86" i="4"/>
  <c r="C85" i="4"/>
  <c r="C48" i="4"/>
  <c r="N53" i="4"/>
  <c r="M53" i="4"/>
  <c r="L53" i="4"/>
  <c r="K53" i="4"/>
  <c r="J53" i="4"/>
  <c r="I53" i="4"/>
  <c r="H53" i="4"/>
  <c r="G53" i="4"/>
  <c r="F53" i="4"/>
  <c r="E53" i="4"/>
  <c r="D53" i="4"/>
  <c r="C53" i="4"/>
  <c r="N52" i="4"/>
  <c r="M52" i="4"/>
  <c r="L52" i="4"/>
  <c r="K52" i="4"/>
  <c r="J52" i="4"/>
  <c r="I52" i="4"/>
  <c r="H52" i="4"/>
  <c r="G52" i="4"/>
  <c r="F52" i="4"/>
  <c r="E52" i="4"/>
  <c r="D52" i="4"/>
  <c r="C52" i="4"/>
  <c r="N51" i="4"/>
  <c r="M51" i="4"/>
  <c r="L51" i="4"/>
  <c r="K51" i="4"/>
  <c r="J51" i="4"/>
  <c r="I51" i="4"/>
  <c r="H51" i="4"/>
  <c r="G51" i="4"/>
  <c r="F51" i="4"/>
  <c r="E51" i="4"/>
  <c r="D51" i="4"/>
  <c r="C51" i="4"/>
  <c r="N50" i="4"/>
  <c r="M50" i="4"/>
  <c r="L50" i="4"/>
  <c r="K50" i="4"/>
  <c r="J50" i="4"/>
  <c r="I50" i="4"/>
  <c r="H50" i="4"/>
  <c r="G50" i="4"/>
  <c r="F50" i="4"/>
  <c r="E50" i="4"/>
  <c r="D50" i="4"/>
  <c r="C50" i="4"/>
  <c r="N49" i="4"/>
  <c r="M49" i="4"/>
  <c r="L49" i="4"/>
  <c r="K49" i="4"/>
  <c r="J49" i="4"/>
  <c r="I49" i="4"/>
  <c r="H49" i="4"/>
  <c r="G49" i="4"/>
  <c r="F49" i="4"/>
  <c r="E49" i="4"/>
  <c r="D49" i="4"/>
  <c r="C49" i="4"/>
  <c r="N48" i="4"/>
  <c r="M48" i="4"/>
  <c r="L48" i="4"/>
  <c r="K48" i="4"/>
  <c r="J48" i="4"/>
  <c r="I48" i="4"/>
  <c r="H48" i="4"/>
  <c r="G48" i="4"/>
  <c r="F48" i="4"/>
  <c r="E48" i="4"/>
  <c r="D48" i="4"/>
  <c r="N47" i="4"/>
  <c r="M47" i="4"/>
  <c r="L47" i="4"/>
  <c r="K47" i="4"/>
  <c r="J47" i="4"/>
  <c r="I47" i="4"/>
  <c r="H47" i="4"/>
  <c r="G47" i="4"/>
  <c r="F47" i="4"/>
  <c r="E47" i="4"/>
  <c r="D47" i="4"/>
  <c r="C47" i="4"/>
  <c r="N46" i="4"/>
  <c r="M46" i="4"/>
  <c r="L46" i="4"/>
  <c r="K46" i="4"/>
  <c r="J46" i="4"/>
  <c r="I46" i="4"/>
  <c r="H46" i="4"/>
  <c r="G46" i="4"/>
  <c r="F46" i="4"/>
  <c r="E46" i="4"/>
  <c r="D46" i="4"/>
  <c r="C46" i="4"/>
  <c r="N45" i="4"/>
  <c r="M45" i="4"/>
  <c r="L45" i="4"/>
  <c r="K45" i="4"/>
  <c r="J45" i="4"/>
  <c r="I45" i="4"/>
  <c r="H45" i="4"/>
  <c r="G45" i="4"/>
  <c r="F45" i="4"/>
  <c r="E45" i="4"/>
  <c r="D45" i="4"/>
  <c r="C45" i="4"/>
  <c r="C37" i="4"/>
  <c r="N40" i="4"/>
  <c r="N39" i="4"/>
  <c r="N38" i="4"/>
  <c r="N37" i="4"/>
  <c r="N36" i="4"/>
  <c r="N35" i="4"/>
  <c r="N34" i="4"/>
  <c r="N33" i="4"/>
  <c r="M40" i="4"/>
  <c r="M39" i="4"/>
  <c r="M38" i="4"/>
  <c r="M37" i="4"/>
  <c r="M36" i="4"/>
  <c r="M35" i="4"/>
  <c r="M34" i="4"/>
  <c r="M33" i="4"/>
  <c r="L40" i="4"/>
  <c r="L39" i="4"/>
  <c r="L38" i="4"/>
  <c r="L37" i="4"/>
  <c r="L36" i="4"/>
  <c r="L35" i="4"/>
  <c r="L34" i="4"/>
  <c r="L33" i="4"/>
  <c r="K40" i="4"/>
  <c r="K39" i="4"/>
  <c r="K38" i="4"/>
  <c r="K37" i="4"/>
  <c r="K36" i="4"/>
  <c r="K35" i="4"/>
  <c r="K34" i="4"/>
  <c r="K33" i="4"/>
  <c r="J40" i="4"/>
  <c r="J39" i="4"/>
  <c r="J38" i="4"/>
  <c r="J37" i="4"/>
  <c r="J36" i="4"/>
  <c r="J35" i="4"/>
  <c r="J34" i="4"/>
  <c r="J33" i="4"/>
  <c r="I40" i="4"/>
  <c r="I39" i="4"/>
  <c r="I38" i="4"/>
  <c r="I37" i="4"/>
  <c r="I36" i="4"/>
  <c r="I35" i="4"/>
  <c r="I34" i="4"/>
  <c r="I33" i="4"/>
  <c r="I32" i="4"/>
  <c r="N32" i="4"/>
  <c r="N285" i="4" s="1"/>
  <c r="M32" i="4"/>
  <c r="L32" i="4"/>
  <c r="K32" i="4"/>
  <c r="J32" i="4"/>
  <c r="H40" i="4"/>
  <c r="H39" i="4"/>
  <c r="H38" i="4"/>
  <c r="H37" i="4"/>
  <c r="H36" i="4"/>
  <c r="H35" i="4"/>
  <c r="H34" i="4"/>
  <c r="H33" i="4"/>
  <c r="G40" i="4"/>
  <c r="G39" i="4"/>
  <c r="G38" i="4"/>
  <c r="G37" i="4"/>
  <c r="G36" i="4"/>
  <c r="G35" i="4"/>
  <c r="G34" i="4"/>
  <c r="G33" i="4"/>
  <c r="F40" i="4"/>
  <c r="F39" i="4"/>
  <c r="F38" i="4"/>
  <c r="F37" i="4"/>
  <c r="F36" i="4"/>
  <c r="F35" i="4"/>
  <c r="F34" i="4"/>
  <c r="F33" i="4"/>
  <c r="E40" i="4"/>
  <c r="E39" i="4"/>
  <c r="E38" i="4"/>
  <c r="E37" i="4"/>
  <c r="E36" i="4"/>
  <c r="E35" i="4"/>
  <c r="E34" i="4"/>
  <c r="E33" i="4"/>
  <c r="D40" i="4"/>
  <c r="D39" i="4"/>
  <c r="D38" i="4"/>
  <c r="D37" i="4"/>
  <c r="D36" i="4"/>
  <c r="D35" i="4"/>
  <c r="D34" i="4"/>
  <c r="D33" i="4"/>
  <c r="C40" i="4"/>
  <c r="C39" i="4"/>
  <c r="C38" i="4"/>
  <c r="C36" i="4"/>
  <c r="C35" i="4"/>
  <c r="C34" i="4"/>
  <c r="C33" i="4"/>
  <c r="H32" i="4"/>
  <c r="G32" i="4"/>
  <c r="F32" i="4"/>
  <c r="E32" i="4"/>
  <c r="D32" i="4"/>
  <c r="C32" i="4"/>
  <c r="M64" i="8" l="1"/>
  <c r="L64" i="8"/>
  <c r="K64" i="8"/>
  <c r="J64" i="8"/>
  <c r="I64" i="8"/>
  <c r="H64" i="8"/>
  <c r="G64" i="8"/>
  <c r="F64" i="8"/>
  <c r="E64" i="8"/>
  <c r="D64" i="8"/>
  <c r="C64" i="8"/>
  <c r="B64" i="8"/>
  <c r="O64" i="8" l="1"/>
  <c r="O1648" i="4"/>
  <c r="O205" i="4" l="1"/>
  <c r="J1395" i="4" l="1"/>
  <c r="J421" i="4" l="1"/>
  <c r="I663" i="4" l="1"/>
  <c r="G1506" i="4" l="1"/>
  <c r="G1542" i="4" l="1"/>
  <c r="N1638" i="4" l="1"/>
  <c r="M1638" i="4"/>
  <c r="L1638" i="4"/>
  <c r="K1638" i="4"/>
  <c r="J1638" i="4"/>
  <c r="I1638" i="4"/>
  <c r="H1638" i="4"/>
  <c r="G1638" i="4"/>
  <c r="F1638" i="4"/>
  <c r="E1638" i="4"/>
  <c r="D1638" i="4"/>
  <c r="C1638" i="4"/>
  <c r="C1433" i="4" l="1"/>
  <c r="C1434" i="4" s="1"/>
  <c r="M70" i="8" l="1"/>
  <c r="M44" i="8"/>
  <c r="M43" i="8"/>
  <c r="M42" i="8"/>
  <c r="M41" i="8"/>
  <c r="M40" i="8"/>
  <c r="M39" i="8"/>
  <c r="M38" i="8"/>
  <c r="M11" i="8"/>
  <c r="O167" i="4" l="1"/>
  <c r="M242" i="4" l="1"/>
  <c r="L70" i="8" l="1"/>
  <c r="L44" i="8"/>
  <c r="L43" i="8"/>
  <c r="L42" i="8"/>
  <c r="L41" i="8"/>
  <c r="L40" i="8"/>
  <c r="L39" i="8"/>
  <c r="L38" i="8"/>
  <c r="L11" i="8"/>
  <c r="M888" i="4" l="1"/>
  <c r="L51" i="8" s="1"/>
  <c r="M890" i="4" l="1"/>
  <c r="K70" i="8"/>
  <c r="K44" i="8"/>
  <c r="K43" i="8"/>
  <c r="K42" i="8"/>
  <c r="K41" i="8"/>
  <c r="K40" i="8"/>
  <c r="K39" i="8"/>
  <c r="K38" i="8"/>
  <c r="K11" i="8"/>
  <c r="J44" i="8" l="1"/>
  <c r="I44" i="8"/>
  <c r="H44" i="8"/>
  <c r="G44" i="8"/>
  <c r="F44" i="8"/>
  <c r="E44" i="8"/>
  <c r="D44" i="8"/>
  <c r="C44" i="8"/>
  <c r="B44" i="8"/>
  <c r="J43" i="8"/>
  <c r="I43" i="8"/>
  <c r="H43" i="8"/>
  <c r="G43" i="8"/>
  <c r="F43" i="8"/>
  <c r="E43" i="8"/>
  <c r="D43" i="8"/>
  <c r="C43" i="8"/>
  <c r="B43" i="8"/>
  <c r="J42" i="8"/>
  <c r="I42" i="8"/>
  <c r="H42" i="8"/>
  <c r="G42" i="8"/>
  <c r="F42" i="8"/>
  <c r="E42" i="8"/>
  <c r="D42" i="8"/>
  <c r="C42" i="8"/>
  <c r="B42" i="8"/>
  <c r="J41" i="8"/>
  <c r="I41" i="8"/>
  <c r="H41" i="8"/>
  <c r="G41" i="8"/>
  <c r="F41" i="8"/>
  <c r="E41" i="8"/>
  <c r="D41" i="8"/>
  <c r="C41" i="8"/>
  <c r="B41" i="8"/>
  <c r="J70" i="8"/>
  <c r="I70" i="8"/>
  <c r="H70" i="8"/>
  <c r="G70" i="8"/>
  <c r="F70" i="8"/>
  <c r="E70" i="8"/>
  <c r="D70" i="8"/>
  <c r="C70" i="8"/>
  <c r="B70" i="8"/>
  <c r="J40" i="8"/>
  <c r="I40" i="8"/>
  <c r="H40" i="8"/>
  <c r="G40" i="8"/>
  <c r="F40" i="8"/>
  <c r="E40" i="8"/>
  <c r="D40" i="8"/>
  <c r="C40" i="8"/>
  <c r="B40" i="8"/>
  <c r="O40" i="8" s="1"/>
  <c r="J38" i="8"/>
  <c r="I38" i="8"/>
  <c r="H38" i="8"/>
  <c r="G38" i="8"/>
  <c r="F38" i="8"/>
  <c r="E38" i="8"/>
  <c r="D38" i="8"/>
  <c r="C38" i="8"/>
  <c r="B38" i="8"/>
  <c r="J39" i="8"/>
  <c r="I39" i="8"/>
  <c r="H39" i="8"/>
  <c r="G39" i="8"/>
  <c r="F39" i="8"/>
  <c r="E39" i="8"/>
  <c r="D39" i="8"/>
  <c r="C39" i="8"/>
  <c r="B39" i="8"/>
  <c r="O39" i="8" s="1"/>
  <c r="O41" i="8" l="1"/>
  <c r="O43" i="8"/>
  <c r="O70" i="8"/>
  <c r="O44" i="8"/>
  <c r="O38" i="8"/>
  <c r="O42" i="8"/>
  <c r="N44" i="8"/>
  <c r="N70" i="8"/>
  <c r="I11" i="8"/>
  <c r="H11" i="8"/>
  <c r="G11" i="8"/>
  <c r="F11" i="8"/>
  <c r="E11" i="8"/>
  <c r="D11" i="8"/>
  <c r="C11" i="8"/>
  <c r="B11" i="8"/>
  <c r="J11" i="8"/>
  <c r="O11" i="8" l="1"/>
  <c r="N17" i="8"/>
  <c r="N15" i="8"/>
  <c r="N38" i="8" l="1"/>
  <c r="N39" i="8"/>
  <c r="N41" i="8"/>
  <c r="N42" i="8"/>
  <c r="N43" i="8"/>
  <c r="J1113" i="4"/>
  <c r="O174" i="4" l="1"/>
  <c r="O175" i="4"/>
  <c r="O176" i="4"/>
  <c r="J62" i="4"/>
  <c r="J901" i="4" l="1"/>
  <c r="J427" i="4" l="1"/>
  <c r="J923" i="4" l="1"/>
  <c r="I405" i="4" l="1"/>
  <c r="I150" i="4"/>
  <c r="I262" i="4" l="1"/>
  <c r="I158" i="4"/>
  <c r="I1560" i="4" l="1"/>
  <c r="H222" i="4" l="1"/>
  <c r="H1470" i="4" l="1"/>
  <c r="G863" i="4" l="1"/>
  <c r="F66" i="8" s="1"/>
  <c r="F1275" i="4" l="1"/>
  <c r="C41" i="4" l="1"/>
  <c r="D1129" i="4"/>
  <c r="C67" i="8" s="1"/>
  <c r="C895" i="4" l="1"/>
  <c r="C897" i="4" s="1"/>
  <c r="N1506" i="4" l="1"/>
  <c r="M635" i="4" l="1"/>
  <c r="M560" i="4"/>
  <c r="M1091" i="4" l="1"/>
  <c r="L68" i="8" s="1"/>
  <c r="L513" i="4" l="1"/>
  <c r="K16" i="8" s="1"/>
  <c r="O1614" i="4" l="1"/>
  <c r="K1281" i="4" l="1"/>
  <c r="K847" i="4" l="1"/>
  <c r="J222" i="4" l="1"/>
  <c r="I102" i="4" l="1"/>
  <c r="I62" i="4" l="1"/>
  <c r="I1395" i="4" l="1"/>
  <c r="H35" i="8" s="1"/>
  <c r="D274" i="4" l="1"/>
  <c r="H1375" i="4" l="1"/>
  <c r="H1281" i="4" l="1"/>
  <c r="H1395" i="4" l="1"/>
  <c r="G35" i="8" s="1"/>
  <c r="G1395" i="4"/>
  <c r="F35" i="8" s="1"/>
  <c r="G1015" i="4" l="1"/>
  <c r="H644" i="4" l="1"/>
  <c r="E1075" i="4" l="1"/>
  <c r="E459" i="4" l="1"/>
  <c r="E222" i="4" l="1"/>
  <c r="D1433" i="4" l="1"/>
  <c r="C36" i="8" s="1"/>
  <c r="D1406" i="4" l="1"/>
  <c r="D695" i="4" l="1"/>
  <c r="E695" i="4"/>
  <c r="F695" i="4"/>
  <c r="G695" i="4"/>
  <c r="H695" i="4"/>
  <c r="I695" i="4"/>
  <c r="J695" i="4"/>
  <c r="K695" i="4"/>
  <c r="L695" i="4"/>
  <c r="M695" i="4"/>
  <c r="N695" i="4"/>
  <c r="D1130" i="4"/>
  <c r="E1130" i="4"/>
  <c r="F1130" i="4"/>
  <c r="G1130" i="4"/>
  <c r="H1130" i="4"/>
  <c r="I1130" i="4"/>
  <c r="J1130" i="4"/>
  <c r="K1130" i="4"/>
  <c r="L1130" i="4"/>
  <c r="M1130" i="4"/>
  <c r="N1130" i="4"/>
  <c r="C1130" i="4"/>
  <c r="G832" i="4"/>
  <c r="H832" i="4"/>
  <c r="I832" i="4"/>
  <c r="J832" i="4"/>
  <c r="K832" i="4"/>
  <c r="L832" i="4"/>
  <c r="M832" i="4"/>
  <c r="N832" i="4"/>
  <c r="D737" i="4"/>
  <c r="E737" i="4"/>
  <c r="F737" i="4"/>
  <c r="G737" i="4"/>
  <c r="H737" i="4"/>
  <c r="I737" i="4"/>
  <c r="J737" i="4"/>
  <c r="K737" i="4"/>
  <c r="L737" i="4"/>
  <c r="M737" i="4"/>
  <c r="N737" i="4"/>
  <c r="O1708" i="4"/>
  <c r="D663" i="4"/>
  <c r="E663" i="4"/>
  <c r="F663" i="4"/>
  <c r="G663" i="4"/>
  <c r="H663" i="4"/>
  <c r="J663" i="4"/>
  <c r="K663" i="4"/>
  <c r="L663" i="4"/>
  <c r="M663" i="4"/>
  <c r="N663" i="4"/>
  <c r="D644" i="4"/>
  <c r="E644" i="4"/>
  <c r="F644" i="4"/>
  <c r="G644" i="4"/>
  <c r="I644" i="4"/>
  <c r="J644" i="4"/>
  <c r="K644" i="4"/>
  <c r="L644" i="4"/>
  <c r="M644" i="4"/>
  <c r="N644" i="4"/>
  <c r="D411" i="4"/>
  <c r="E411" i="4"/>
  <c r="F411" i="4"/>
  <c r="G411" i="4"/>
  <c r="H411" i="4"/>
  <c r="I411" i="4"/>
  <c r="J411" i="4"/>
  <c r="K411" i="4"/>
  <c r="L411" i="4"/>
  <c r="M411" i="4"/>
  <c r="N411" i="4"/>
  <c r="C298" i="4" l="1"/>
  <c r="C285" i="4"/>
  <c r="N543" i="4" l="1"/>
  <c r="M543" i="4"/>
  <c r="L543" i="4"/>
  <c r="K543" i="4"/>
  <c r="J543" i="4"/>
  <c r="I543" i="4"/>
  <c r="H543" i="4"/>
  <c r="G543" i="4"/>
  <c r="F543" i="4"/>
  <c r="E543" i="4"/>
  <c r="D543" i="4"/>
  <c r="C543" i="4"/>
  <c r="O542" i="4"/>
  <c r="O541" i="4"/>
  <c r="O540" i="4"/>
  <c r="O539" i="4"/>
  <c r="O538" i="4"/>
  <c r="N1319" i="4"/>
  <c r="N1321" i="4" s="1"/>
  <c r="M1319" i="4"/>
  <c r="M1321" i="4" s="1"/>
  <c r="L1319" i="4"/>
  <c r="L1321" i="4" s="1"/>
  <c r="K1319" i="4"/>
  <c r="K1321" i="4" s="1"/>
  <c r="J1319" i="4"/>
  <c r="J1321" i="4" s="1"/>
  <c r="I1319" i="4"/>
  <c r="I1321" i="4" s="1"/>
  <c r="H1319" i="4"/>
  <c r="H1321" i="4" s="1"/>
  <c r="G1319" i="4"/>
  <c r="G1321" i="4" s="1"/>
  <c r="F1319" i="4"/>
  <c r="F1321" i="4" s="1"/>
  <c r="E1319" i="4"/>
  <c r="E1321" i="4" s="1"/>
  <c r="D1319" i="4"/>
  <c r="D1321" i="4" s="1"/>
  <c r="C1319" i="4"/>
  <c r="C1321" i="4" s="1"/>
  <c r="O1318" i="4"/>
  <c r="N1313" i="4"/>
  <c r="N1315" i="4" s="1"/>
  <c r="M1313" i="4"/>
  <c r="M1315" i="4" s="1"/>
  <c r="L1313" i="4"/>
  <c r="L1315" i="4" s="1"/>
  <c r="K1313" i="4"/>
  <c r="K1315" i="4" s="1"/>
  <c r="J1313" i="4"/>
  <c r="J1315" i="4" s="1"/>
  <c r="I1313" i="4"/>
  <c r="I1315" i="4" s="1"/>
  <c r="H1313" i="4"/>
  <c r="H1315" i="4" s="1"/>
  <c r="G1313" i="4"/>
  <c r="G1315" i="4" s="1"/>
  <c r="F1313" i="4"/>
  <c r="F1315" i="4" s="1"/>
  <c r="E1313" i="4"/>
  <c r="E1315" i="4" s="1"/>
  <c r="D1313" i="4"/>
  <c r="D1315" i="4" s="1"/>
  <c r="C1313" i="4"/>
  <c r="C1315" i="4" s="1"/>
  <c r="O1312" i="4"/>
  <c r="O1311" i="4"/>
  <c r="N1306" i="4"/>
  <c r="N1308" i="4" s="1"/>
  <c r="M1306" i="4"/>
  <c r="L1306" i="4"/>
  <c r="L1308" i="4" s="1"/>
  <c r="K1306" i="4"/>
  <c r="K1308" i="4" s="1"/>
  <c r="J1306" i="4"/>
  <c r="J1308" i="4" s="1"/>
  <c r="I1306" i="4"/>
  <c r="H1306" i="4"/>
  <c r="H1308" i="4" s="1"/>
  <c r="G1306" i="4"/>
  <c r="G1308" i="4" s="1"/>
  <c r="F1306" i="4"/>
  <c r="F1308" i="4" s="1"/>
  <c r="E1306" i="4"/>
  <c r="D1306" i="4"/>
  <c r="D1308" i="4" s="1"/>
  <c r="C1306" i="4"/>
  <c r="C1308" i="4" s="1"/>
  <c r="N1303" i="4"/>
  <c r="M1303" i="4"/>
  <c r="L1303" i="4"/>
  <c r="K1303" i="4"/>
  <c r="J1303" i="4"/>
  <c r="I1303" i="4"/>
  <c r="H1303" i="4"/>
  <c r="G1303" i="4"/>
  <c r="F1303" i="4"/>
  <c r="E1303" i="4"/>
  <c r="D1303" i="4"/>
  <c r="C1303" i="4"/>
  <c r="O1302" i="4"/>
  <c r="O1301" i="4"/>
  <c r="O1300" i="4"/>
  <c r="O1299" i="4"/>
  <c r="O1298" i="4"/>
  <c r="O1297" i="4"/>
  <c r="O1296" i="4"/>
  <c r="O1295" i="4"/>
  <c r="O1294" i="4"/>
  <c r="O1293" i="4"/>
  <c r="N1281" i="4"/>
  <c r="N1283" i="4" s="1"/>
  <c r="M1281" i="4"/>
  <c r="M1283" i="4" s="1"/>
  <c r="L1281" i="4"/>
  <c r="L1283" i="4" s="1"/>
  <c r="K1283" i="4"/>
  <c r="J1281" i="4"/>
  <c r="J1283" i="4" s="1"/>
  <c r="I1281" i="4"/>
  <c r="I1283" i="4" s="1"/>
  <c r="H1283" i="4"/>
  <c r="G1281" i="4"/>
  <c r="G1283" i="4" s="1"/>
  <c r="F1281" i="4"/>
  <c r="F1283" i="4" s="1"/>
  <c r="E1281" i="4"/>
  <c r="E1283" i="4" s="1"/>
  <c r="D1281" i="4"/>
  <c r="D1283" i="4" s="1"/>
  <c r="C1281" i="4"/>
  <c r="C1283" i="4" s="1"/>
  <c r="O1280" i="4"/>
  <c r="N1275" i="4"/>
  <c r="N1277" i="4" s="1"/>
  <c r="M1275" i="4"/>
  <c r="M1277" i="4" s="1"/>
  <c r="L1275" i="4"/>
  <c r="L1277" i="4" s="1"/>
  <c r="K1275" i="4"/>
  <c r="K1277" i="4" s="1"/>
  <c r="J1275" i="4"/>
  <c r="J1277" i="4" s="1"/>
  <c r="I1275" i="4"/>
  <c r="I1277" i="4" s="1"/>
  <c r="H1275" i="4"/>
  <c r="H1277" i="4" s="1"/>
  <c r="G1275" i="4"/>
  <c r="G1277" i="4" s="1"/>
  <c r="F1277" i="4"/>
  <c r="E1275" i="4"/>
  <c r="E1277" i="4" s="1"/>
  <c r="D1275" i="4"/>
  <c r="D1277" i="4" s="1"/>
  <c r="C1275" i="4"/>
  <c r="C1277" i="4" s="1"/>
  <c r="O1274" i="4"/>
  <c r="O1273" i="4"/>
  <c r="N1268" i="4"/>
  <c r="N1270" i="4" s="1"/>
  <c r="M1268" i="4"/>
  <c r="M1270" i="4" s="1"/>
  <c r="L1268" i="4"/>
  <c r="L1270" i="4" s="1"/>
  <c r="K1268" i="4"/>
  <c r="J1268" i="4"/>
  <c r="J1270" i="4" s="1"/>
  <c r="I1268" i="4"/>
  <c r="I1270" i="4" s="1"/>
  <c r="H1268" i="4"/>
  <c r="H1270" i="4" s="1"/>
  <c r="G1268" i="4"/>
  <c r="F1268" i="4"/>
  <c r="F1270" i="4" s="1"/>
  <c r="E1268" i="4"/>
  <c r="E1270" i="4" s="1"/>
  <c r="D1268" i="4"/>
  <c r="D1270" i="4" s="1"/>
  <c r="C1268" i="4"/>
  <c r="C1270" i="4" s="1"/>
  <c r="N1265" i="4"/>
  <c r="M1265" i="4"/>
  <c r="L1265" i="4"/>
  <c r="K1265" i="4"/>
  <c r="J1265" i="4"/>
  <c r="I1265" i="4"/>
  <c r="H1265" i="4"/>
  <c r="G1265" i="4"/>
  <c r="F1265" i="4"/>
  <c r="E1265" i="4"/>
  <c r="D1265" i="4"/>
  <c r="C1265" i="4"/>
  <c r="O1264" i="4"/>
  <c r="O1263" i="4"/>
  <c r="O1262" i="4"/>
  <c r="O1261" i="4"/>
  <c r="O1260" i="4"/>
  <c r="O1259" i="4"/>
  <c r="O1258" i="4"/>
  <c r="O1257" i="4"/>
  <c r="O1256" i="4"/>
  <c r="O1255" i="4"/>
  <c r="I1324" i="4" l="1"/>
  <c r="I1325" i="4" s="1"/>
  <c r="I1308" i="4"/>
  <c r="M1324" i="4"/>
  <c r="M1325" i="4" s="1"/>
  <c r="M1308" i="4"/>
  <c r="C1286" i="4"/>
  <c r="G1286" i="4"/>
  <c r="G1287" i="4" s="1"/>
  <c r="G1270" i="4"/>
  <c r="K1286" i="4"/>
  <c r="K1287" i="4" s="1"/>
  <c r="K1270" i="4"/>
  <c r="E1324" i="4"/>
  <c r="E1325" i="4" s="1"/>
  <c r="E1308" i="4"/>
  <c r="O1265" i="4"/>
  <c r="D1286" i="4"/>
  <c r="D1287" i="4" s="1"/>
  <c r="L1286" i="4"/>
  <c r="L1287" i="4" s="1"/>
  <c r="F1324" i="4"/>
  <c r="F1325" i="4" s="1"/>
  <c r="N1324" i="4"/>
  <c r="N1325" i="4" s="1"/>
  <c r="F1286" i="4"/>
  <c r="F1287" i="4" s="1"/>
  <c r="J1286" i="4"/>
  <c r="J1287" i="4" s="1"/>
  <c r="N1286" i="4"/>
  <c r="N1287" i="4" s="1"/>
  <c r="D1324" i="4"/>
  <c r="D1325" i="4" s="1"/>
  <c r="H1324" i="4"/>
  <c r="H1314" i="4" s="1"/>
  <c r="L1324" i="4"/>
  <c r="L1320" i="4" s="1"/>
  <c r="O543" i="4"/>
  <c r="H1286" i="4"/>
  <c r="H1282" i="4" s="1"/>
  <c r="J1324" i="4"/>
  <c r="J1307" i="4" s="1"/>
  <c r="E1286" i="4"/>
  <c r="E1287" i="4" s="1"/>
  <c r="I1286" i="4"/>
  <c r="I1287" i="4" s="1"/>
  <c r="M1286" i="4"/>
  <c r="M1287" i="4" s="1"/>
  <c r="O1303" i="4"/>
  <c r="C1324" i="4"/>
  <c r="C1325" i="4" s="1"/>
  <c r="G1324" i="4"/>
  <c r="G1325" i="4" s="1"/>
  <c r="K1324" i="4"/>
  <c r="K1325" i="4" s="1"/>
  <c r="O1313" i="4"/>
  <c r="O1319" i="4"/>
  <c r="O1306" i="4"/>
  <c r="O1275" i="4"/>
  <c r="O1281" i="4"/>
  <c r="O1268" i="4"/>
  <c r="G1276" i="4" l="1"/>
  <c r="C1282" i="4"/>
  <c r="C1287" i="4"/>
  <c r="F1320" i="4"/>
  <c r="K1276" i="4"/>
  <c r="C1276" i="4"/>
  <c r="J1276" i="4"/>
  <c r="L1282" i="4"/>
  <c r="L1276" i="4"/>
  <c r="N1269" i="4"/>
  <c r="J1282" i="4"/>
  <c r="I1314" i="4"/>
  <c r="I1282" i="4"/>
  <c r="E1320" i="4"/>
  <c r="M1314" i="4"/>
  <c r="E1307" i="4"/>
  <c r="C1307" i="4"/>
  <c r="J1269" i="4"/>
  <c r="M1282" i="4"/>
  <c r="E1282" i="4"/>
  <c r="H1269" i="4"/>
  <c r="N1314" i="4"/>
  <c r="M1276" i="4"/>
  <c r="L1269" i="4"/>
  <c r="K1307" i="4"/>
  <c r="K1269" i="4"/>
  <c r="K1282" i="4"/>
  <c r="G1269" i="4"/>
  <c r="G1282" i="4"/>
  <c r="C1269" i="4"/>
  <c r="M1307" i="4"/>
  <c r="M1320" i="4"/>
  <c r="I1307" i="4"/>
  <c r="I1320" i="4"/>
  <c r="E1314" i="4"/>
  <c r="I1269" i="4"/>
  <c r="I1276" i="4"/>
  <c r="K1320" i="4"/>
  <c r="G1307" i="4"/>
  <c r="G1314" i="4"/>
  <c r="G1320" i="4"/>
  <c r="K1314" i="4"/>
  <c r="J1320" i="4"/>
  <c r="J1325" i="4"/>
  <c r="H1307" i="4"/>
  <c r="H1325" i="4"/>
  <c r="H1276" i="4"/>
  <c r="H1287" i="4"/>
  <c r="L1314" i="4"/>
  <c r="L1325" i="4"/>
  <c r="F1314" i="4"/>
  <c r="F1282" i="4"/>
  <c r="O1286" i="4"/>
  <c r="O1282" i="4" s="1"/>
  <c r="F1276" i="4"/>
  <c r="F1269" i="4"/>
  <c r="E1269" i="4"/>
  <c r="E1276" i="4"/>
  <c r="D1269" i="4"/>
  <c r="D1314" i="4"/>
  <c r="D1320" i="4"/>
  <c r="D1307" i="4"/>
  <c r="D1276" i="4"/>
  <c r="D1282" i="4"/>
  <c r="C1314" i="4"/>
  <c r="L1307" i="4"/>
  <c r="M1269" i="4"/>
  <c r="N1282" i="4"/>
  <c r="O1324" i="4"/>
  <c r="O1307" i="4" s="1"/>
  <c r="N1320" i="4"/>
  <c r="N1276" i="4"/>
  <c r="C1320" i="4"/>
  <c r="N1307" i="4"/>
  <c r="J1314" i="4"/>
  <c r="H1320" i="4"/>
  <c r="F1307" i="4"/>
  <c r="O1269" i="4" l="1"/>
  <c r="O1276" i="4"/>
  <c r="O1320" i="4"/>
  <c r="O1314" i="4"/>
  <c r="C135" i="4"/>
  <c r="O1586" i="4" l="1"/>
  <c r="O1585" i="4"/>
  <c r="O1584" i="4"/>
  <c r="O1583" i="4"/>
  <c r="O1539" i="4"/>
  <c r="O1538" i="4"/>
  <c r="O1540" i="4"/>
  <c r="O1537" i="4"/>
  <c r="O1468" i="4"/>
  <c r="O1504" i="4"/>
  <c r="O1503" i="4"/>
  <c r="C1161" i="4" l="1"/>
  <c r="C1163" i="4" s="1"/>
  <c r="D1542" i="4" l="1"/>
  <c r="D1543" i="4" s="1"/>
  <c r="N575" i="4"/>
  <c r="M24" i="8" s="1"/>
  <c r="M575" i="4"/>
  <c r="L24" i="8" s="1"/>
  <c r="L575" i="4"/>
  <c r="K24" i="8" s="1"/>
  <c r="K575" i="4"/>
  <c r="J24" i="8" s="1"/>
  <c r="J575" i="4"/>
  <c r="I24" i="8" s="1"/>
  <c r="I575" i="4"/>
  <c r="H24" i="8" s="1"/>
  <c r="H575" i="4"/>
  <c r="G24" i="8" s="1"/>
  <c r="G575" i="4"/>
  <c r="F24" i="8" s="1"/>
  <c r="F575" i="4"/>
  <c r="E24" i="8" s="1"/>
  <c r="E575" i="4"/>
  <c r="D24" i="8" s="1"/>
  <c r="D575" i="4"/>
  <c r="C24" i="8" s="1"/>
  <c r="C575" i="4"/>
  <c r="B24" i="8" s="1"/>
  <c r="O574" i="4"/>
  <c r="O573" i="4"/>
  <c r="O572" i="4"/>
  <c r="O24" i="8" l="1"/>
  <c r="N24" i="8"/>
  <c r="N534" i="4"/>
  <c r="N535" i="4" s="1"/>
  <c r="M534" i="4"/>
  <c r="M535" i="4" s="1"/>
  <c r="L534" i="4"/>
  <c r="L535" i="4" s="1"/>
  <c r="K534" i="4"/>
  <c r="K535" i="4" s="1"/>
  <c r="J534" i="4"/>
  <c r="J535" i="4" s="1"/>
  <c r="I534" i="4"/>
  <c r="I535" i="4" s="1"/>
  <c r="H534" i="4"/>
  <c r="H535" i="4" s="1"/>
  <c r="G534" i="4"/>
  <c r="G535" i="4" s="1"/>
  <c r="F534" i="4"/>
  <c r="F535" i="4" s="1"/>
  <c r="E534" i="4"/>
  <c r="E535" i="4" s="1"/>
  <c r="D534" i="4"/>
  <c r="D535" i="4" s="1"/>
  <c r="C534" i="4"/>
  <c r="C535" i="4" s="1"/>
  <c r="O533" i="4"/>
  <c r="O532" i="4"/>
  <c r="O534" i="4" l="1"/>
  <c r="O535" i="4" s="1"/>
  <c r="D1588" i="4"/>
  <c r="D1589" i="4" s="1"/>
  <c r="E1588" i="4"/>
  <c r="E1589" i="4" s="1"/>
  <c r="F1588" i="4"/>
  <c r="F1589" i="4" s="1"/>
  <c r="G1588" i="4"/>
  <c r="G1589" i="4" s="1"/>
  <c r="H1588" i="4"/>
  <c r="H1589" i="4" s="1"/>
  <c r="I1588" i="4"/>
  <c r="I1589" i="4" s="1"/>
  <c r="J1588" i="4"/>
  <c r="J1589" i="4" s="1"/>
  <c r="K1588" i="4"/>
  <c r="K1589" i="4" s="1"/>
  <c r="L1588" i="4"/>
  <c r="L1589" i="4" s="1"/>
  <c r="M1588" i="4"/>
  <c r="M1589" i="4" s="1"/>
  <c r="N1588" i="4"/>
  <c r="N1589" i="4" s="1"/>
  <c r="N1670" i="4" l="1"/>
  <c r="O441" i="4" l="1"/>
  <c r="N150" i="4" l="1"/>
  <c r="N847" i="4" l="1"/>
  <c r="M1075" i="4" l="1"/>
  <c r="L1199" i="4" l="1"/>
  <c r="L1201" i="4" s="1"/>
  <c r="L923" i="4" l="1"/>
  <c r="J1243" i="4" l="1"/>
  <c r="J1245" i="4" s="1"/>
  <c r="O1373" i="4" l="1"/>
  <c r="O1372" i="4"/>
  <c r="C17" i="4" l="1"/>
  <c r="C16" i="4"/>
  <c r="G923" i="4" l="1"/>
  <c r="G513" i="4" l="1"/>
  <c r="F16" i="8" s="1"/>
  <c r="G483" i="4" l="1"/>
  <c r="G484" i="4" s="1"/>
  <c r="F1167" i="4" l="1"/>
  <c r="F1169" i="4" s="1"/>
  <c r="N262" i="4" l="1"/>
  <c r="M262" i="4"/>
  <c r="L262" i="4"/>
  <c r="K262" i="4"/>
  <c r="J262" i="4"/>
  <c r="H262" i="4"/>
  <c r="G262" i="4"/>
  <c r="F262" i="4"/>
  <c r="E262" i="4"/>
  <c r="D262" i="4"/>
  <c r="N230" i="4" l="1"/>
  <c r="M230" i="4"/>
  <c r="L230" i="4"/>
  <c r="K230" i="4"/>
  <c r="J230" i="4"/>
  <c r="I230" i="4"/>
  <c r="H230" i="4"/>
  <c r="G230" i="4"/>
  <c r="F230" i="4"/>
  <c r="E230" i="4"/>
  <c r="C230" i="4"/>
  <c r="N158" i="4" l="1"/>
  <c r="M158" i="4"/>
  <c r="L158" i="4"/>
  <c r="K158" i="4"/>
  <c r="J158" i="4"/>
  <c r="H158" i="4"/>
  <c r="G158" i="4"/>
  <c r="F158" i="4"/>
  <c r="E158" i="4"/>
  <c r="D1617" i="4" l="1"/>
  <c r="C1617" i="4"/>
  <c r="O1371" i="4"/>
  <c r="D790" i="4"/>
  <c r="D230" i="4" l="1"/>
  <c r="D158" i="4" l="1"/>
  <c r="C1652" i="4" l="1"/>
  <c r="D1652" i="4" l="1"/>
  <c r="E1652" i="4"/>
  <c r="F1652" i="4"/>
  <c r="G1652" i="4"/>
  <c r="H1652" i="4"/>
  <c r="I1652" i="4"/>
  <c r="J1652" i="4"/>
  <c r="K1652" i="4"/>
  <c r="L1652" i="4"/>
  <c r="M1652" i="4"/>
  <c r="N1652" i="4"/>
  <c r="D16" i="4" l="1"/>
  <c r="E16" i="4"/>
  <c r="F16" i="4"/>
  <c r="G16" i="4"/>
  <c r="H16" i="4"/>
  <c r="I16" i="4"/>
  <c r="J16" i="4"/>
  <c r="K16" i="4"/>
  <c r="L16" i="4"/>
  <c r="M16" i="4"/>
  <c r="N16" i="4"/>
  <c r="O38" i="4" l="1"/>
  <c r="O39" i="4"/>
  <c r="O37" i="4"/>
  <c r="O36" i="4"/>
  <c r="O11" i="4" l="1"/>
  <c r="O12" i="4"/>
  <c r="O13" i="4"/>
  <c r="O14" i="4"/>
  <c r="O1697" i="4" l="1"/>
  <c r="D1686" i="4" l="1"/>
  <c r="E1686" i="4"/>
  <c r="F1686" i="4"/>
  <c r="G1686" i="4"/>
  <c r="H1686" i="4"/>
  <c r="I1686" i="4"/>
  <c r="J1686" i="4"/>
  <c r="K1686" i="4"/>
  <c r="L1686" i="4"/>
  <c r="M1686" i="4"/>
  <c r="N1686" i="4"/>
  <c r="C1686" i="4"/>
  <c r="O1684" i="4"/>
  <c r="O1685" i="4"/>
  <c r="O1683" i="4"/>
  <c r="O1686" i="4" l="1"/>
  <c r="D1680" i="4" l="1"/>
  <c r="E1680" i="4"/>
  <c r="F1680" i="4"/>
  <c r="G1680" i="4"/>
  <c r="H1680" i="4"/>
  <c r="I1680" i="4"/>
  <c r="J1680" i="4"/>
  <c r="K1680" i="4"/>
  <c r="L1680" i="4"/>
  <c r="M1680" i="4"/>
  <c r="N1680" i="4"/>
  <c r="C1680" i="4"/>
  <c r="O1679" i="4"/>
  <c r="O1678" i="4"/>
  <c r="O1674" i="4"/>
  <c r="O1673" i="4"/>
  <c r="D1675" i="4"/>
  <c r="E1675" i="4"/>
  <c r="F1675" i="4"/>
  <c r="G1675" i="4"/>
  <c r="H1675" i="4"/>
  <c r="I1675" i="4"/>
  <c r="J1675" i="4"/>
  <c r="K1675" i="4"/>
  <c r="L1675" i="4"/>
  <c r="M1675" i="4"/>
  <c r="N1675" i="4"/>
  <c r="C1675" i="4"/>
  <c r="O1669" i="4"/>
  <c r="O1668" i="4"/>
  <c r="O1667" i="4"/>
  <c r="O1666" i="4"/>
  <c r="O1665" i="4"/>
  <c r="O1664" i="4"/>
  <c r="O1663" i="4"/>
  <c r="D1670" i="4"/>
  <c r="E1670" i="4"/>
  <c r="F1670" i="4"/>
  <c r="G1670" i="4"/>
  <c r="H1670" i="4"/>
  <c r="I1670" i="4"/>
  <c r="J1670" i="4"/>
  <c r="K1670" i="4"/>
  <c r="L1670" i="4"/>
  <c r="M1670" i="4"/>
  <c r="C1670" i="4"/>
  <c r="O1680" i="4" l="1"/>
  <c r="O1675" i="4"/>
  <c r="O1670" i="4"/>
  <c r="O549" i="4"/>
  <c r="O548" i="4"/>
  <c r="O547" i="4"/>
  <c r="O546" i="4"/>
  <c r="O519" i="4"/>
  <c r="O520" i="4"/>
  <c r="D521" i="4"/>
  <c r="E521" i="4"/>
  <c r="F521" i="4"/>
  <c r="G521" i="4"/>
  <c r="H521" i="4"/>
  <c r="I521" i="4"/>
  <c r="J521" i="4"/>
  <c r="K521" i="4"/>
  <c r="L521" i="4"/>
  <c r="M521" i="4"/>
  <c r="N521" i="4"/>
  <c r="D528" i="4"/>
  <c r="E528" i="4"/>
  <c r="F528" i="4"/>
  <c r="G528" i="4"/>
  <c r="H528" i="4"/>
  <c r="I528" i="4"/>
  <c r="J528" i="4"/>
  <c r="K528" i="4"/>
  <c r="L528" i="4"/>
  <c r="M528" i="4"/>
  <c r="N528" i="4"/>
  <c r="C528" i="4"/>
  <c r="C529" i="4" s="1"/>
  <c r="O526" i="4"/>
  <c r="O527" i="4"/>
  <c r="D550" i="4"/>
  <c r="D551" i="4" s="1"/>
  <c r="E550" i="4"/>
  <c r="E551" i="4" s="1"/>
  <c r="F550" i="4"/>
  <c r="F551" i="4" s="1"/>
  <c r="G550" i="4"/>
  <c r="G551" i="4" s="1"/>
  <c r="H550" i="4"/>
  <c r="H551" i="4" s="1"/>
  <c r="I550" i="4"/>
  <c r="I551" i="4" s="1"/>
  <c r="J550" i="4"/>
  <c r="J551" i="4" s="1"/>
  <c r="K550" i="4"/>
  <c r="K551" i="4" s="1"/>
  <c r="L550" i="4"/>
  <c r="L551" i="4" s="1"/>
  <c r="M550" i="4"/>
  <c r="M551" i="4" s="1"/>
  <c r="N550" i="4"/>
  <c r="N551" i="4" s="1"/>
  <c r="C550" i="4"/>
  <c r="C551" i="4" s="1"/>
  <c r="C521" i="4"/>
  <c r="C522" i="4" s="1"/>
  <c r="D648" i="4"/>
  <c r="C648" i="4"/>
  <c r="C649" i="4" s="1"/>
  <c r="D635" i="4"/>
  <c r="N648" i="4"/>
  <c r="M648" i="4"/>
  <c r="L648" i="4"/>
  <c r="K648" i="4"/>
  <c r="J648" i="4"/>
  <c r="I648" i="4"/>
  <c r="H648" i="4"/>
  <c r="G648" i="4"/>
  <c r="F648" i="4"/>
  <c r="E648" i="4"/>
  <c r="O647" i="4"/>
  <c r="D273" i="4"/>
  <c r="D275" i="4"/>
  <c r="D276" i="4"/>
  <c r="D277" i="4"/>
  <c r="D278" i="4"/>
  <c r="D279" i="4"/>
  <c r="D280" i="4"/>
  <c r="D281" i="4"/>
  <c r="N649" i="4" l="1"/>
  <c r="N529" i="4"/>
  <c r="M19" i="8"/>
  <c r="N522" i="4"/>
  <c r="M18" i="8"/>
  <c r="F649" i="4"/>
  <c r="F529" i="4"/>
  <c r="E19" i="8"/>
  <c r="I522" i="4"/>
  <c r="H18" i="8"/>
  <c r="E522" i="4"/>
  <c r="D18" i="8"/>
  <c r="E649" i="4"/>
  <c r="I649" i="4"/>
  <c r="M649" i="4"/>
  <c r="D649" i="4"/>
  <c r="B19" i="8"/>
  <c r="K529" i="4"/>
  <c r="J19" i="8"/>
  <c r="G529" i="4"/>
  <c r="F19" i="8"/>
  <c r="J522" i="4"/>
  <c r="I18" i="8"/>
  <c r="F522" i="4"/>
  <c r="E18" i="8"/>
  <c r="J649" i="4"/>
  <c r="B18" i="8"/>
  <c r="G649" i="4"/>
  <c r="K649" i="4"/>
  <c r="I529" i="4"/>
  <c r="H19" i="8"/>
  <c r="E529" i="4"/>
  <c r="D19" i="8"/>
  <c r="H522" i="4"/>
  <c r="G18" i="8"/>
  <c r="D522" i="4"/>
  <c r="C18" i="8"/>
  <c r="J529" i="4"/>
  <c r="I19" i="8"/>
  <c r="H649" i="4"/>
  <c r="L649" i="4"/>
  <c r="H529" i="4"/>
  <c r="G19" i="8"/>
  <c r="D529" i="4"/>
  <c r="C19" i="8"/>
  <c r="K522" i="4"/>
  <c r="J18" i="8"/>
  <c r="G522" i="4"/>
  <c r="F18" i="8"/>
  <c r="M529" i="4"/>
  <c r="L19" i="8"/>
  <c r="M522" i="4"/>
  <c r="L18" i="8"/>
  <c r="L529" i="4"/>
  <c r="K19" i="8"/>
  <c r="L522" i="4"/>
  <c r="K18" i="8"/>
  <c r="D282" i="4"/>
  <c r="C6" i="8" s="1"/>
  <c r="O528" i="4"/>
  <c r="O529" i="4" s="1"/>
  <c r="O521" i="4"/>
  <c r="O522" i="4" s="1"/>
  <c r="O648" i="4"/>
  <c r="O649" i="4" s="1"/>
  <c r="O19" i="8" l="1"/>
  <c r="O18" i="8"/>
  <c r="N18" i="8"/>
  <c r="N19" i="8"/>
  <c r="C266" i="4"/>
  <c r="C273" i="4" l="1"/>
  <c r="C281" i="4"/>
  <c r="C275" i="4" l="1"/>
  <c r="O1388" i="4"/>
  <c r="O1387" i="4"/>
  <c r="C262" i="4" l="1"/>
  <c r="C158" i="4"/>
  <c r="G212" i="6"/>
  <c r="H212" i="6"/>
  <c r="I212" i="6"/>
  <c r="J212" i="6"/>
  <c r="K212" i="6"/>
  <c r="L212" i="6"/>
  <c r="M212" i="6"/>
  <c r="N212" i="6"/>
  <c r="O212" i="6"/>
  <c r="P212" i="6"/>
  <c r="Q212" i="6"/>
  <c r="F212" i="6"/>
  <c r="G178" i="6"/>
  <c r="H178" i="6"/>
  <c r="I178" i="6"/>
  <c r="J178" i="6"/>
  <c r="K178" i="6"/>
  <c r="L178" i="6"/>
  <c r="M178" i="6"/>
  <c r="N178" i="6"/>
  <c r="O178" i="6"/>
  <c r="P178" i="6"/>
  <c r="Q178" i="6"/>
  <c r="F178" i="6"/>
  <c r="G176" i="6"/>
  <c r="H176" i="6"/>
  <c r="I176" i="6"/>
  <c r="J176" i="6"/>
  <c r="K176" i="6"/>
  <c r="L176" i="6"/>
  <c r="M176" i="6"/>
  <c r="N176" i="6"/>
  <c r="O176" i="6"/>
  <c r="P176" i="6"/>
  <c r="Q176" i="6"/>
  <c r="F176" i="6"/>
  <c r="G174" i="6"/>
  <c r="H174" i="6"/>
  <c r="I174" i="6"/>
  <c r="J174" i="6"/>
  <c r="K174" i="6"/>
  <c r="L174" i="6"/>
  <c r="M174" i="6"/>
  <c r="N174" i="6"/>
  <c r="O174" i="6"/>
  <c r="P174" i="6"/>
  <c r="Q174" i="6"/>
  <c r="F174" i="6"/>
  <c r="D1331" i="4"/>
  <c r="E1331" i="4"/>
  <c r="F1331" i="4"/>
  <c r="G1331" i="4"/>
  <c r="G1332" i="4" s="1"/>
  <c r="H1331" i="4"/>
  <c r="I1331" i="4"/>
  <c r="J1331" i="4"/>
  <c r="K1331" i="4"/>
  <c r="L1331" i="4"/>
  <c r="M1331" i="4"/>
  <c r="N1331" i="4"/>
  <c r="C1331" i="4"/>
  <c r="C1332" i="4" s="1"/>
  <c r="O1330" i="4"/>
  <c r="O1329" i="4"/>
  <c r="F168" i="6"/>
  <c r="E116" i="7"/>
  <c r="F116" i="7"/>
  <c r="G116" i="7"/>
  <c r="H116" i="7"/>
  <c r="I116" i="7"/>
  <c r="J116" i="7"/>
  <c r="K116" i="7"/>
  <c r="L116" i="7"/>
  <c r="M116" i="7"/>
  <c r="N116" i="7"/>
  <c r="O116" i="7"/>
  <c r="D116" i="7"/>
  <c r="E115" i="7"/>
  <c r="F115" i="7"/>
  <c r="G115" i="7"/>
  <c r="H115" i="7"/>
  <c r="I115" i="7"/>
  <c r="J115" i="7"/>
  <c r="K115" i="7"/>
  <c r="L115" i="7"/>
  <c r="M115" i="7"/>
  <c r="N115" i="7"/>
  <c r="O115" i="7"/>
  <c r="D115" i="7"/>
  <c r="E114" i="7"/>
  <c r="F114" i="7"/>
  <c r="G114" i="7"/>
  <c r="H114" i="7"/>
  <c r="I114" i="7"/>
  <c r="J114" i="7"/>
  <c r="K114" i="7"/>
  <c r="L114" i="7"/>
  <c r="M114" i="7"/>
  <c r="N114" i="7"/>
  <c r="O114" i="7"/>
  <c r="D114" i="7"/>
  <c r="E92" i="7"/>
  <c r="F92" i="7"/>
  <c r="G92" i="7"/>
  <c r="H92" i="7"/>
  <c r="I92" i="7"/>
  <c r="J92" i="7"/>
  <c r="K92" i="7"/>
  <c r="L92" i="7"/>
  <c r="M92" i="7"/>
  <c r="N92" i="7"/>
  <c r="O92" i="7"/>
  <c r="D92" i="7"/>
  <c r="E91" i="7"/>
  <c r="E90" i="7" s="1"/>
  <c r="F91" i="7"/>
  <c r="G91" i="7"/>
  <c r="H91" i="7"/>
  <c r="I91" i="7"/>
  <c r="J91" i="7"/>
  <c r="K91" i="7"/>
  <c r="L91" i="7"/>
  <c r="L90" i="7" s="1"/>
  <c r="M91" i="7"/>
  <c r="N91" i="7"/>
  <c r="O91" i="7"/>
  <c r="D91" i="7"/>
  <c r="E57" i="7"/>
  <c r="E85" i="7" s="1"/>
  <c r="F57" i="7"/>
  <c r="F85" i="7" s="1"/>
  <c r="G57" i="7"/>
  <c r="G85" i="7" s="1"/>
  <c r="H57" i="7"/>
  <c r="H85" i="7" s="1"/>
  <c r="I57" i="7"/>
  <c r="I85" i="7" s="1"/>
  <c r="J57" i="7"/>
  <c r="J85" i="7" s="1"/>
  <c r="K57" i="7"/>
  <c r="K85" i="7" s="1"/>
  <c r="L57" i="7"/>
  <c r="L85" i="7" s="1"/>
  <c r="M57" i="7"/>
  <c r="M85" i="7" s="1"/>
  <c r="N57" i="7"/>
  <c r="N85" i="7" s="1"/>
  <c r="O57" i="7"/>
  <c r="O85" i="7" s="1"/>
  <c r="D57" i="7"/>
  <c r="D85" i="7" s="1"/>
  <c r="E56" i="7"/>
  <c r="F56" i="7"/>
  <c r="G56" i="7"/>
  <c r="H56" i="7"/>
  <c r="I56" i="7"/>
  <c r="J56" i="7"/>
  <c r="K56" i="7"/>
  <c r="L56" i="7"/>
  <c r="L58" i="7" s="1"/>
  <c r="M56" i="7"/>
  <c r="N56" i="7"/>
  <c r="O56" i="7"/>
  <c r="D56" i="7"/>
  <c r="E82" i="7"/>
  <c r="F82" i="7"/>
  <c r="G82" i="7"/>
  <c r="H82" i="7"/>
  <c r="I82" i="7"/>
  <c r="J82" i="7"/>
  <c r="K82" i="7"/>
  <c r="L82" i="7"/>
  <c r="M82" i="7"/>
  <c r="N82" i="7"/>
  <c r="O82" i="7"/>
  <c r="D82" i="7"/>
  <c r="E81" i="7"/>
  <c r="F81" i="7"/>
  <c r="G81" i="7"/>
  <c r="H81" i="7"/>
  <c r="I81" i="7"/>
  <c r="J81" i="7"/>
  <c r="K81" i="7"/>
  <c r="L81" i="7"/>
  <c r="M81" i="7"/>
  <c r="N81" i="7"/>
  <c r="O81" i="7"/>
  <c r="D81" i="7"/>
  <c r="E80" i="7"/>
  <c r="F80" i="7"/>
  <c r="G80" i="7"/>
  <c r="H80" i="7"/>
  <c r="I80" i="7"/>
  <c r="J80" i="7"/>
  <c r="K80" i="7"/>
  <c r="L80" i="7"/>
  <c r="M80" i="7"/>
  <c r="N80" i="7"/>
  <c r="O80" i="7"/>
  <c r="D80" i="7"/>
  <c r="E19" i="7"/>
  <c r="F19" i="7"/>
  <c r="G19" i="7"/>
  <c r="H19" i="7"/>
  <c r="I19" i="7"/>
  <c r="J19" i="7"/>
  <c r="K19" i="7"/>
  <c r="L19" i="7"/>
  <c r="M19" i="7"/>
  <c r="N19" i="7"/>
  <c r="O19" i="7"/>
  <c r="D19" i="7"/>
  <c r="E18" i="7"/>
  <c r="F18" i="7"/>
  <c r="G18" i="7"/>
  <c r="H18" i="7"/>
  <c r="H75" i="7" s="1"/>
  <c r="I18" i="7"/>
  <c r="J18" i="7"/>
  <c r="K18" i="7"/>
  <c r="L18" i="7"/>
  <c r="M18" i="7"/>
  <c r="N18" i="7"/>
  <c r="O18" i="7"/>
  <c r="D18" i="7"/>
  <c r="E17" i="7"/>
  <c r="E74" i="7" s="1"/>
  <c r="F17" i="7"/>
  <c r="G17" i="7"/>
  <c r="G74" i="7" s="1"/>
  <c r="H17" i="7"/>
  <c r="H74" i="7" s="1"/>
  <c r="I17" i="7"/>
  <c r="I74" i="7" s="1"/>
  <c r="J17" i="7"/>
  <c r="J74" i="7" s="1"/>
  <c r="K17" i="7"/>
  <c r="K74" i="7" s="1"/>
  <c r="L17" i="7"/>
  <c r="L74" i="7" s="1"/>
  <c r="M17" i="7"/>
  <c r="M74" i="7" s="1"/>
  <c r="N17" i="7"/>
  <c r="N74" i="7" s="1"/>
  <c r="O17" i="7"/>
  <c r="O74" i="7" s="1"/>
  <c r="D17" i="7"/>
  <c r="E15" i="7"/>
  <c r="E72" i="7" s="1"/>
  <c r="F15" i="7"/>
  <c r="F72" i="7" s="1"/>
  <c r="G15" i="7"/>
  <c r="G72" i="7" s="1"/>
  <c r="H15" i="7"/>
  <c r="H72" i="7" s="1"/>
  <c r="I15" i="7"/>
  <c r="I72" i="7" s="1"/>
  <c r="J15" i="7"/>
  <c r="J72" i="7" s="1"/>
  <c r="K15" i="7"/>
  <c r="K72" i="7" s="1"/>
  <c r="L15" i="7"/>
  <c r="L72" i="7" s="1"/>
  <c r="M15" i="7"/>
  <c r="M72" i="7" s="1"/>
  <c r="N15" i="7"/>
  <c r="N72" i="7" s="1"/>
  <c r="O15" i="7"/>
  <c r="O72" i="7" s="1"/>
  <c r="D15" i="7"/>
  <c r="D72" i="7" s="1"/>
  <c r="E13" i="7"/>
  <c r="E70" i="7" s="1"/>
  <c r="F13" i="7"/>
  <c r="F70" i="7" s="1"/>
  <c r="G13" i="7"/>
  <c r="G70" i="7" s="1"/>
  <c r="H13" i="7"/>
  <c r="H70" i="7" s="1"/>
  <c r="I13" i="7"/>
  <c r="I70" i="7" s="1"/>
  <c r="J13" i="7"/>
  <c r="J70" i="7" s="1"/>
  <c r="K13" i="7"/>
  <c r="K70" i="7" s="1"/>
  <c r="L13" i="7"/>
  <c r="L70" i="7" s="1"/>
  <c r="M13" i="7"/>
  <c r="M70" i="7" s="1"/>
  <c r="N13" i="7"/>
  <c r="N70" i="7" s="1"/>
  <c r="O13" i="7"/>
  <c r="O70" i="7" s="1"/>
  <c r="D13" i="7"/>
  <c r="D70" i="7" s="1"/>
  <c r="E12" i="7"/>
  <c r="E69" i="7" s="1"/>
  <c r="F12" i="7"/>
  <c r="F69" i="7" s="1"/>
  <c r="G12" i="7"/>
  <c r="G69" i="7" s="1"/>
  <c r="H12" i="7"/>
  <c r="H69" i="7" s="1"/>
  <c r="I12" i="7"/>
  <c r="I69" i="7" s="1"/>
  <c r="J12" i="7"/>
  <c r="J69" i="7" s="1"/>
  <c r="K12" i="7"/>
  <c r="K69" i="7" s="1"/>
  <c r="L12" i="7"/>
  <c r="L69" i="7" s="1"/>
  <c r="M12" i="7"/>
  <c r="M69" i="7" s="1"/>
  <c r="N12" i="7"/>
  <c r="N69" i="7" s="1"/>
  <c r="O12" i="7"/>
  <c r="O69" i="7" s="1"/>
  <c r="D12" i="7"/>
  <c r="D69" i="7" s="1"/>
  <c r="E11" i="7"/>
  <c r="F11" i="7"/>
  <c r="G11" i="7"/>
  <c r="H11" i="7"/>
  <c r="I11" i="7"/>
  <c r="J11" i="7"/>
  <c r="K11" i="7"/>
  <c r="L11" i="7"/>
  <c r="M11" i="7"/>
  <c r="N11" i="7"/>
  <c r="O11" i="7"/>
  <c r="D11" i="7"/>
  <c r="E9" i="7"/>
  <c r="E66" i="7" s="1"/>
  <c r="F9" i="7"/>
  <c r="F66" i="7" s="1"/>
  <c r="G9" i="7"/>
  <c r="G66" i="7" s="1"/>
  <c r="H9" i="7"/>
  <c r="H66" i="7" s="1"/>
  <c r="I9" i="7"/>
  <c r="I66" i="7" s="1"/>
  <c r="J9" i="7"/>
  <c r="J66" i="7" s="1"/>
  <c r="K9" i="7"/>
  <c r="K66" i="7" s="1"/>
  <c r="L9" i="7"/>
  <c r="L66" i="7" s="1"/>
  <c r="M9" i="7"/>
  <c r="M66" i="7" s="1"/>
  <c r="N9" i="7"/>
  <c r="N66" i="7" s="1"/>
  <c r="O9" i="7"/>
  <c r="O66" i="7" s="1"/>
  <c r="D9" i="7"/>
  <c r="D66" i="7" s="1"/>
  <c r="E8" i="7"/>
  <c r="E65" i="7" s="1"/>
  <c r="F8" i="7"/>
  <c r="F65" i="7" s="1"/>
  <c r="G8" i="7"/>
  <c r="G65" i="7" s="1"/>
  <c r="H8" i="7"/>
  <c r="H65" i="7" s="1"/>
  <c r="I8" i="7"/>
  <c r="I65" i="7" s="1"/>
  <c r="J8" i="7"/>
  <c r="J65" i="7" s="1"/>
  <c r="K8" i="7"/>
  <c r="K65" i="7" s="1"/>
  <c r="L8" i="7"/>
  <c r="L65" i="7" s="1"/>
  <c r="M8" i="7"/>
  <c r="M65" i="7" s="1"/>
  <c r="N8" i="7"/>
  <c r="N65" i="7" s="1"/>
  <c r="O8" i="7"/>
  <c r="O65" i="7" s="1"/>
  <c r="D8" i="7"/>
  <c r="E7" i="7"/>
  <c r="E64" i="7" s="1"/>
  <c r="F7" i="7"/>
  <c r="F64" i="7" s="1"/>
  <c r="G7" i="7"/>
  <c r="G64" i="7" s="1"/>
  <c r="H7" i="7"/>
  <c r="H64" i="7" s="1"/>
  <c r="I7" i="7"/>
  <c r="I64" i="7" s="1"/>
  <c r="J7" i="7"/>
  <c r="J64" i="7" s="1"/>
  <c r="K7" i="7"/>
  <c r="K64" i="7" s="1"/>
  <c r="L7" i="7"/>
  <c r="L64" i="7" s="1"/>
  <c r="M7" i="7"/>
  <c r="M64" i="7" s="1"/>
  <c r="N7" i="7"/>
  <c r="N64" i="7" s="1"/>
  <c r="O7" i="7"/>
  <c r="O64" i="7" s="1"/>
  <c r="D7" i="7"/>
  <c r="E6" i="7"/>
  <c r="E63" i="7" s="1"/>
  <c r="F6" i="7"/>
  <c r="G6" i="7"/>
  <c r="G63" i="7" s="1"/>
  <c r="H6" i="7"/>
  <c r="H63" i="7" s="1"/>
  <c r="I6" i="7"/>
  <c r="I63" i="7" s="1"/>
  <c r="J6" i="7"/>
  <c r="J63" i="7" s="1"/>
  <c r="K6" i="7"/>
  <c r="K63" i="7" s="1"/>
  <c r="L6" i="7"/>
  <c r="M6" i="7"/>
  <c r="M63" i="7" s="1"/>
  <c r="N6" i="7"/>
  <c r="N63" i="7" s="1"/>
  <c r="O6" i="7"/>
  <c r="O63" i="7" s="1"/>
  <c r="D6" i="7"/>
  <c r="D63" i="7" s="1"/>
  <c r="E4" i="7"/>
  <c r="E61" i="7" s="1"/>
  <c r="F4" i="7"/>
  <c r="F61" i="7" s="1"/>
  <c r="G4" i="7"/>
  <c r="G61" i="7" s="1"/>
  <c r="H4" i="7"/>
  <c r="H61" i="7" s="1"/>
  <c r="I4" i="7"/>
  <c r="I61" i="7" s="1"/>
  <c r="J4" i="7"/>
  <c r="K4" i="7"/>
  <c r="K61" i="7" s="1"/>
  <c r="L4" i="7"/>
  <c r="L61" i="7" s="1"/>
  <c r="M4" i="7"/>
  <c r="M61" i="7" s="1"/>
  <c r="N4" i="7"/>
  <c r="O4" i="7"/>
  <c r="O61" i="7" s="1"/>
  <c r="D4" i="7"/>
  <c r="D61" i="7" s="1"/>
  <c r="P117" i="7"/>
  <c r="S117" i="7" s="1"/>
  <c r="P112" i="7"/>
  <c r="S112" i="7" s="1"/>
  <c r="P111" i="7"/>
  <c r="S111" i="7" s="1"/>
  <c r="P110" i="7"/>
  <c r="S110" i="7" s="1"/>
  <c r="H109" i="7"/>
  <c r="G109" i="7"/>
  <c r="I109" i="7" s="1"/>
  <c r="E109" i="7"/>
  <c r="P107" i="7"/>
  <c r="S107" i="7" s="1"/>
  <c r="P106" i="7"/>
  <c r="S106" i="7" s="1"/>
  <c r="P105" i="7"/>
  <c r="S105" i="7" s="1"/>
  <c r="P104" i="7"/>
  <c r="S104" i="7" s="1"/>
  <c r="P103" i="7"/>
  <c r="S103" i="7" s="1"/>
  <c r="R100" i="7"/>
  <c r="D99" i="7"/>
  <c r="J99" i="7" s="1"/>
  <c r="D98" i="7"/>
  <c r="N98" i="7" s="1"/>
  <c r="D97" i="7"/>
  <c r="H97" i="7" s="1"/>
  <c r="I97" i="7" s="1"/>
  <c r="J97" i="7" s="1"/>
  <c r="P95" i="7"/>
  <c r="S95" i="7" s="1"/>
  <c r="R94" i="7"/>
  <c r="O94" i="7"/>
  <c r="N94" i="7"/>
  <c r="M94" i="7"/>
  <c r="L94" i="7"/>
  <c r="K94" i="7"/>
  <c r="J94" i="7"/>
  <c r="I94" i="7"/>
  <c r="H94" i="7"/>
  <c r="G94" i="7"/>
  <c r="F94" i="7"/>
  <c r="E94" i="7"/>
  <c r="D94" i="7"/>
  <c r="P93" i="7"/>
  <c r="S93" i="7" s="1"/>
  <c r="R90" i="7"/>
  <c r="P88" i="7"/>
  <c r="S88" i="7" s="1"/>
  <c r="R84" i="7"/>
  <c r="R86" i="7" s="1"/>
  <c r="R75" i="7"/>
  <c r="R74" i="7"/>
  <c r="R72" i="7"/>
  <c r="R71" i="7"/>
  <c r="O71" i="7"/>
  <c r="N71" i="7"/>
  <c r="M71" i="7"/>
  <c r="L71" i="7"/>
  <c r="K71" i="7"/>
  <c r="J71" i="7"/>
  <c r="I71" i="7"/>
  <c r="H71" i="7"/>
  <c r="G71" i="7"/>
  <c r="F71" i="7"/>
  <c r="E71" i="7"/>
  <c r="D71" i="7"/>
  <c r="R70" i="7"/>
  <c r="R69" i="7"/>
  <c r="R67" i="7"/>
  <c r="O67" i="7"/>
  <c r="N67" i="7"/>
  <c r="M67" i="7"/>
  <c r="L67" i="7"/>
  <c r="K67" i="7"/>
  <c r="J67" i="7"/>
  <c r="I67" i="7"/>
  <c r="H67" i="7"/>
  <c r="G67" i="7"/>
  <c r="F67" i="7"/>
  <c r="E67" i="7"/>
  <c r="D67" i="7"/>
  <c r="R66" i="7"/>
  <c r="R65" i="7"/>
  <c r="R64" i="7"/>
  <c r="R63" i="7"/>
  <c r="R61" i="7"/>
  <c r="R57" i="7"/>
  <c r="R76" i="7" s="1"/>
  <c r="P55" i="7"/>
  <c r="P53" i="7"/>
  <c r="S53" i="7" s="1"/>
  <c r="P52" i="7"/>
  <c r="S52" i="7" s="1"/>
  <c r="P51" i="7"/>
  <c r="S51" i="7" s="1"/>
  <c r="P50" i="7"/>
  <c r="S50" i="7" s="1"/>
  <c r="R49" i="7"/>
  <c r="R68" i="7" s="1"/>
  <c r="O49" i="7"/>
  <c r="N49" i="7"/>
  <c r="M49" i="7"/>
  <c r="L49" i="7"/>
  <c r="K49" i="7"/>
  <c r="J49" i="7"/>
  <c r="I49" i="7"/>
  <c r="H49" i="7"/>
  <c r="G49" i="7"/>
  <c r="F49" i="7"/>
  <c r="E49" i="7"/>
  <c r="D49" i="7"/>
  <c r="P48" i="7"/>
  <c r="S48" i="7" s="1"/>
  <c r="P47" i="7"/>
  <c r="S47" i="7" s="1"/>
  <c r="P46" i="7"/>
  <c r="S46" i="7" s="1"/>
  <c r="P45" i="7"/>
  <c r="S45" i="7" s="1"/>
  <c r="P44" i="7"/>
  <c r="R43" i="7"/>
  <c r="O43" i="7"/>
  <c r="N43" i="7"/>
  <c r="M43" i="7"/>
  <c r="L43" i="7"/>
  <c r="K43" i="7"/>
  <c r="J43" i="7"/>
  <c r="I43" i="7"/>
  <c r="I54" i="7" s="1"/>
  <c r="H43" i="7"/>
  <c r="G43" i="7"/>
  <c r="F43" i="7"/>
  <c r="E43" i="7"/>
  <c r="D43" i="7"/>
  <c r="P42" i="7"/>
  <c r="R39" i="7"/>
  <c r="O39" i="7"/>
  <c r="N39" i="7"/>
  <c r="M39" i="7"/>
  <c r="L39" i="7"/>
  <c r="K39" i="7"/>
  <c r="J39" i="7"/>
  <c r="I39" i="7"/>
  <c r="H39" i="7"/>
  <c r="G39" i="7"/>
  <c r="F39" i="7"/>
  <c r="E39" i="7"/>
  <c r="D39" i="7"/>
  <c r="P38" i="7"/>
  <c r="S38" i="7" s="1"/>
  <c r="P37" i="7"/>
  <c r="P36" i="7"/>
  <c r="S36" i="7" s="1"/>
  <c r="P34" i="7"/>
  <c r="S34" i="7" s="1"/>
  <c r="P33" i="7"/>
  <c r="S33" i="7" s="1"/>
  <c r="P32" i="7"/>
  <c r="S32" i="7" s="1"/>
  <c r="P31" i="7"/>
  <c r="S31" i="7" s="1"/>
  <c r="P30" i="7"/>
  <c r="S30" i="7" s="1"/>
  <c r="P29" i="7"/>
  <c r="S29" i="7" s="1"/>
  <c r="P28" i="7"/>
  <c r="S28" i="7" s="1"/>
  <c r="P27" i="7"/>
  <c r="S27" i="7" s="1"/>
  <c r="P26" i="7"/>
  <c r="S26" i="7" s="1"/>
  <c r="P25" i="7"/>
  <c r="S25" i="7" s="1"/>
  <c r="R24" i="7"/>
  <c r="O24" i="7"/>
  <c r="O35" i="7" s="1"/>
  <c r="N24" i="7"/>
  <c r="N35" i="7" s="1"/>
  <c r="M24" i="7"/>
  <c r="M35" i="7" s="1"/>
  <c r="L24" i="7"/>
  <c r="L35" i="7" s="1"/>
  <c r="K24" i="7"/>
  <c r="K35" i="7" s="1"/>
  <c r="J24" i="7"/>
  <c r="J35" i="7" s="1"/>
  <c r="I24" i="7"/>
  <c r="I35" i="7" s="1"/>
  <c r="H24" i="7"/>
  <c r="H35" i="7" s="1"/>
  <c r="G24" i="7"/>
  <c r="G35" i="7" s="1"/>
  <c r="F24" i="7"/>
  <c r="E24" i="7"/>
  <c r="E35" i="7" s="1"/>
  <c r="D24" i="7"/>
  <c r="D35" i="7" s="1"/>
  <c r="P23" i="7"/>
  <c r="S23" i="7" s="1"/>
  <c r="R20" i="7"/>
  <c r="P14" i="7"/>
  <c r="P10" i="7"/>
  <c r="S10" i="7" s="1"/>
  <c r="R5" i="7"/>
  <c r="R16" i="7" s="1"/>
  <c r="G216" i="6"/>
  <c r="H216" i="6"/>
  <c r="I216" i="6"/>
  <c r="J216" i="6"/>
  <c r="K216" i="6"/>
  <c r="L216" i="6"/>
  <c r="M216" i="6"/>
  <c r="N216" i="6"/>
  <c r="O216" i="6"/>
  <c r="P216" i="6"/>
  <c r="Q216" i="6"/>
  <c r="F216" i="6"/>
  <c r="C729" i="4"/>
  <c r="G121" i="6"/>
  <c r="H121" i="6"/>
  <c r="I121" i="6"/>
  <c r="J121" i="6"/>
  <c r="K121" i="6"/>
  <c r="L121" i="6"/>
  <c r="M121" i="6"/>
  <c r="N121" i="6"/>
  <c r="O121" i="6"/>
  <c r="P121" i="6"/>
  <c r="Q121" i="6"/>
  <c r="F121" i="6"/>
  <c r="G120" i="6"/>
  <c r="H120" i="6"/>
  <c r="I120" i="6"/>
  <c r="J120" i="6"/>
  <c r="K120" i="6"/>
  <c r="L120" i="6"/>
  <c r="M120" i="6"/>
  <c r="N120" i="6"/>
  <c r="O120" i="6"/>
  <c r="P120" i="6"/>
  <c r="Q120" i="6"/>
  <c r="F120" i="6"/>
  <c r="G119" i="6"/>
  <c r="H119" i="6"/>
  <c r="I119" i="6"/>
  <c r="J119" i="6"/>
  <c r="K119" i="6"/>
  <c r="L119" i="6"/>
  <c r="M119" i="6"/>
  <c r="N119" i="6"/>
  <c r="O119" i="6"/>
  <c r="P119" i="6"/>
  <c r="Q119" i="6"/>
  <c r="F119" i="6"/>
  <c r="G110" i="6"/>
  <c r="H110" i="6"/>
  <c r="I110" i="6"/>
  <c r="J110" i="6"/>
  <c r="K110" i="6"/>
  <c r="L110" i="6"/>
  <c r="M110" i="6"/>
  <c r="N110" i="6"/>
  <c r="O110" i="6"/>
  <c r="P110" i="6"/>
  <c r="Q110" i="6"/>
  <c r="F110" i="6"/>
  <c r="G109" i="6"/>
  <c r="H109" i="6"/>
  <c r="I109" i="6"/>
  <c r="J109" i="6"/>
  <c r="K109" i="6"/>
  <c r="L109" i="6"/>
  <c r="M109" i="6"/>
  <c r="N109" i="6"/>
  <c r="O109" i="6"/>
  <c r="P109" i="6"/>
  <c r="Q109" i="6"/>
  <c r="F109" i="6"/>
  <c r="G108" i="6"/>
  <c r="H108" i="6"/>
  <c r="I108" i="6"/>
  <c r="J108" i="6"/>
  <c r="K108" i="6"/>
  <c r="L108" i="6"/>
  <c r="M108" i="6"/>
  <c r="N108" i="6"/>
  <c r="O108" i="6"/>
  <c r="P108" i="6"/>
  <c r="Q108" i="6"/>
  <c r="F108" i="6"/>
  <c r="G107" i="6"/>
  <c r="H107" i="6"/>
  <c r="I107" i="6"/>
  <c r="J107" i="6"/>
  <c r="K107" i="6"/>
  <c r="L107" i="6"/>
  <c r="M107" i="6"/>
  <c r="N107" i="6"/>
  <c r="O107" i="6"/>
  <c r="P107" i="6"/>
  <c r="Q107" i="6"/>
  <c r="F107" i="6"/>
  <c r="G106" i="6"/>
  <c r="H106" i="6"/>
  <c r="H111" i="6" s="1"/>
  <c r="H115" i="6" s="1"/>
  <c r="H117" i="6" s="1"/>
  <c r="I106" i="6"/>
  <c r="J106" i="6"/>
  <c r="K106" i="6"/>
  <c r="L106" i="6"/>
  <c r="M106" i="6"/>
  <c r="M111" i="6" s="1"/>
  <c r="M115" i="6" s="1"/>
  <c r="M117" i="6" s="1"/>
  <c r="N106" i="6"/>
  <c r="O106" i="6"/>
  <c r="P106" i="6"/>
  <c r="P111" i="6" s="1"/>
  <c r="P115" i="6" s="1"/>
  <c r="P117" i="6" s="1"/>
  <c r="Q106" i="6"/>
  <c r="F106" i="6"/>
  <c r="F76" i="6"/>
  <c r="G76" i="6"/>
  <c r="H76" i="6"/>
  <c r="I76" i="6"/>
  <c r="J76" i="6"/>
  <c r="K76" i="6"/>
  <c r="L76" i="6"/>
  <c r="M76" i="6"/>
  <c r="N76" i="6"/>
  <c r="O76" i="6"/>
  <c r="P76" i="6"/>
  <c r="Q76" i="6"/>
  <c r="F78" i="6"/>
  <c r="G78" i="6"/>
  <c r="H78" i="6"/>
  <c r="I78" i="6"/>
  <c r="J78" i="6"/>
  <c r="K78" i="6"/>
  <c r="L78" i="6"/>
  <c r="M78" i="6"/>
  <c r="N78" i="6"/>
  <c r="O78" i="6"/>
  <c r="P78" i="6"/>
  <c r="Q78" i="6"/>
  <c r="F44" i="6"/>
  <c r="G44" i="6"/>
  <c r="H44" i="6"/>
  <c r="I44" i="6"/>
  <c r="J44" i="6"/>
  <c r="K44" i="6"/>
  <c r="L44" i="6"/>
  <c r="M44" i="6"/>
  <c r="N44" i="6"/>
  <c r="O44" i="6"/>
  <c r="P44" i="6"/>
  <c r="Q44" i="6"/>
  <c r="F45" i="6"/>
  <c r="G45" i="6"/>
  <c r="H45" i="6"/>
  <c r="I45" i="6"/>
  <c r="J45" i="6"/>
  <c r="K45" i="6"/>
  <c r="L45" i="6"/>
  <c r="M45" i="6"/>
  <c r="N45" i="6"/>
  <c r="O45" i="6"/>
  <c r="P45" i="6"/>
  <c r="Q45" i="6"/>
  <c r="F46" i="6"/>
  <c r="G46" i="6"/>
  <c r="H46" i="6"/>
  <c r="I46" i="6"/>
  <c r="J46" i="6"/>
  <c r="K46" i="6"/>
  <c r="L46" i="6"/>
  <c r="M46" i="6"/>
  <c r="N46" i="6"/>
  <c r="O46" i="6"/>
  <c r="P46" i="6"/>
  <c r="Q46" i="6"/>
  <c r="F47" i="6"/>
  <c r="G47" i="6"/>
  <c r="H47" i="6"/>
  <c r="I47" i="6"/>
  <c r="J47" i="6"/>
  <c r="K47" i="6"/>
  <c r="L47" i="6"/>
  <c r="M47" i="6"/>
  <c r="N47" i="6"/>
  <c r="O47" i="6"/>
  <c r="P47" i="6"/>
  <c r="Q47" i="6"/>
  <c r="F48" i="6"/>
  <c r="G48" i="6"/>
  <c r="H48" i="6"/>
  <c r="I48" i="6"/>
  <c r="J48" i="6"/>
  <c r="K48" i="6"/>
  <c r="L48" i="6"/>
  <c r="M48" i="6"/>
  <c r="N48" i="6"/>
  <c r="O48" i="6"/>
  <c r="P48" i="6"/>
  <c r="Q48" i="6"/>
  <c r="F49" i="6"/>
  <c r="G49" i="6"/>
  <c r="H49" i="6"/>
  <c r="I49" i="6"/>
  <c r="J49" i="6"/>
  <c r="K49" i="6"/>
  <c r="L49" i="6"/>
  <c r="M49" i="6"/>
  <c r="N49" i="6"/>
  <c r="O49" i="6"/>
  <c r="P49" i="6"/>
  <c r="Q49" i="6"/>
  <c r="F50" i="6"/>
  <c r="G50" i="6"/>
  <c r="H50" i="6"/>
  <c r="I50" i="6"/>
  <c r="J50" i="6"/>
  <c r="K50" i="6"/>
  <c r="L50" i="6"/>
  <c r="M50" i="6"/>
  <c r="N50" i="6"/>
  <c r="O50" i="6"/>
  <c r="P50" i="6"/>
  <c r="Q50" i="6"/>
  <c r="F51" i="6"/>
  <c r="G51" i="6"/>
  <c r="H51" i="6"/>
  <c r="I51" i="6"/>
  <c r="J51" i="6"/>
  <c r="K51" i="6"/>
  <c r="L51" i="6"/>
  <c r="M51" i="6"/>
  <c r="N51" i="6"/>
  <c r="O51" i="6"/>
  <c r="P51" i="6"/>
  <c r="Q51" i="6"/>
  <c r="F52" i="6"/>
  <c r="G52" i="6"/>
  <c r="H52" i="6"/>
  <c r="I52" i="6"/>
  <c r="J52" i="6"/>
  <c r="K52" i="6"/>
  <c r="L52" i="6"/>
  <c r="M52" i="6"/>
  <c r="N52" i="6"/>
  <c r="O52" i="6"/>
  <c r="P52" i="6"/>
  <c r="Q52" i="6"/>
  <c r="G43" i="6"/>
  <c r="H43" i="6"/>
  <c r="I43" i="6"/>
  <c r="J43" i="6"/>
  <c r="K43" i="6"/>
  <c r="L43" i="6"/>
  <c r="M43" i="6"/>
  <c r="N43" i="6"/>
  <c r="O43" i="6"/>
  <c r="P43" i="6"/>
  <c r="Q43" i="6"/>
  <c r="F43" i="6"/>
  <c r="G17" i="6"/>
  <c r="H17" i="6"/>
  <c r="I17" i="6"/>
  <c r="I69" i="6" s="1"/>
  <c r="J17" i="6"/>
  <c r="J69" i="6" s="1"/>
  <c r="K17" i="6"/>
  <c r="K69" i="6" s="1"/>
  <c r="L17" i="6"/>
  <c r="L69" i="6" s="1"/>
  <c r="M17" i="6"/>
  <c r="M69" i="6" s="1"/>
  <c r="N17" i="6"/>
  <c r="N69" i="6" s="1"/>
  <c r="O17" i="6"/>
  <c r="P17" i="6"/>
  <c r="P69" i="6" s="1"/>
  <c r="Q17" i="6"/>
  <c r="Q69" i="6" s="1"/>
  <c r="G18" i="6"/>
  <c r="G70" i="6" s="1"/>
  <c r="H18" i="6"/>
  <c r="H70" i="6" s="1"/>
  <c r="I18" i="6"/>
  <c r="I70" i="6" s="1"/>
  <c r="J18" i="6"/>
  <c r="J70" i="6" s="1"/>
  <c r="K18" i="6"/>
  <c r="K70" i="6" s="1"/>
  <c r="L18" i="6"/>
  <c r="L70" i="6" s="1"/>
  <c r="M18" i="6"/>
  <c r="M70" i="6" s="1"/>
  <c r="N18" i="6"/>
  <c r="O18" i="6"/>
  <c r="O70" i="6" s="1"/>
  <c r="P18" i="6"/>
  <c r="P70" i="6" s="1"/>
  <c r="Q18" i="6"/>
  <c r="Q70" i="6" s="1"/>
  <c r="G19" i="6"/>
  <c r="G71" i="6" s="1"/>
  <c r="H19" i="6"/>
  <c r="H71" i="6" s="1"/>
  <c r="I19" i="6"/>
  <c r="I71" i="6" s="1"/>
  <c r="J19" i="6"/>
  <c r="J71" i="6" s="1"/>
  <c r="K19" i="6"/>
  <c r="L19" i="6"/>
  <c r="L71" i="6" s="1"/>
  <c r="M19" i="6"/>
  <c r="M71" i="6" s="1"/>
  <c r="N19" i="6"/>
  <c r="N71" i="6" s="1"/>
  <c r="O19" i="6"/>
  <c r="O71" i="6" s="1"/>
  <c r="P19" i="6"/>
  <c r="P71" i="6" s="1"/>
  <c r="Q19" i="6"/>
  <c r="Q71" i="6" s="1"/>
  <c r="G20" i="6"/>
  <c r="G72" i="6" s="1"/>
  <c r="H20" i="6"/>
  <c r="H72" i="6" s="1"/>
  <c r="I20" i="6"/>
  <c r="I72" i="6" s="1"/>
  <c r="J20" i="6"/>
  <c r="J72" i="6" s="1"/>
  <c r="K20" i="6"/>
  <c r="K72" i="6" s="1"/>
  <c r="L20" i="6"/>
  <c r="L72" i="6" s="1"/>
  <c r="M20" i="6"/>
  <c r="M72" i="6" s="1"/>
  <c r="N20" i="6"/>
  <c r="N72" i="6" s="1"/>
  <c r="O20" i="6"/>
  <c r="O72" i="6" s="1"/>
  <c r="P20" i="6"/>
  <c r="P72" i="6" s="1"/>
  <c r="Q20" i="6"/>
  <c r="Q72" i="6" s="1"/>
  <c r="G21" i="6"/>
  <c r="G73" i="6" s="1"/>
  <c r="H21" i="6"/>
  <c r="H73" i="6" s="1"/>
  <c r="I21" i="6"/>
  <c r="I73" i="6" s="1"/>
  <c r="J21" i="6"/>
  <c r="J73" i="6" s="1"/>
  <c r="K21" i="6"/>
  <c r="K73" i="6" s="1"/>
  <c r="L21" i="6"/>
  <c r="L73" i="6" s="1"/>
  <c r="M21" i="6"/>
  <c r="M73" i="6" s="1"/>
  <c r="N21" i="6"/>
  <c r="N73" i="6" s="1"/>
  <c r="O21" i="6"/>
  <c r="O73" i="6" s="1"/>
  <c r="P21" i="6"/>
  <c r="P73" i="6" s="1"/>
  <c r="Q21" i="6"/>
  <c r="Q73" i="6" s="1"/>
  <c r="G22" i="6"/>
  <c r="G74" i="6" s="1"/>
  <c r="H22" i="6"/>
  <c r="H74" i="6" s="1"/>
  <c r="I22" i="6"/>
  <c r="I74" i="6" s="1"/>
  <c r="J22" i="6"/>
  <c r="J74" i="6" s="1"/>
  <c r="K22" i="6"/>
  <c r="K74" i="6" s="1"/>
  <c r="L22" i="6"/>
  <c r="L74" i="6" s="1"/>
  <c r="M22" i="6"/>
  <c r="M74" i="6" s="1"/>
  <c r="N22" i="6"/>
  <c r="N74" i="6" s="1"/>
  <c r="O22" i="6"/>
  <c r="O74" i="6" s="1"/>
  <c r="P22" i="6"/>
  <c r="P74" i="6" s="1"/>
  <c r="Q22" i="6"/>
  <c r="Q74" i="6" s="1"/>
  <c r="G23" i="6"/>
  <c r="G75" i="6" s="1"/>
  <c r="H23" i="6"/>
  <c r="H75" i="6" s="1"/>
  <c r="I23" i="6"/>
  <c r="I75" i="6" s="1"/>
  <c r="J23" i="6"/>
  <c r="J75" i="6" s="1"/>
  <c r="K23" i="6"/>
  <c r="K75" i="6" s="1"/>
  <c r="L23" i="6"/>
  <c r="L75" i="6" s="1"/>
  <c r="M23" i="6"/>
  <c r="M75" i="6" s="1"/>
  <c r="N23" i="6"/>
  <c r="N75" i="6" s="1"/>
  <c r="O23" i="6"/>
  <c r="O75" i="6" s="1"/>
  <c r="P23" i="6"/>
  <c r="P75" i="6" s="1"/>
  <c r="Q23" i="6"/>
  <c r="Q75" i="6" s="1"/>
  <c r="G24" i="6"/>
  <c r="H24" i="6"/>
  <c r="I24" i="6"/>
  <c r="J24" i="6"/>
  <c r="K24" i="6"/>
  <c r="L24" i="6"/>
  <c r="M24" i="6"/>
  <c r="N24" i="6"/>
  <c r="O24" i="6"/>
  <c r="P24" i="6"/>
  <c r="Q24" i="6"/>
  <c r="G25" i="6"/>
  <c r="G77" i="6" s="1"/>
  <c r="H25" i="6"/>
  <c r="H77" i="6" s="1"/>
  <c r="I25" i="6"/>
  <c r="I77" i="6" s="1"/>
  <c r="J25" i="6"/>
  <c r="J77" i="6" s="1"/>
  <c r="K25" i="6"/>
  <c r="K77" i="6" s="1"/>
  <c r="L25" i="6"/>
  <c r="L77" i="6" s="1"/>
  <c r="M25" i="6"/>
  <c r="M77" i="6" s="1"/>
  <c r="N25" i="6"/>
  <c r="N77" i="6" s="1"/>
  <c r="O25" i="6"/>
  <c r="O77" i="6" s="1"/>
  <c r="P25" i="6"/>
  <c r="P77" i="6" s="1"/>
  <c r="Q25" i="6"/>
  <c r="Q77" i="6" s="1"/>
  <c r="G26" i="6"/>
  <c r="H26" i="6"/>
  <c r="I26" i="6"/>
  <c r="J26" i="6"/>
  <c r="K26" i="6"/>
  <c r="L26" i="6"/>
  <c r="M26" i="6"/>
  <c r="N26" i="6"/>
  <c r="O26" i="6"/>
  <c r="P26" i="6"/>
  <c r="Q26" i="6"/>
  <c r="F18" i="6"/>
  <c r="F19" i="6"/>
  <c r="F20" i="6"/>
  <c r="F21" i="6"/>
  <c r="F22" i="6"/>
  <c r="F23" i="6"/>
  <c r="F75" i="6" s="1"/>
  <c r="F24" i="6"/>
  <c r="F25" i="6"/>
  <c r="F77" i="6" s="1"/>
  <c r="F26" i="6"/>
  <c r="F17" i="6"/>
  <c r="R221" i="6"/>
  <c r="S221" i="6" s="1"/>
  <c r="S209" i="6"/>
  <c r="R209" i="6"/>
  <c r="S208" i="6"/>
  <c r="R208" i="6"/>
  <c r="S207" i="6"/>
  <c r="R207" i="6"/>
  <c r="S206" i="6"/>
  <c r="R206" i="6"/>
  <c r="S205" i="6"/>
  <c r="R205" i="6"/>
  <c r="S204" i="6"/>
  <c r="R204" i="6"/>
  <c r="S202" i="6"/>
  <c r="R202" i="6"/>
  <c r="S201" i="6"/>
  <c r="R201" i="6"/>
  <c r="S200" i="6"/>
  <c r="R200" i="6"/>
  <c r="S199" i="6"/>
  <c r="R199" i="6"/>
  <c r="S198" i="6"/>
  <c r="R198" i="6"/>
  <c r="S197" i="6"/>
  <c r="R197" i="6"/>
  <c r="S196" i="6"/>
  <c r="R196" i="6"/>
  <c r="S195" i="6"/>
  <c r="R195" i="6"/>
  <c r="S194" i="6"/>
  <c r="R194" i="6"/>
  <c r="S193" i="6"/>
  <c r="R193" i="6"/>
  <c r="S191" i="6"/>
  <c r="R191" i="6"/>
  <c r="S190" i="6"/>
  <c r="R190" i="6"/>
  <c r="S189" i="6"/>
  <c r="R189" i="6"/>
  <c r="S188" i="6"/>
  <c r="R188" i="6"/>
  <c r="S185" i="6"/>
  <c r="S184" i="6"/>
  <c r="R184" i="6"/>
  <c r="S183" i="6"/>
  <c r="R183" i="6"/>
  <c r="S182" i="6"/>
  <c r="R182" i="6"/>
  <c r="Q179" i="6"/>
  <c r="P179" i="6"/>
  <c r="O179" i="6"/>
  <c r="N179" i="6"/>
  <c r="M179" i="6"/>
  <c r="L179" i="6"/>
  <c r="K179" i="6"/>
  <c r="J179" i="6"/>
  <c r="I179" i="6"/>
  <c r="H179" i="6"/>
  <c r="G179" i="6"/>
  <c r="F179" i="6"/>
  <c r="S177" i="6"/>
  <c r="R177" i="6"/>
  <c r="S175" i="6"/>
  <c r="R175" i="6"/>
  <c r="S173" i="6"/>
  <c r="R173" i="6"/>
  <c r="S171" i="6"/>
  <c r="R171" i="6"/>
  <c r="Q168" i="6"/>
  <c r="P168" i="6"/>
  <c r="O168" i="6"/>
  <c r="N168" i="6"/>
  <c r="M168" i="6"/>
  <c r="L168" i="6"/>
  <c r="K168" i="6"/>
  <c r="J168" i="6"/>
  <c r="I168" i="6"/>
  <c r="H168" i="6"/>
  <c r="G168" i="6"/>
  <c r="S167" i="6"/>
  <c r="R167" i="6"/>
  <c r="S166" i="6"/>
  <c r="R166" i="6"/>
  <c r="S164" i="6"/>
  <c r="R164" i="6"/>
  <c r="S163" i="6"/>
  <c r="R163" i="6"/>
  <c r="S162" i="6"/>
  <c r="R162" i="6"/>
  <c r="S160" i="6"/>
  <c r="R160" i="6"/>
  <c r="S158" i="6"/>
  <c r="R158" i="6"/>
  <c r="S156" i="6"/>
  <c r="R156" i="6"/>
  <c r="S154" i="6"/>
  <c r="R154" i="6"/>
  <c r="S152" i="6"/>
  <c r="R152" i="6"/>
  <c r="S150" i="6"/>
  <c r="R150" i="6"/>
  <c r="S148" i="6"/>
  <c r="R148" i="6"/>
  <c r="S146" i="6"/>
  <c r="R146" i="6"/>
  <c r="S144" i="6"/>
  <c r="R144" i="6"/>
  <c r="S143" i="6"/>
  <c r="R143" i="6"/>
  <c r="S142" i="6"/>
  <c r="R142" i="6"/>
  <c r="S141" i="6"/>
  <c r="R141" i="6"/>
  <c r="S140" i="6"/>
  <c r="R140" i="6"/>
  <c r="S138" i="6"/>
  <c r="R138" i="6"/>
  <c r="S136" i="6"/>
  <c r="R136" i="6"/>
  <c r="S134" i="6"/>
  <c r="R134" i="6"/>
  <c r="S132" i="6"/>
  <c r="R132" i="6"/>
  <c r="S130" i="6"/>
  <c r="R130" i="6"/>
  <c r="S127" i="6"/>
  <c r="R127" i="6"/>
  <c r="S125" i="6"/>
  <c r="R125" i="6"/>
  <c r="S124" i="6"/>
  <c r="R124" i="6"/>
  <c r="S116" i="6"/>
  <c r="R116" i="6"/>
  <c r="S114" i="6"/>
  <c r="R114" i="6"/>
  <c r="S113" i="6"/>
  <c r="R113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Q98" i="6"/>
  <c r="P98" i="6"/>
  <c r="O98" i="6"/>
  <c r="N98" i="6"/>
  <c r="M98" i="6"/>
  <c r="L98" i="6"/>
  <c r="K98" i="6"/>
  <c r="J98" i="6"/>
  <c r="I98" i="6"/>
  <c r="H98" i="6"/>
  <c r="G98" i="6"/>
  <c r="F98" i="6"/>
  <c r="Q97" i="6"/>
  <c r="P97" i="6"/>
  <c r="O97" i="6"/>
  <c r="N97" i="6"/>
  <c r="M97" i="6"/>
  <c r="L97" i="6"/>
  <c r="K97" i="6"/>
  <c r="J97" i="6"/>
  <c r="I97" i="6"/>
  <c r="H97" i="6"/>
  <c r="G97" i="6"/>
  <c r="F97" i="6"/>
  <c r="Q96" i="6"/>
  <c r="P96" i="6"/>
  <c r="O96" i="6"/>
  <c r="N96" i="6"/>
  <c r="M96" i="6"/>
  <c r="L96" i="6"/>
  <c r="K96" i="6"/>
  <c r="J96" i="6"/>
  <c r="I96" i="6"/>
  <c r="H96" i="6"/>
  <c r="G96" i="6"/>
  <c r="F96" i="6"/>
  <c r="Q95" i="6"/>
  <c r="P95" i="6"/>
  <c r="O95" i="6"/>
  <c r="N95" i="6"/>
  <c r="M95" i="6"/>
  <c r="L95" i="6"/>
  <c r="K95" i="6"/>
  <c r="J95" i="6"/>
  <c r="I95" i="6"/>
  <c r="H95" i="6"/>
  <c r="G95" i="6"/>
  <c r="F95" i="6"/>
  <c r="Q94" i="6"/>
  <c r="P94" i="6"/>
  <c r="O94" i="6"/>
  <c r="N94" i="6"/>
  <c r="M94" i="6"/>
  <c r="L94" i="6"/>
  <c r="K94" i="6"/>
  <c r="J94" i="6"/>
  <c r="I94" i="6"/>
  <c r="H94" i="6"/>
  <c r="G94" i="6"/>
  <c r="F94" i="6"/>
  <c r="S64" i="6"/>
  <c r="S102" i="6" s="1"/>
  <c r="R64" i="6"/>
  <c r="Q61" i="6"/>
  <c r="Q99" i="6" s="1"/>
  <c r="P61" i="6"/>
  <c r="P99" i="6" s="1"/>
  <c r="O61" i="6"/>
  <c r="O99" i="6" s="1"/>
  <c r="N61" i="6"/>
  <c r="N99" i="6" s="1"/>
  <c r="M61" i="6"/>
  <c r="M99" i="6" s="1"/>
  <c r="L61" i="6"/>
  <c r="L99" i="6" s="1"/>
  <c r="K61" i="6"/>
  <c r="K99" i="6" s="1"/>
  <c r="J61" i="6"/>
  <c r="J99" i="6" s="1"/>
  <c r="I61" i="6"/>
  <c r="H61" i="6"/>
  <c r="G61" i="6"/>
  <c r="G99" i="6" s="1"/>
  <c r="F61" i="6"/>
  <c r="F99" i="6" s="1"/>
  <c r="S60" i="6"/>
  <c r="S98" i="6" s="1"/>
  <c r="R60" i="6"/>
  <c r="S59" i="6"/>
  <c r="S97" i="6" s="1"/>
  <c r="R59" i="6"/>
  <c r="S58" i="6"/>
  <c r="S96" i="6" s="1"/>
  <c r="R58" i="6"/>
  <c r="S57" i="6"/>
  <c r="S95" i="6" s="1"/>
  <c r="R57" i="6"/>
  <c r="S56" i="6"/>
  <c r="S94" i="6" s="1"/>
  <c r="R56" i="6"/>
  <c r="S38" i="6"/>
  <c r="R38" i="6"/>
  <c r="Q35" i="6"/>
  <c r="P35" i="6"/>
  <c r="O35" i="6"/>
  <c r="N35" i="6"/>
  <c r="M35" i="6"/>
  <c r="L35" i="6"/>
  <c r="K35" i="6"/>
  <c r="J35" i="6"/>
  <c r="I35" i="6"/>
  <c r="H35" i="6"/>
  <c r="G35" i="6"/>
  <c r="F35" i="6"/>
  <c r="S34" i="6"/>
  <c r="R34" i="6"/>
  <c r="S33" i="6"/>
  <c r="R33" i="6"/>
  <c r="S32" i="6"/>
  <c r="R32" i="6"/>
  <c r="S31" i="6"/>
  <c r="R31" i="6"/>
  <c r="S30" i="6"/>
  <c r="R30" i="6"/>
  <c r="Q15" i="6"/>
  <c r="P15" i="6"/>
  <c r="O15" i="6"/>
  <c r="N15" i="6"/>
  <c r="M15" i="6"/>
  <c r="L15" i="6"/>
  <c r="K15" i="6"/>
  <c r="J15" i="6"/>
  <c r="I15" i="6"/>
  <c r="H15" i="6"/>
  <c r="G15" i="6"/>
  <c r="F15" i="6"/>
  <c r="S14" i="6"/>
  <c r="S78" i="6" s="1"/>
  <c r="R14" i="6"/>
  <c r="S13" i="6"/>
  <c r="R13" i="6"/>
  <c r="S12" i="6"/>
  <c r="S76" i="6" s="1"/>
  <c r="R12" i="6"/>
  <c r="S11" i="6"/>
  <c r="R11" i="6"/>
  <c r="S10" i="6"/>
  <c r="R10" i="6"/>
  <c r="S9" i="6"/>
  <c r="R9" i="6"/>
  <c r="S8" i="6"/>
  <c r="R8" i="6"/>
  <c r="S7" i="6"/>
  <c r="R7" i="6"/>
  <c r="S6" i="6"/>
  <c r="R6" i="6"/>
  <c r="S5" i="6"/>
  <c r="R5" i="6"/>
  <c r="C1633" i="4"/>
  <c r="D1560" i="4"/>
  <c r="D1561" i="4" s="1"/>
  <c r="E1560" i="4"/>
  <c r="E1561" i="4" s="1"/>
  <c r="F1560" i="4"/>
  <c r="F1561" i="4" s="1"/>
  <c r="G1561" i="4"/>
  <c r="H1560" i="4"/>
  <c r="H1561" i="4" s="1"/>
  <c r="I1561" i="4"/>
  <c r="J1560" i="4"/>
  <c r="J1561" i="4" s="1"/>
  <c r="K1560" i="4"/>
  <c r="K1561" i="4" s="1"/>
  <c r="L1560" i="4"/>
  <c r="L1561" i="4" s="1"/>
  <c r="M1560" i="4"/>
  <c r="M1561" i="4" s="1"/>
  <c r="N1560" i="4"/>
  <c r="N1561" i="4" s="1"/>
  <c r="C1560" i="4"/>
  <c r="C1561" i="4" s="1"/>
  <c r="C1542" i="4"/>
  <c r="C1543" i="4" s="1"/>
  <c r="D1506" i="4"/>
  <c r="E1506" i="4"/>
  <c r="F1506" i="4"/>
  <c r="H1506" i="4"/>
  <c r="I1506" i="4"/>
  <c r="J1506" i="4"/>
  <c r="K1506" i="4"/>
  <c r="L1506" i="4"/>
  <c r="M1506" i="4"/>
  <c r="C1506" i="4"/>
  <c r="O1475" i="4"/>
  <c r="O1476" i="4"/>
  <c r="O1477" i="4"/>
  <c r="O1478" i="4"/>
  <c r="O1479" i="4"/>
  <c r="O1480" i="4"/>
  <c r="O1481" i="4"/>
  <c r="O1482" i="4"/>
  <c r="O1483" i="4"/>
  <c r="O1484" i="4"/>
  <c r="O1485" i="4"/>
  <c r="O1486" i="4"/>
  <c r="O1487" i="4"/>
  <c r="O1488" i="4"/>
  <c r="O1489" i="4"/>
  <c r="O1490" i="4"/>
  <c r="O1491" i="4"/>
  <c r="O1492" i="4"/>
  <c r="O1493" i="4"/>
  <c r="O1494" i="4"/>
  <c r="O1495" i="4"/>
  <c r="O1496" i="4"/>
  <c r="O1497" i="4"/>
  <c r="O1498" i="4"/>
  <c r="O1499" i="4"/>
  <c r="O1500" i="4"/>
  <c r="O1501" i="4"/>
  <c r="O1502" i="4"/>
  <c r="O1505" i="4"/>
  <c r="O1474" i="4"/>
  <c r="O1473" i="4"/>
  <c r="O1441" i="4"/>
  <c r="C1470" i="4"/>
  <c r="I35" i="8"/>
  <c r="O1384" i="4"/>
  <c r="D1375" i="4"/>
  <c r="D1376" i="4" s="1"/>
  <c r="E1375" i="4"/>
  <c r="E1376" i="4" s="1"/>
  <c r="F1375" i="4"/>
  <c r="F1376" i="4" s="1"/>
  <c r="G1375" i="4"/>
  <c r="G1376" i="4" s="1"/>
  <c r="H1376" i="4"/>
  <c r="I1375" i="4"/>
  <c r="I1376" i="4" s="1"/>
  <c r="J1375" i="4"/>
  <c r="J1376" i="4" s="1"/>
  <c r="K1375" i="4"/>
  <c r="K1376" i="4" s="1"/>
  <c r="L1375" i="4"/>
  <c r="L1376" i="4" s="1"/>
  <c r="M1375" i="4"/>
  <c r="M1376" i="4" s="1"/>
  <c r="N1375" i="4"/>
  <c r="N1376" i="4" s="1"/>
  <c r="C1375" i="4"/>
  <c r="C1376" i="4" s="1"/>
  <c r="O1374" i="4"/>
  <c r="O1364" i="4"/>
  <c r="N1227" i="4"/>
  <c r="M1227" i="4"/>
  <c r="L1227" i="4"/>
  <c r="K1227" i="4"/>
  <c r="J1227" i="4"/>
  <c r="I1227" i="4"/>
  <c r="H1227" i="4"/>
  <c r="G1227" i="4"/>
  <c r="F1227" i="4"/>
  <c r="E1227" i="4"/>
  <c r="D1227" i="4"/>
  <c r="C1227" i="4"/>
  <c r="O1226" i="4"/>
  <c r="O1225" i="4"/>
  <c r="O1224" i="4"/>
  <c r="O1223" i="4"/>
  <c r="O1222" i="4"/>
  <c r="O1221" i="4"/>
  <c r="O1220" i="4"/>
  <c r="O1219" i="4"/>
  <c r="O1218" i="4"/>
  <c r="O1217" i="4"/>
  <c r="N1189" i="4"/>
  <c r="N1192" i="4" s="1"/>
  <c r="M1189" i="4"/>
  <c r="M1192" i="4" s="1"/>
  <c r="L1189" i="4"/>
  <c r="L1192" i="4" s="1"/>
  <c r="K1189" i="4"/>
  <c r="K1192" i="4" s="1"/>
  <c r="J1189" i="4"/>
  <c r="J1192" i="4" s="1"/>
  <c r="I1189" i="4"/>
  <c r="I1192" i="4" s="1"/>
  <c r="H1189" i="4"/>
  <c r="H1192" i="4" s="1"/>
  <c r="G1189" i="4"/>
  <c r="G1192" i="4" s="1"/>
  <c r="F1189" i="4"/>
  <c r="F1192" i="4" s="1"/>
  <c r="E1189" i="4"/>
  <c r="E1192" i="4" s="1"/>
  <c r="D1189" i="4"/>
  <c r="D1192" i="4" s="1"/>
  <c r="C1189" i="4"/>
  <c r="C1192" i="4" s="1"/>
  <c r="C1194" i="4" s="1"/>
  <c r="O1188" i="4"/>
  <c r="O1187" i="4"/>
  <c r="O1186" i="4"/>
  <c r="O1185" i="4"/>
  <c r="O1184" i="4"/>
  <c r="O1183" i="4"/>
  <c r="O1182" i="4"/>
  <c r="O1181" i="4"/>
  <c r="O1180" i="4"/>
  <c r="O1179" i="4"/>
  <c r="N1151" i="4"/>
  <c r="N1154" i="4" s="1"/>
  <c r="N1156" i="4" s="1"/>
  <c r="M1151" i="4"/>
  <c r="M1154" i="4" s="1"/>
  <c r="M1156" i="4" s="1"/>
  <c r="L1151" i="4"/>
  <c r="L1154" i="4" s="1"/>
  <c r="L1156" i="4" s="1"/>
  <c r="K1151" i="4"/>
  <c r="K1154" i="4" s="1"/>
  <c r="K1156" i="4" s="1"/>
  <c r="J1151" i="4"/>
  <c r="J1154" i="4" s="1"/>
  <c r="J1156" i="4" s="1"/>
  <c r="I1151" i="4"/>
  <c r="I1154" i="4" s="1"/>
  <c r="I1156" i="4" s="1"/>
  <c r="H1151" i="4"/>
  <c r="H1154" i="4" s="1"/>
  <c r="H1156" i="4" s="1"/>
  <c r="G1151" i="4"/>
  <c r="G1154" i="4" s="1"/>
  <c r="G1156" i="4" s="1"/>
  <c r="F1151" i="4"/>
  <c r="F1154" i="4" s="1"/>
  <c r="F1156" i="4" s="1"/>
  <c r="E1151" i="4"/>
  <c r="E1154" i="4" s="1"/>
  <c r="E1156" i="4" s="1"/>
  <c r="D1151" i="4"/>
  <c r="D1154" i="4" s="1"/>
  <c r="D1156" i="4" s="1"/>
  <c r="C1151" i="4"/>
  <c r="C1154" i="4" s="1"/>
  <c r="C1156" i="4" s="1"/>
  <c r="O1150" i="4"/>
  <c r="O1149" i="4"/>
  <c r="O1148" i="4"/>
  <c r="O1147" i="4"/>
  <c r="O1146" i="4"/>
  <c r="O1145" i="4"/>
  <c r="O1144" i="4"/>
  <c r="O1143" i="4"/>
  <c r="O1142" i="4"/>
  <c r="O1141" i="4"/>
  <c r="N1123" i="4"/>
  <c r="N1125" i="4" s="1"/>
  <c r="N1113" i="4"/>
  <c r="N1116" i="4" s="1"/>
  <c r="M1113" i="4"/>
  <c r="M1116" i="4" s="1"/>
  <c r="L1113" i="4"/>
  <c r="L1116" i="4" s="1"/>
  <c r="K1113" i="4"/>
  <c r="K1116" i="4" s="1"/>
  <c r="J1116" i="4"/>
  <c r="I1113" i="4"/>
  <c r="I1116" i="4" s="1"/>
  <c r="H1113" i="4"/>
  <c r="H1116" i="4" s="1"/>
  <c r="G54" i="8" s="1"/>
  <c r="G1113" i="4"/>
  <c r="G1116" i="4" s="1"/>
  <c r="F54" i="8" s="1"/>
  <c r="F1113" i="4"/>
  <c r="F1116" i="4" s="1"/>
  <c r="E1113" i="4"/>
  <c r="E1116" i="4" s="1"/>
  <c r="D1113" i="4"/>
  <c r="D1116" i="4" s="1"/>
  <c r="C1113" i="4"/>
  <c r="C1116" i="4" s="1"/>
  <c r="C1118" i="4" s="1"/>
  <c r="O1112" i="4"/>
  <c r="O1111" i="4"/>
  <c r="O1110" i="4"/>
  <c r="O1109" i="4"/>
  <c r="O1108" i="4"/>
  <c r="O1107" i="4"/>
  <c r="O1106" i="4"/>
  <c r="O1105" i="4"/>
  <c r="O1104" i="4"/>
  <c r="O1103" i="4"/>
  <c r="O1069" i="4"/>
  <c r="O1031" i="4"/>
  <c r="O993" i="4"/>
  <c r="O955" i="4"/>
  <c r="O917" i="4"/>
  <c r="O879" i="4"/>
  <c r="J847" i="4"/>
  <c r="J850" i="4" s="1"/>
  <c r="O841" i="4"/>
  <c r="O784" i="4"/>
  <c r="O746" i="4"/>
  <c r="O722" i="4"/>
  <c r="O628" i="4"/>
  <c r="O601" i="4"/>
  <c r="O564" i="4"/>
  <c r="O565" i="4"/>
  <c r="O566" i="4"/>
  <c r="O567" i="4"/>
  <c r="O568" i="4"/>
  <c r="O569" i="4"/>
  <c r="O570" i="4"/>
  <c r="O571" i="4"/>
  <c r="O409" i="4"/>
  <c r="O411" i="4" s="1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C274" i="4"/>
  <c r="C378" i="4" s="1"/>
  <c r="E274" i="4"/>
  <c r="F274" i="4"/>
  <c r="F378" i="4" s="1"/>
  <c r="G274" i="4"/>
  <c r="G338" i="4" s="1"/>
  <c r="H274" i="4"/>
  <c r="I274" i="4"/>
  <c r="J274" i="4"/>
  <c r="J338" i="4" s="1"/>
  <c r="K274" i="4"/>
  <c r="L274" i="4"/>
  <c r="L338" i="4" s="1"/>
  <c r="M274" i="4"/>
  <c r="N274" i="4"/>
  <c r="E275" i="4"/>
  <c r="E379" i="4" s="1"/>
  <c r="F275" i="4"/>
  <c r="F379" i="4" s="1"/>
  <c r="G275" i="4"/>
  <c r="H275" i="4"/>
  <c r="I275" i="4"/>
  <c r="J275" i="4"/>
  <c r="J379" i="4" s="1"/>
  <c r="K275" i="4"/>
  <c r="L275" i="4"/>
  <c r="L339" i="4" s="1"/>
  <c r="M275" i="4"/>
  <c r="N275" i="4"/>
  <c r="C276" i="4"/>
  <c r="E276" i="4"/>
  <c r="E380" i="4" s="1"/>
  <c r="F276" i="4"/>
  <c r="F380" i="4" s="1"/>
  <c r="G276" i="4"/>
  <c r="G380" i="4" s="1"/>
  <c r="H276" i="4"/>
  <c r="I276" i="4"/>
  <c r="J276" i="4"/>
  <c r="K276" i="4"/>
  <c r="L276" i="4"/>
  <c r="M276" i="4"/>
  <c r="M340" i="4" s="1"/>
  <c r="N276" i="4"/>
  <c r="C277" i="4"/>
  <c r="C381" i="4" s="1"/>
  <c r="E277" i="4"/>
  <c r="F277" i="4"/>
  <c r="G277" i="4"/>
  <c r="G381" i="4" s="1"/>
  <c r="H277" i="4"/>
  <c r="I277" i="4"/>
  <c r="I381" i="4" s="1"/>
  <c r="J277" i="4"/>
  <c r="J381" i="4" s="1"/>
  <c r="K277" i="4"/>
  <c r="K381" i="4" s="1"/>
  <c r="L277" i="4"/>
  <c r="L381" i="4" s="1"/>
  <c r="M277" i="4"/>
  <c r="N277" i="4"/>
  <c r="C278" i="4"/>
  <c r="C382" i="4" s="1"/>
  <c r="E278" i="4"/>
  <c r="E382" i="4" s="1"/>
  <c r="F278" i="4"/>
  <c r="F382" i="4" s="1"/>
  <c r="G278" i="4"/>
  <c r="G382" i="4" s="1"/>
  <c r="H278" i="4"/>
  <c r="H382" i="4" s="1"/>
  <c r="I278" i="4"/>
  <c r="I382" i="4" s="1"/>
  <c r="J278" i="4"/>
  <c r="J382" i="4" s="1"/>
  <c r="K278" i="4"/>
  <c r="K382" i="4" s="1"/>
  <c r="L278" i="4"/>
  <c r="L382" i="4" s="1"/>
  <c r="M278" i="4"/>
  <c r="M382" i="4" s="1"/>
  <c r="N278" i="4"/>
  <c r="C279" i="4"/>
  <c r="C343" i="4" s="1"/>
  <c r="D383" i="4"/>
  <c r="E279" i="4"/>
  <c r="F279" i="4"/>
  <c r="G279" i="4"/>
  <c r="G383" i="4" s="1"/>
  <c r="H279" i="4"/>
  <c r="I279" i="4"/>
  <c r="J279" i="4"/>
  <c r="J383" i="4" s="1"/>
  <c r="K279" i="4"/>
  <c r="K383" i="4" s="1"/>
  <c r="L279" i="4"/>
  <c r="M279" i="4"/>
  <c r="M383" i="4" s="1"/>
  <c r="N279" i="4"/>
  <c r="C280" i="4"/>
  <c r="D384" i="4"/>
  <c r="E280" i="4"/>
  <c r="E384" i="4" s="1"/>
  <c r="F280" i="4"/>
  <c r="F384" i="4" s="1"/>
  <c r="G280" i="4"/>
  <c r="G384" i="4" s="1"/>
  <c r="H280" i="4"/>
  <c r="H384" i="4" s="1"/>
  <c r="I280" i="4"/>
  <c r="I384" i="4" s="1"/>
  <c r="J280" i="4"/>
  <c r="J384" i="4" s="1"/>
  <c r="K280" i="4"/>
  <c r="K384" i="4" s="1"/>
  <c r="L280" i="4"/>
  <c r="L384" i="4" s="1"/>
  <c r="M280" i="4"/>
  <c r="M384" i="4" s="1"/>
  <c r="N280" i="4"/>
  <c r="N384" i="4" s="1"/>
  <c r="C385" i="4"/>
  <c r="D385" i="4"/>
  <c r="E281" i="4"/>
  <c r="E385" i="4" s="1"/>
  <c r="F281" i="4"/>
  <c r="G281" i="4"/>
  <c r="G385" i="4" s="1"/>
  <c r="H281" i="4"/>
  <c r="H385" i="4" s="1"/>
  <c r="I281" i="4"/>
  <c r="I385" i="4" s="1"/>
  <c r="J281" i="4"/>
  <c r="J385" i="4" s="1"/>
  <c r="K281" i="4"/>
  <c r="K385" i="4" s="1"/>
  <c r="L281" i="4"/>
  <c r="L385" i="4" s="1"/>
  <c r="M281" i="4"/>
  <c r="M385" i="4" s="1"/>
  <c r="N281" i="4"/>
  <c r="N385" i="4" s="1"/>
  <c r="E273" i="4"/>
  <c r="F273" i="4"/>
  <c r="G273" i="4"/>
  <c r="H273" i="4"/>
  <c r="I273" i="4"/>
  <c r="J273" i="4"/>
  <c r="K273" i="4"/>
  <c r="L273" i="4"/>
  <c r="M273" i="4"/>
  <c r="N273" i="4"/>
  <c r="D269" i="4"/>
  <c r="D333" i="4" s="1"/>
  <c r="E269" i="4"/>
  <c r="E333" i="4" s="1"/>
  <c r="F269" i="4"/>
  <c r="F373" i="4" s="1"/>
  <c r="G269" i="4"/>
  <c r="G333" i="4" s="1"/>
  <c r="H269" i="4"/>
  <c r="H333" i="4" s="1"/>
  <c r="I269" i="4"/>
  <c r="I333" i="4" s="1"/>
  <c r="J269" i="4"/>
  <c r="K269" i="4"/>
  <c r="L269" i="4"/>
  <c r="L333" i="4" s="1"/>
  <c r="M269" i="4"/>
  <c r="M333" i="4" s="1"/>
  <c r="N269" i="4"/>
  <c r="C269" i="4"/>
  <c r="C333" i="4" s="1"/>
  <c r="D266" i="4"/>
  <c r="E266" i="4"/>
  <c r="E308" i="4" s="1"/>
  <c r="F266" i="4"/>
  <c r="F370" i="4" s="1"/>
  <c r="G266" i="4"/>
  <c r="G308" i="4" s="1"/>
  <c r="H266" i="4"/>
  <c r="I266" i="4"/>
  <c r="I308" i="4" s="1"/>
  <c r="J266" i="4"/>
  <c r="J308" i="4" s="1"/>
  <c r="K266" i="4"/>
  <c r="K370" i="4" s="1"/>
  <c r="L266" i="4"/>
  <c r="M266" i="4"/>
  <c r="M330" i="4" s="1"/>
  <c r="N266" i="4"/>
  <c r="C267" i="4"/>
  <c r="C371" i="4" s="1"/>
  <c r="D267" i="4"/>
  <c r="D371" i="4" s="1"/>
  <c r="E267" i="4"/>
  <c r="E371" i="4" s="1"/>
  <c r="F267" i="4"/>
  <c r="G267" i="4"/>
  <c r="G309" i="4" s="1"/>
  <c r="H267" i="4"/>
  <c r="I267" i="4"/>
  <c r="I371" i="4" s="1"/>
  <c r="J267" i="4"/>
  <c r="K267" i="4"/>
  <c r="K331" i="4" s="1"/>
  <c r="L267" i="4"/>
  <c r="L309" i="4" s="1"/>
  <c r="M267" i="4"/>
  <c r="N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D265" i="4"/>
  <c r="D329" i="4" s="1"/>
  <c r="E265" i="4"/>
  <c r="E329" i="4" s="1"/>
  <c r="F265" i="4"/>
  <c r="F369" i="4" s="1"/>
  <c r="G265" i="4"/>
  <c r="G369" i="4" s="1"/>
  <c r="H265" i="4"/>
  <c r="H369" i="4" s="1"/>
  <c r="I265" i="4"/>
  <c r="J265" i="4"/>
  <c r="J369" i="4" s="1"/>
  <c r="K265" i="4"/>
  <c r="K329" i="4" s="1"/>
  <c r="L265" i="4"/>
  <c r="L329" i="4" s="1"/>
  <c r="M265" i="4"/>
  <c r="N265" i="4"/>
  <c r="N369" i="4" s="1"/>
  <c r="C265" i="4"/>
  <c r="O254" i="4"/>
  <c r="O255" i="4"/>
  <c r="O256" i="4"/>
  <c r="O257" i="4"/>
  <c r="O258" i="4"/>
  <c r="O259" i="4"/>
  <c r="O260" i="4"/>
  <c r="O261" i="4"/>
  <c r="O253" i="4"/>
  <c r="D250" i="4"/>
  <c r="E250" i="4"/>
  <c r="F250" i="4"/>
  <c r="G250" i="4"/>
  <c r="H250" i="4"/>
  <c r="I250" i="4"/>
  <c r="J250" i="4"/>
  <c r="K250" i="4"/>
  <c r="L250" i="4"/>
  <c r="M250" i="4"/>
  <c r="N250" i="4"/>
  <c r="C250" i="4"/>
  <c r="O246" i="4"/>
  <c r="O247" i="4"/>
  <c r="O248" i="4"/>
  <c r="O249" i="4"/>
  <c r="O234" i="4"/>
  <c r="O235" i="4"/>
  <c r="O236" i="4"/>
  <c r="O237" i="4"/>
  <c r="O238" i="4"/>
  <c r="O239" i="4"/>
  <c r="O240" i="4"/>
  <c r="O241" i="4"/>
  <c r="O233" i="4"/>
  <c r="D242" i="4"/>
  <c r="E242" i="4"/>
  <c r="F242" i="4"/>
  <c r="G242" i="4"/>
  <c r="H242" i="4"/>
  <c r="I242" i="4"/>
  <c r="J242" i="4"/>
  <c r="K242" i="4"/>
  <c r="L242" i="4"/>
  <c r="N242" i="4"/>
  <c r="C242" i="4"/>
  <c r="O226" i="4"/>
  <c r="O227" i="4"/>
  <c r="O228" i="4"/>
  <c r="O229" i="4"/>
  <c r="C222" i="4"/>
  <c r="O206" i="4"/>
  <c r="O204" i="4"/>
  <c r="O203" i="4"/>
  <c r="O202" i="4"/>
  <c r="D207" i="4"/>
  <c r="E207" i="4"/>
  <c r="F207" i="4"/>
  <c r="G207" i="4"/>
  <c r="H207" i="4"/>
  <c r="I207" i="4"/>
  <c r="J207" i="4"/>
  <c r="K207" i="4"/>
  <c r="L207" i="4"/>
  <c r="M207" i="4"/>
  <c r="N207" i="4"/>
  <c r="C207" i="4"/>
  <c r="D199" i="4"/>
  <c r="E199" i="4"/>
  <c r="F199" i="4"/>
  <c r="G199" i="4"/>
  <c r="H199" i="4"/>
  <c r="I199" i="4"/>
  <c r="J199" i="4"/>
  <c r="K199" i="4"/>
  <c r="L199" i="4"/>
  <c r="M199" i="4"/>
  <c r="N199" i="4"/>
  <c r="C199" i="4"/>
  <c r="O195" i="4"/>
  <c r="O196" i="4"/>
  <c r="O197" i="4"/>
  <c r="O198" i="4"/>
  <c r="O183" i="4"/>
  <c r="O184" i="4"/>
  <c r="O185" i="4"/>
  <c r="O186" i="4"/>
  <c r="O187" i="4"/>
  <c r="O188" i="4"/>
  <c r="O189" i="4"/>
  <c r="O384" i="4" s="1"/>
  <c r="O190" i="4"/>
  <c r="D191" i="4"/>
  <c r="E191" i="4"/>
  <c r="F191" i="4"/>
  <c r="G191" i="4"/>
  <c r="H191" i="4"/>
  <c r="I191" i="4"/>
  <c r="J191" i="4"/>
  <c r="K191" i="4"/>
  <c r="L191" i="4"/>
  <c r="M191" i="4"/>
  <c r="N191" i="4"/>
  <c r="C191" i="4"/>
  <c r="D179" i="4"/>
  <c r="D388" i="4" s="1"/>
  <c r="E179" i="4"/>
  <c r="E388" i="4" s="1"/>
  <c r="F179" i="4"/>
  <c r="G179" i="4"/>
  <c r="G388" i="4" s="1"/>
  <c r="H179" i="4"/>
  <c r="H388" i="4" s="1"/>
  <c r="I179" i="4"/>
  <c r="I388" i="4" s="1"/>
  <c r="J179" i="4"/>
  <c r="K179" i="4"/>
  <c r="K388" i="4" s="1"/>
  <c r="L179" i="4"/>
  <c r="L388" i="4" s="1"/>
  <c r="M179" i="4"/>
  <c r="M388" i="4" s="1"/>
  <c r="N179" i="4"/>
  <c r="N388" i="4" s="1"/>
  <c r="N1694" i="4" s="1"/>
  <c r="C179" i="4"/>
  <c r="O177" i="4"/>
  <c r="O178" i="4"/>
  <c r="C171" i="4"/>
  <c r="O169" i="4"/>
  <c r="O157" i="4"/>
  <c r="O134" i="4"/>
  <c r="D135" i="4"/>
  <c r="E135" i="4"/>
  <c r="F135" i="4"/>
  <c r="G135" i="4"/>
  <c r="H135" i="4"/>
  <c r="I135" i="4"/>
  <c r="J135" i="4"/>
  <c r="K135" i="4"/>
  <c r="M135" i="4"/>
  <c r="N135" i="4"/>
  <c r="O111" i="4"/>
  <c r="O112" i="4"/>
  <c r="O101" i="4"/>
  <c r="D102" i="4"/>
  <c r="E102" i="4"/>
  <c r="F102" i="4"/>
  <c r="G102" i="4"/>
  <c r="H102" i="4"/>
  <c r="J102" i="4"/>
  <c r="K102" i="4"/>
  <c r="L102" i="4"/>
  <c r="M102" i="4"/>
  <c r="N102" i="4"/>
  <c r="C102" i="4"/>
  <c r="G82" i="6"/>
  <c r="H82" i="6"/>
  <c r="I82" i="6"/>
  <c r="J82" i="6"/>
  <c r="K82" i="6"/>
  <c r="L82" i="6"/>
  <c r="M82" i="6"/>
  <c r="O82" i="6"/>
  <c r="P82" i="6"/>
  <c r="Q82" i="6"/>
  <c r="F83" i="6"/>
  <c r="G83" i="6"/>
  <c r="H83" i="6"/>
  <c r="I83" i="6"/>
  <c r="J83" i="6"/>
  <c r="K83" i="6"/>
  <c r="L83" i="6"/>
  <c r="M83" i="6"/>
  <c r="N83" i="6"/>
  <c r="O83" i="6"/>
  <c r="P83" i="6"/>
  <c r="Q83" i="6"/>
  <c r="F84" i="6"/>
  <c r="G84" i="6"/>
  <c r="H84" i="6"/>
  <c r="K84" i="6"/>
  <c r="L84" i="6"/>
  <c r="M84" i="6"/>
  <c r="N84" i="6"/>
  <c r="O84" i="6"/>
  <c r="P84" i="6"/>
  <c r="F85" i="6"/>
  <c r="I85" i="6"/>
  <c r="J85" i="6"/>
  <c r="L85" i="6"/>
  <c r="N85" i="6"/>
  <c r="O85" i="6"/>
  <c r="Q85" i="6"/>
  <c r="F86" i="6"/>
  <c r="G86" i="6"/>
  <c r="H86" i="6"/>
  <c r="I86" i="6"/>
  <c r="J86" i="6"/>
  <c r="K86" i="6"/>
  <c r="M86" i="6"/>
  <c r="N86" i="6"/>
  <c r="P86" i="6"/>
  <c r="Q86" i="6"/>
  <c r="F87" i="6"/>
  <c r="H87" i="6"/>
  <c r="I87" i="6"/>
  <c r="J87" i="6"/>
  <c r="K87" i="6"/>
  <c r="L87" i="6"/>
  <c r="M87" i="6"/>
  <c r="N87" i="6"/>
  <c r="O87" i="6"/>
  <c r="P87" i="6"/>
  <c r="Q87" i="6"/>
  <c r="H88" i="6"/>
  <c r="I88" i="6"/>
  <c r="J88" i="6"/>
  <c r="K88" i="6"/>
  <c r="L88" i="6"/>
  <c r="M88" i="6"/>
  <c r="N88" i="6"/>
  <c r="O88" i="6"/>
  <c r="P88" i="6"/>
  <c r="Q88" i="6"/>
  <c r="I89" i="6"/>
  <c r="L89" i="6"/>
  <c r="O89" i="6"/>
  <c r="G81" i="6"/>
  <c r="H81" i="6"/>
  <c r="I81" i="6"/>
  <c r="J81" i="6"/>
  <c r="K81" i="6"/>
  <c r="L81" i="6"/>
  <c r="N81" i="6"/>
  <c r="O81" i="6"/>
  <c r="P81" i="6"/>
  <c r="Q81" i="6"/>
  <c r="F81" i="6"/>
  <c r="D74" i="4"/>
  <c r="E74" i="4"/>
  <c r="F74" i="4"/>
  <c r="E4" i="8" s="1"/>
  <c r="G74" i="4"/>
  <c r="F4" i="8" s="1"/>
  <c r="H74" i="4"/>
  <c r="I74" i="4"/>
  <c r="J74" i="4"/>
  <c r="I4" i="8" s="1"/>
  <c r="K74" i="4"/>
  <c r="K319" i="4" s="1"/>
  <c r="L74" i="4"/>
  <c r="M74" i="4"/>
  <c r="L4" i="8" s="1"/>
  <c r="N74" i="4"/>
  <c r="C74" i="4"/>
  <c r="C62" i="4"/>
  <c r="C1690" i="4" s="1"/>
  <c r="D62" i="4"/>
  <c r="D1690" i="4" s="1"/>
  <c r="E62" i="4"/>
  <c r="E1690" i="4" s="1"/>
  <c r="F62" i="4"/>
  <c r="F1690" i="4" s="1"/>
  <c r="G62" i="4"/>
  <c r="G1690" i="4" s="1"/>
  <c r="H62" i="4"/>
  <c r="H1690" i="4" s="1"/>
  <c r="I1690" i="4"/>
  <c r="J1690" i="4"/>
  <c r="K62" i="4"/>
  <c r="K1690" i="4" s="1"/>
  <c r="L62" i="4"/>
  <c r="L1690" i="4" s="1"/>
  <c r="M62" i="4"/>
  <c r="M1690" i="4" s="1"/>
  <c r="N62" i="4"/>
  <c r="O66" i="4"/>
  <c r="O67" i="4"/>
  <c r="O68" i="4"/>
  <c r="O69" i="4"/>
  <c r="O70" i="4"/>
  <c r="O71" i="4"/>
  <c r="O72" i="4"/>
  <c r="O73" i="4"/>
  <c r="O61" i="4"/>
  <c r="E294" i="4"/>
  <c r="F294" i="4"/>
  <c r="G294" i="4"/>
  <c r="H294" i="4"/>
  <c r="I294" i="4"/>
  <c r="J294" i="4"/>
  <c r="K294" i="4"/>
  <c r="L294" i="4"/>
  <c r="M294" i="4"/>
  <c r="N294" i="4"/>
  <c r="D295" i="4"/>
  <c r="E295" i="4"/>
  <c r="F295" i="4"/>
  <c r="G295" i="4"/>
  <c r="H295" i="4"/>
  <c r="I295" i="4"/>
  <c r="J295" i="4"/>
  <c r="K295" i="4"/>
  <c r="L295" i="4"/>
  <c r="M295" i="4"/>
  <c r="N295" i="4"/>
  <c r="C296" i="4"/>
  <c r="D296" i="4"/>
  <c r="E296" i="4"/>
  <c r="F296" i="4"/>
  <c r="G296" i="4"/>
  <c r="H296" i="4"/>
  <c r="I296" i="4"/>
  <c r="K296" i="4"/>
  <c r="L296" i="4"/>
  <c r="M296" i="4"/>
  <c r="N296" i="4"/>
  <c r="D297" i="4"/>
  <c r="E297" i="4"/>
  <c r="F297" i="4"/>
  <c r="G297" i="4"/>
  <c r="H297" i="4"/>
  <c r="I297" i="4"/>
  <c r="J297" i="4"/>
  <c r="K297" i="4"/>
  <c r="L297" i="4"/>
  <c r="M297" i="4"/>
  <c r="N297" i="4"/>
  <c r="D298" i="4"/>
  <c r="E298" i="4"/>
  <c r="F298" i="4"/>
  <c r="G298" i="4"/>
  <c r="H298" i="4"/>
  <c r="I298" i="4"/>
  <c r="J298" i="4"/>
  <c r="K298" i="4"/>
  <c r="L298" i="4"/>
  <c r="M298" i="4"/>
  <c r="N298" i="4"/>
  <c r="C299" i="4"/>
  <c r="D299" i="4"/>
  <c r="E299" i="4"/>
  <c r="G299" i="4"/>
  <c r="H299" i="4"/>
  <c r="I299" i="4"/>
  <c r="J299" i="4"/>
  <c r="K299" i="4"/>
  <c r="L299" i="4"/>
  <c r="M299" i="4"/>
  <c r="N299" i="4"/>
  <c r="C300" i="4"/>
  <c r="C364" i="4" s="1"/>
  <c r="D300" i="4"/>
  <c r="D364" i="4" s="1"/>
  <c r="E300" i="4"/>
  <c r="E364" i="4" s="1"/>
  <c r="F300" i="4"/>
  <c r="F364" i="4" s="1"/>
  <c r="G300" i="4"/>
  <c r="G364" i="4" s="1"/>
  <c r="H300" i="4"/>
  <c r="H364" i="4" s="1"/>
  <c r="I300" i="4"/>
  <c r="I364" i="4" s="1"/>
  <c r="J300" i="4"/>
  <c r="J364" i="4" s="1"/>
  <c r="K300" i="4"/>
  <c r="K364" i="4" s="1"/>
  <c r="L300" i="4"/>
  <c r="L364" i="4" s="1"/>
  <c r="N300" i="4"/>
  <c r="N364" i="4" s="1"/>
  <c r="E301" i="4"/>
  <c r="G301" i="4"/>
  <c r="I301" i="4"/>
  <c r="J301" i="4"/>
  <c r="K301" i="4"/>
  <c r="L301" i="4"/>
  <c r="M301" i="4"/>
  <c r="D293" i="4"/>
  <c r="E293" i="4"/>
  <c r="F293" i="4"/>
  <c r="G293" i="4"/>
  <c r="H293" i="4"/>
  <c r="I293" i="4"/>
  <c r="J293" i="4"/>
  <c r="M293" i="4"/>
  <c r="N293" i="4"/>
  <c r="C293" i="4"/>
  <c r="D286" i="4"/>
  <c r="F286" i="4"/>
  <c r="I286" i="4"/>
  <c r="J286" i="4"/>
  <c r="M286" i="4"/>
  <c r="C287" i="4"/>
  <c r="D287" i="4"/>
  <c r="E287" i="4"/>
  <c r="H287" i="4"/>
  <c r="C288" i="4"/>
  <c r="D288" i="4"/>
  <c r="M288" i="4"/>
  <c r="C289" i="4"/>
  <c r="D289" i="4"/>
  <c r="E289" i="4"/>
  <c r="G289" i="4"/>
  <c r="C29" i="4"/>
  <c r="D17" i="4"/>
  <c r="E17" i="4"/>
  <c r="F17" i="4"/>
  <c r="G17" i="4"/>
  <c r="H17" i="4"/>
  <c r="I17" i="4"/>
  <c r="J17" i="4"/>
  <c r="K17" i="4"/>
  <c r="L17" i="4"/>
  <c r="M17" i="4"/>
  <c r="N17" i="4"/>
  <c r="C1650" i="4"/>
  <c r="O8" i="4"/>
  <c r="O9" i="4"/>
  <c r="O10" i="4"/>
  <c r="O15" i="4"/>
  <c r="O7" i="4"/>
  <c r="O21" i="4"/>
  <c r="O22" i="4"/>
  <c r="O23" i="4"/>
  <c r="O24" i="4"/>
  <c r="O25" i="4"/>
  <c r="O26" i="4"/>
  <c r="O27" i="4"/>
  <c r="O342" i="4" s="1"/>
  <c r="O28" i="4"/>
  <c r="D29" i="4"/>
  <c r="D344" i="4" s="1"/>
  <c r="E29" i="4"/>
  <c r="F29" i="4"/>
  <c r="G29" i="4"/>
  <c r="H29" i="4"/>
  <c r="I29" i="4"/>
  <c r="J29" i="4"/>
  <c r="K29" i="4"/>
  <c r="L29" i="4"/>
  <c r="M29" i="4"/>
  <c r="N29" i="4"/>
  <c r="M847" i="4"/>
  <c r="M850" i="4" s="1"/>
  <c r="M762" i="4"/>
  <c r="M764" i="4" s="1"/>
  <c r="M483" i="4"/>
  <c r="M484" i="4" s="1"/>
  <c r="L1617" i="4"/>
  <c r="L1621" i="4"/>
  <c r="L790" i="4"/>
  <c r="L793" i="4" s="1"/>
  <c r="L961" i="4"/>
  <c r="L964" i="4" s="1"/>
  <c r="L966" i="4" s="1"/>
  <c r="K475" i="4"/>
  <c r="K476" i="4" s="1"/>
  <c r="H1621" i="4"/>
  <c r="J422" i="4"/>
  <c r="J405" i="4"/>
  <c r="J407" i="4" s="1"/>
  <c r="N1617" i="4"/>
  <c r="M1617" i="4"/>
  <c r="K1617" i="4"/>
  <c r="J1617" i="4"/>
  <c r="I1617" i="4"/>
  <c r="I1622" i="4" s="1"/>
  <c r="H37" i="8" s="1"/>
  <c r="H1617" i="4"/>
  <c r="G1617" i="4"/>
  <c r="F1617" i="4"/>
  <c r="N1230" i="4"/>
  <c r="N1232" i="4" s="1"/>
  <c r="M1230" i="4"/>
  <c r="M1232" i="4" s="1"/>
  <c r="L1230" i="4"/>
  <c r="L1232" i="4" s="1"/>
  <c r="K1230" i="4"/>
  <c r="K1232" i="4" s="1"/>
  <c r="J1230" i="4"/>
  <c r="J1232" i="4" s="1"/>
  <c r="I1230" i="4"/>
  <c r="I1232" i="4" s="1"/>
  <c r="H1230" i="4"/>
  <c r="H1232" i="4" s="1"/>
  <c r="G1230" i="4"/>
  <c r="G1232" i="4" s="1"/>
  <c r="F1230" i="4"/>
  <c r="F1232" i="4" s="1"/>
  <c r="F821" i="4"/>
  <c r="F822" i="4" s="1"/>
  <c r="O1613" i="4"/>
  <c r="O1615" i="4"/>
  <c r="O1612" i="4"/>
  <c r="O1611" i="4"/>
  <c r="O1610" i="4"/>
  <c r="O1609" i="4"/>
  <c r="O1608" i="4"/>
  <c r="O1465" i="4"/>
  <c r="O1462" i="4"/>
  <c r="O1444" i="4"/>
  <c r="O1443" i="4"/>
  <c r="O736" i="4"/>
  <c r="E1617" i="4"/>
  <c r="O1696" i="4"/>
  <c r="E1230" i="4"/>
  <c r="E1232" i="4" s="1"/>
  <c r="M1078" i="4"/>
  <c r="K1075" i="4"/>
  <c r="K1078" i="4" s="1"/>
  <c r="I1075" i="4"/>
  <c r="I1078" i="4" s="1"/>
  <c r="G1075" i="4"/>
  <c r="G1078" i="4" s="1"/>
  <c r="N1075" i="4"/>
  <c r="N1078" i="4" s="1"/>
  <c r="L1075" i="4"/>
  <c r="L1078" i="4" s="1"/>
  <c r="J1075" i="4"/>
  <c r="J1078" i="4" s="1"/>
  <c r="H1075" i="4"/>
  <c r="H1078" i="4" s="1"/>
  <c r="F1075" i="4"/>
  <c r="F1078" i="4" s="1"/>
  <c r="E1078" i="4"/>
  <c r="N999" i="4"/>
  <c r="N1002" i="4" s="1"/>
  <c r="M999" i="4"/>
  <c r="M1002" i="4" s="1"/>
  <c r="L999" i="4"/>
  <c r="L1002" i="4" s="1"/>
  <c r="K999" i="4"/>
  <c r="K1002" i="4" s="1"/>
  <c r="J999" i="4"/>
  <c r="J1002" i="4" s="1"/>
  <c r="I999" i="4"/>
  <c r="I1002" i="4" s="1"/>
  <c r="H999" i="4"/>
  <c r="H1002" i="4" s="1"/>
  <c r="G999" i="4"/>
  <c r="G1002" i="4" s="1"/>
  <c r="F999" i="4"/>
  <c r="F1002" i="4" s="1"/>
  <c r="E999" i="4"/>
  <c r="E1002" i="4" s="1"/>
  <c r="D999" i="4"/>
  <c r="D1002" i="4" s="1"/>
  <c r="O1429" i="4"/>
  <c r="O1428" i="4"/>
  <c r="O1427" i="4"/>
  <c r="O1426" i="4"/>
  <c r="O1425" i="4"/>
  <c r="O1466" i="4"/>
  <c r="O1464" i="4"/>
  <c r="O1463" i="4"/>
  <c r="O1461" i="4"/>
  <c r="N729" i="4"/>
  <c r="N732" i="4" s="1"/>
  <c r="N734" i="4" s="1"/>
  <c r="M729" i="4"/>
  <c r="M732" i="4" s="1"/>
  <c r="M734" i="4" s="1"/>
  <c r="L729" i="4"/>
  <c r="L732" i="4" s="1"/>
  <c r="L734" i="4" s="1"/>
  <c r="K729" i="4"/>
  <c r="K732" i="4" s="1"/>
  <c r="K734" i="4" s="1"/>
  <c r="J729" i="4"/>
  <c r="J732" i="4" s="1"/>
  <c r="J734" i="4" s="1"/>
  <c r="I729" i="4"/>
  <c r="I732" i="4" s="1"/>
  <c r="I734" i="4" s="1"/>
  <c r="H729" i="4"/>
  <c r="H732" i="4" s="1"/>
  <c r="H734" i="4" s="1"/>
  <c r="G729" i="4"/>
  <c r="G732" i="4" s="1"/>
  <c r="G734" i="4" s="1"/>
  <c r="F729" i="4"/>
  <c r="F732" i="4" s="1"/>
  <c r="F734" i="4" s="1"/>
  <c r="E729" i="4"/>
  <c r="E732" i="4" s="1"/>
  <c r="E734" i="4" s="1"/>
  <c r="D729" i="4"/>
  <c r="O728" i="4"/>
  <c r="O727" i="4"/>
  <c r="O726" i="4"/>
  <c r="O725" i="4"/>
  <c r="O724" i="4"/>
  <c r="O723" i="4"/>
  <c r="O721" i="4"/>
  <c r="O720" i="4"/>
  <c r="O719" i="4"/>
  <c r="O718" i="4"/>
  <c r="N653" i="4"/>
  <c r="M653" i="4"/>
  <c r="L653" i="4"/>
  <c r="K653" i="4"/>
  <c r="J653" i="4"/>
  <c r="I653" i="4"/>
  <c r="H653" i="4"/>
  <c r="G653" i="4"/>
  <c r="F653" i="4"/>
  <c r="E653" i="4"/>
  <c r="D653" i="4"/>
  <c r="C653" i="4"/>
  <c r="C654" i="4" s="1"/>
  <c r="O652" i="4"/>
  <c r="O742" i="4"/>
  <c r="O743" i="4"/>
  <c r="O744" i="4"/>
  <c r="O745" i="4"/>
  <c r="O747" i="4"/>
  <c r="O748" i="4"/>
  <c r="O749" i="4"/>
  <c r="C1230" i="4"/>
  <c r="C1232" i="4" s="1"/>
  <c r="D1230" i="4"/>
  <c r="D1232" i="4" s="1"/>
  <c r="D1075" i="4"/>
  <c r="D1078" i="4" s="1"/>
  <c r="D483" i="4"/>
  <c r="D484" i="4" s="1"/>
  <c r="C1075" i="4"/>
  <c r="C1078" i="4" s="1"/>
  <c r="C1080" i="4" s="1"/>
  <c r="F405" i="4"/>
  <c r="N513" i="4"/>
  <c r="M16" i="8" s="1"/>
  <c r="M513" i="4"/>
  <c r="L16" i="8" s="1"/>
  <c r="M768" i="4"/>
  <c r="L63" i="8" s="1"/>
  <c r="I583" i="4"/>
  <c r="H25" i="8" s="1"/>
  <c r="E437" i="4"/>
  <c r="F1395" i="4"/>
  <c r="E35" i="8" s="1"/>
  <c r="F830" i="4"/>
  <c r="F832" i="4" s="1"/>
  <c r="E830" i="4"/>
  <c r="E832" i="4" s="1"/>
  <c r="K1406" i="4"/>
  <c r="K1407" i="4" s="1"/>
  <c r="L1406" i="4"/>
  <c r="L1407" i="4" s="1"/>
  <c r="E405" i="4"/>
  <c r="E407" i="4" s="1"/>
  <c r="D830" i="4"/>
  <c r="D832" i="4" s="1"/>
  <c r="D1434" i="4"/>
  <c r="C1243" i="4"/>
  <c r="C1245" i="4" s="1"/>
  <c r="C830" i="4"/>
  <c r="C832" i="4" s="1"/>
  <c r="C933" i="4"/>
  <c r="C935" i="4" s="1"/>
  <c r="D933" i="4"/>
  <c r="D935" i="4" s="1"/>
  <c r="E933" i="4"/>
  <c r="E935" i="4" s="1"/>
  <c r="F933" i="4"/>
  <c r="F935" i="4" s="1"/>
  <c r="G933" i="4"/>
  <c r="G935" i="4" s="1"/>
  <c r="H933" i="4"/>
  <c r="H935" i="4" s="1"/>
  <c r="I933" i="4"/>
  <c r="I935" i="4" s="1"/>
  <c r="J933" i="4"/>
  <c r="J935" i="4" s="1"/>
  <c r="K933" i="4"/>
  <c r="K935" i="4" s="1"/>
  <c r="L933" i="4"/>
  <c r="L935" i="4" s="1"/>
  <c r="M933" i="4"/>
  <c r="M935" i="4" s="1"/>
  <c r="N933" i="4"/>
  <c r="N935" i="4" s="1"/>
  <c r="M405" i="4"/>
  <c r="M407" i="4" s="1"/>
  <c r="K885" i="4"/>
  <c r="K888" i="4" s="1"/>
  <c r="G885" i="4"/>
  <c r="G888" i="4" s="1"/>
  <c r="N1406" i="4"/>
  <c r="N1407" i="4" s="1"/>
  <c r="E1037" i="4"/>
  <c r="E1040" i="4" s="1"/>
  <c r="N1053" i="4"/>
  <c r="N1055" i="4" s="1"/>
  <c r="M1053" i="4"/>
  <c r="M1055" i="4" s="1"/>
  <c r="L1053" i="4"/>
  <c r="L1055" i="4" s="1"/>
  <c r="K1053" i="4"/>
  <c r="K1055" i="4" s="1"/>
  <c r="J1053" i="4"/>
  <c r="J1055" i="4" s="1"/>
  <c r="I1053" i="4"/>
  <c r="I1055" i="4" s="1"/>
  <c r="H1053" i="4"/>
  <c r="H1055" i="4" s="1"/>
  <c r="G1053" i="4"/>
  <c r="F1053" i="4"/>
  <c r="E1053" i="4"/>
  <c r="E1055" i="4" s="1"/>
  <c r="D1053" i="4"/>
  <c r="D1055" i="4" s="1"/>
  <c r="C1053" i="4"/>
  <c r="C1055" i="4" s="1"/>
  <c r="N895" i="4"/>
  <c r="N897" i="4" s="1"/>
  <c r="M895" i="4"/>
  <c r="M897" i="4" s="1"/>
  <c r="L895" i="4"/>
  <c r="L897" i="4" s="1"/>
  <c r="K895" i="4"/>
  <c r="K897" i="4" s="1"/>
  <c r="J895" i="4"/>
  <c r="J897" i="4" s="1"/>
  <c r="I895" i="4"/>
  <c r="I897" i="4" s="1"/>
  <c r="H895" i="4"/>
  <c r="H897" i="4" s="1"/>
  <c r="G895" i="4"/>
  <c r="G897" i="4" s="1"/>
  <c r="F895" i="4"/>
  <c r="F897" i="4" s="1"/>
  <c r="E895" i="4"/>
  <c r="E897" i="4" s="1"/>
  <c r="D895" i="4"/>
  <c r="D897" i="4" s="1"/>
  <c r="D670" i="4"/>
  <c r="D671" i="4" s="1"/>
  <c r="C670" i="4"/>
  <c r="C671" i="4" s="1"/>
  <c r="F670" i="4"/>
  <c r="F671" i="4" s="1"/>
  <c r="E670" i="4"/>
  <c r="E671" i="4" s="1"/>
  <c r="H670" i="4"/>
  <c r="H671" i="4" s="1"/>
  <c r="G670" i="4"/>
  <c r="G671" i="4" s="1"/>
  <c r="N971" i="4"/>
  <c r="N973" i="4" s="1"/>
  <c r="M971" i="4"/>
  <c r="M973" i="4" s="1"/>
  <c r="L971" i="4"/>
  <c r="L973" i="4" s="1"/>
  <c r="K971" i="4"/>
  <c r="K973" i="4" s="1"/>
  <c r="J971" i="4"/>
  <c r="J973" i="4" s="1"/>
  <c r="I971" i="4"/>
  <c r="I973" i="4" s="1"/>
  <c r="H971" i="4"/>
  <c r="H973" i="4" s="1"/>
  <c r="G971" i="4"/>
  <c r="G973" i="4" s="1"/>
  <c r="F971" i="4"/>
  <c r="F973" i="4" s="1"/>
  <c r="E971" i="4"/>
  <c r="E973" i="4" s="1"/>
  <c r="D971" i="4"/>
  <c r="D973" i="4" s="1"/>
  <c r="N939" i="4"/>
  <c r="N941" i="4" s="1"/>
  <c r="M939" i="4"/>
  <c r="M941" i="4" s="1"/>
  <c r="L939" i="4"/>
  <c r="L941" i="4" s="1"/>
  <c r="K939" i="4"/>
  <c r="K941" i="4" s="1"/>
  <c r="J939" i="4"/>
  <c r="J941" i="4" s="1"/>
  <c r="I939" i="4"/>
  <c r="I941" i="4" s="1"/>
  <c r="H939" i="4"/>
  <c r="H941" i="4" s="1"/>
  <c r="G939" i="4"/>
  <c r="G941" i="4" s="1"/>
  <c r="F939" i="4"/>
  <c r="F941" i="4" s="1"/>
  <c r="E939" i="4"/>
  <c r="E941" i="4" s="1"/>
  <c r="D939" i="4"/>
  <c r="D941" i="4" s="1"/>
  <c r="C939" i="4"/>
  <c r="C941" i="4" s="1"/>
  <c r="C971" i="4"/>
  <c r="C973" i="4" s="1"/>
  <c r="C977" i="4"/>
  <c r="C979" i="4" s="1"/>
  <c r="N768" i="4"/>
  <c r="M63" i="8" s="1"/>
  <c r="L768" i="4"/>
  <c r="K63" i="8" s="1"/>
  <c r="K768" i="4"/>
  <c r="J63" i="8" s="1"/>
  <c r="J768" i="4"/>
  <c r="I63" i="8" s="1"/>
  <c r="I768" i="4"/>
  <c r="H63" i="8" s="1"/>
  <c r="H768" i="4"/>
  <c r="G63" i="8" s="1"/>
  <c r="G768" i="4"/>
  <c r="F63" i="8" s="1"/>
  <c r="F768" i="4"/>
  <c r="E63" i="8" s="1"/>
  <c r="E768" i="4"/>
  <c r="D63" i="8" s="1"/>
  <c r="D768" i="4"/>
  <c r="C63" i="8" s="1"/>
  <c r="C768" i="4"/>
  <c r="N806" i="4"/>
  <c r="M806" i="4"/>
  <c r="L806" i="4"/>
  <c r="K806" i="4"/>
  <c r="J806" i="4"/>
  <c r="I806" i="4"/>
  <c r="H806" i="4"/>
  <c r="G806" i="4"/>
  <c r="F806" i="4"/>
  <c r="E806" i="4"/>
  <c r="D806" i="4"/>
  <c r="C806" i="4"/>
  <c r="C808" i="4" s="1"/>
  <c r="N863" i="4"/>
  <c r="M863" i="4"/>
  <c r="L863" i="4"/>
  <c r="K863" i="4"/>
  <c r="J863" i="4"/>
  <c r="I863" i="4"/>
  <c r="H863" i="4"/>
  <c r="G66" i="8" s="1"/>
  <c r="G865" i="4"/>
  <c r="F863" i="4"/>
  <c r="E863" i="4"/>
  <c r="D863" i="4"/>
  <c r="C863" i="4"/>
  <c r="C865" i="4" s="1"/>
  <c r="C379" i="4"/>
  <c r="N114" i="4"/>
  <c r="M5" i="8" s="1"/>
  <c r="M114" i="4"/>
  <c r="L5" i="8" s="1"/>
  <c r="L114" i="4"/>
  <c r="K5" i="8" s="1"/>
  <c r="K114" i="4"/>
  <c r="J5" i="8" s="1"/>
  <c r="J114" i="4"/>
  <c r="I5" i="8" s="1"/>
  <c r="I114" i="4"/>
  <c r="H5" i="8" s="1"/>
  <c r="H114" i="4"/>
  <c r="G5" i="8" s="1"/>
  <c r="G114" i="4"/>
  <c r="F5" i="8" s="1"/>
  <c r="F114" i="4"/>
  <c r="E5" i="8" s="1"/>
  <c r="E114" i="4"/>
  <c r="D5" i="8" s="1"/>
  <c r="D114" i="4"/>
  <c r="C5" i="8" s="1"/>
  <c r="C114" i="4"/>
  <c r="B5" i="8" s="1"/>
  <c r="M421" i="4"/>
  <c r="M422" i="4" s="1"/>
  <c r="K421" i="4"/>
  <c r="K422" i="4" s="1"/>
  <c r="K405" i="4"/>
  <c r="K413" i="4" s="1"/>
  <c r="N405" i="4"/>
  <c r="N407" i="4" s="1"/>
  <c r="L405" i="4"/>
  <c r="L407" i="4" s="1"/>
  <c r="N1205" i="4"/>
  <c r="M1205" i="4"/>
  <c r="K1205" i="4"/>
  <c r="L1205" i="4"/>
  <c r="J1205" i="4"/>
  <c r="I1205" i="4"/>
  <c r="H1205" i="4"/>
  <c r="N1129" i="4"/>
  <c r="M1129" i="4"/>
  <c r="L1129" i="4"/>
  <c r="K1129" i="4"/>
  <c r="J1129" i="4"/>
  <c r="I1129" i="4"/>
  <c r="H1129" i="4"/>
  <c r="G1129" i="4"/>
  <c r="F1129" i="4"/>
  <c r="E1129" i="4"/>
  <c r="D1131" i="4"/>
  <c r="N1091" i="4"/>
  <c r="M1093" i="4"/>
  <c r="L1091" i="4"/>
  <c r="K1091" i="4"/>
  <c r="J1091" i="4"/>
  <c r="I1091" i="4"/>
  <c r="H68" i="8" s="1"/>
  <c r="H1091" i="4"/>
  <c r="G1091" i="4"/>
  <c r="F1091" i="4"/>
  <c r="E1091" i="4"/>
  <c r="D1091" i="4"/>
  <c r="N421" i="4"/>
  <c r="N422" i="4" s="1"/>
  <c r="L421" i="4"/>
  <c r="O1658" i="4"/>
  <c r="O1657" i="4"/>
  <c r="O1649" i="4"/>
  <c r="O1646" i="4"/>
  <c r="O1644" i="4"/>
  <c r="O1643" i="4"/>
  <c r="O1642" i="4"/>
  <c r="O1641" i="4"/>
  <c r="O1637" i="4"/>
  <c r="O1636" i="4"/>
  <c r="N1633" i="4"/>
  <c r="M1633" i="4"/>
  <c r="L1633" i="4"/>
  <c r="K1633" i="4"/>
  <c r="J1633" i="4"/>
  <c r="I1633" i="4"/>
  <c r="H1633" i="4"/>
  <c r="G1633" i="4"/>
  <c r="F1633" i="4"/>
  <c r="E1633" i="4"/>
  <c r="D1633" i="4"/>
  <c r="O1632" i="4"/>
  <c r="O1631" i="4"/>
  <c r="O1630" i="4"/>
  <c r="O1629" i="4"/>
  <c r="O1628" i="4"/>
  <c r="O1627" i="4"/>
  <c r="O1626" i="4"/>
  <c r="O1625" i="4"/>
  <c r="N1621" i="4"/>
  <c r="M1621" i="4"/>
  <c r="K1621" i="4"/>
  <c r="J1621" i="4"/>
  <c r="G1621" i="4"/>
  <c r="F1621" i="4"/>
  <c r="E1621" i="4"/>
  <c r="D1621" i="4"/>
  <c r="C1621" i="4"/>
  <c r="O1620" i="4"/>
  <c r="O1619" i="4"/>
  <c r="O1618" i="4"/>
  <c r="O1616" i="4"/>
  <c r="O1607" i="4"/>
  <c r="O1606" i="4"/>
  <c r="O1605" i="4"/>
  <c r="O1604" i="4"/>
  <c r="O1603" i="4"/>
  <c r="O1602" i="4"/>
  <c r="O1601" i="4"/>
  <c r="O1600" i="4"/>
  <c r="O1599" i="4"/>
  <c r="O1598" i="4"/>
  <c r="O1597" i="4"/>
  <c r="O1596" i="4"/>
  <c r="C1588" i="4"/>
  <c r="C1589" i="4" s="1"/>
  <c r="O1587" i="4"/>
  <c r="O1582" i="4"/>
  <c r="O1581" i="4"/>
  <c r="O1580" i="4"/>
  <c r="O1579" i="4"/>
  <c r="O1578" i="4"/>
  <c r="O1577" i="4"/>
  <c r="O1576" i="4"/>
  <c r="O1575" i="4"/>
  <c r="O1574" i="4"/>
  <c r="O1573" i="4"/>
  <c r="O1572" i="4"/>
  <c r="O1571" i="4"/>
  <c r="O1570" i="4"/>
  <c r="O1569" i="4"/>
  <c r="O1568" i="4"/>
  <c r="O1567" i="4"/>
  <c r="O1566" i="4"/>
  <c r="O1565" i="4"/>
  <c r="O1564" i="4"/>
  <c r="O1559" i="4"/>
  <c r="O1558" i="4"/>
  <c r="O1557" i="4"/>
  <c r="O1556" i="4"/>
  <c r="O1555" i="4"/>
  <c r="O1554" i="4"/>
  <c r="O1553" i="4"/>
  <c r="O1552" i="4"/>
  <c r="O1551" i="4"/>
  <c r="O1550" i="4"/>
  <c r="O1549" i="4"/>
  <c r="O1548" i="4"/>
  <c r="O1547" i="4"/>
  <c r="O1546" i="4"/>
  <c r="N1542" i="4"/>
  <c r="N1543" i="4" s="1"/>
  <c r="M1542" i="4"/>
  <c r="M1543" i="4" s="1"/>
  <c r="L1542" i="4"/>
  <c r="L1543" i="4" s="1"/>
  <c r="K1542" i="4"/>
  <c r="K1543" i="4" s="1"/>
  <c r="J1542" i="4"/>
  <c r="J1543" i="4" s="1"/>
  <c r="I1542" i="4"/>
  <c r="I1543" i="4" s="1"/>
  <c r="H1542" i="4"/>
  <c r="H1543" i="4" s="1"/>
  <c r="G1543" i="4"/>
  <c r="F1542" i="4"/>
  <c r="F1543" i="4" s="1"/>
  <c r="E1542" i="4"/>
  <c r="E1543" i="4" s="1"/>
  <c r="O1541" i="4"/>
  <c r="O1536" i="4"/>
  <c r="O1535" i="4"/>
  <c r="O1534" i="4"/>
  <c r="O1533" i="4"/>
  <c r="O1532" i="4"/>
  <c r="O1531" i="4"/>
  <c r="O1530" i="4"/>
  <c r="O1529" i="4"/>
  <c r="O1528" i="4"/>
  <c r="O1527" i="4"/>
  <c r="O1526" i="4"/>
  <c r="O1525" i="4"/>
  <c r="O1524" i="4"/>
  <c r="O1523" i="4"/>
  <c r="O1522" i="4"/>
  <c r="O1521" i="4"/>
  <c r="O1520" i="4"/>
  <c r="O1519" i="4"/>
  <c r="O1518" i="4"/>
  <c r="N1514" i="4"/>
  <c r="N1515" i="4" s="1"/>
  <c r="M1514" i="4"/>
  <c r="M1515" i="4" s="1"/>
  <c r="L1514" i="4"/>
  <c r="L1515" i="4" s="1"/>
  <c r="K1514" i="4"/>
  <c r="K1515" i="4" s="1"/>
  <c r="J1514" i="4"/>
  <c r="J1515" i="4" s="1"/>
  <c r="I1514" i="4"/>
  <c r="I1515" i="4" s="1"/>
  <c r="H1514" i="4"/>
  <c r="H1515" i="4" s="1"/>
  <c r="G1514" i="4"/>
  <c r="G1515" i="4" s="1"/>
  <c r="F1514" i="4"/>
  <c r="F1515" i="4" s="1"/>
  <c r="E1514" i="4"/>
  <c r="E1515" i="4" s="1"/>
  <c r="D1514" i="4"/>
  <c r="D1515" i="4" s="1"/>
  <c r="C1514" i="4"/>
  <c r="C1515" i="4" s="1"/>
  <c r="O1513" i="4"/>
  <c r="O1512" i="4"/>
  <c r="O1511" i="4"/>
  <c r="N1470" i="4"/>
  <c r="M1470" i="4"/>
  <c r="L1470" i="4"/>
  <c r="K1470" i="4"/>
  <c r="J1470" i="4"/>
  <c r="I1470" i="4"/>
  <c r="F1470" i="4"/>
  <c r="E1470" i="4"/>
  <c r="D1470" i="4"/>
  <c r="O1469" i="4"/>
  <c r="O1467" i="4"/>
  <c r="O1460" i="4"/>
  <c r="O1459" i="4"/>
  <c r="O1458" i="4"/>
  <c r="O1457" i="4"/>
  <c r="O1456" i="4"/>
  <c r="O1455" i="4"/>
  <c r="O1454" i="4"/>
  <c r="O1453" i="4"/>
  <c r="O1452" i="4"/>
  <c r="O1451" i="4"/>
  <c r="O1450" i="4"/>
  <c r="O1449" i="4"/>
  <c r="O1448" i="4"/>
  <c r="O1447" i="4"/>
  <c r="O1446" i="4"/>
  <c r="O1445" i="4"/>
  <c r="O1442" i="4"/>
  <c r="O1440" i="4"/>
  <c r="O1439" i="4"/>
  <c r="O1438" i="4"/>
  <c r="O1437" i="4"/>
  <c r="N1433" i="4"/>
  <c r="M1433" i="4"/>
  <c r="L1433" i="4"/>
  <c r="J1433" i="4"/>
  <c r="I1433" i="4"/>
  <c r="H1433" i="4"/>
  <c r="G1433" i="4"/>
  <c r="F1433" i="4"/>
  <c r="E1433" i="4"/>
  <c r="O1432" i="4"/>
  <c r="O1431" i="4"/>
  <c r="O1424" i="4"/>
  <c r="O1423" i="4"/>
  <c r="O1422" i="4"/>
  <c r="O1421" i="4"/>
  <c r="O1420" i="4"/>
  <c r="O1419" i="4"/>
  <c r="O1418" i="4"/>
  <c r="M1406" i="4"/>
  <c r="M1407" i="4" s="1"/>
  <c r="J1406" i="4"/>
  <c r="I1406" i="4"/>
  <c r="I1407" i="4" s="1"/>
  <c r="H1406" i="4"/>
  <c r="G1406" i="4"/>
  <c r="G1407" i="4" s="1"/>
  <c r="F1406" i="4"/>
  <c r="E1406" i="4"/>
  <c r="E1407" i="4" s="1"/>
  <c r="D1407" i="4"/>
  <c r="C1406" i="4"/>
  <c r="C1407" i="4" s="1"/>
  <c r="O1405" i="4"/>
  <c r="O1404" i="4"/>
  <c r="O1403" i="4"/>
  <c r="O1402" i="4"/>
  <c r="O1401" i="4"/>
  <c r="O1400" i="4"/>
  <c r="O1399" i="4"/>
  <c r="N1395" i="4"/>
  <c r="M35" i="8" s="1"/>
  <c r="M1395" i="4"/>
  <c r="L35" i="8" s="1"/>
  <c r="L1395" i="4"/>
  <c r="K35" i="8" s="1"/>
  <c r="K1395" i="4"/>
  <c r="J35" i="8" s="1"/>
  <c r="E1395" i="4"/>
  <c r="D35" i="8" s="1"/>
  <c r="D1395" i="4"/>
  <c r="C35" i="8" s="1"/>
  <c r="C1395" i="4"/>
  <c r="O1394" i="4"/>
  <c r="O1393" i="4"/>
  <c r="O1392" i="4"/>
  <c r="O1391" i="4"/>
  <c r="O1390" i="4"/>
  <c r="O1389" i="4"/>
  <c r="O1386" i="4"/>
  <c r="O1385" i="4"/>
  <c r="O1383" i="4"/>
  <c r="O1382" i="4"/>
  <c r="O1381" i="4"/>
  <c r="O1370" i="4"/>
  <c r="O1369" i="4"/>
  <c r="O1368" i="4"/>
  <c r="O1367" i="4"/>
  <c r="O1366" i="4"/>
  <c r="O1365" i="4"/>
  <c r="O1363" i="4"/>
  <c r="O1362" i="4"/>
  <c r="O1361" i="4"/>
  <c r="O1360" i="4"/>
  <c r="O1359" i="4"/>
  <c r="O1358" i="4"/>
  <c r="N1354" i="4"/>
  <c r="M34" i="8" s="1"/>
  <c r="M1354" i="4"/>
  <c r="L34" i="8" s="1"/>
  <c r="L1354" i="4"/>
  <c r="K34" i="8" s="1"/>
  <c r="K1354" i="4"/>
  <c r="J34" i="8" s="1"/>
  <c r="J1354" i="4"/>
  <c r="I34" i="8" s="1"/>
  <c r="I1354" i="4"/>
  <c r="H34" i="8" s="1"/>
  <c r="H1354" i="4"/>
  <c r="G1354" i="4"/>
  <c r="F34" i="8" s="1"/>
  <c r="F1354" i="4"/>
  <c r="E34" i="8" s="1"/>
  <c r="E1354" i="4"/>
  <c r="D34" i="8" s="1"/>
  <c r="D1354" i="4"/>
  <c r="C34" i="8" s="1"/>
  <c r="C1354" i="4"/>
  <c r="O1353" i="4"/>
  <c r="O1352" i="4"/>
  <c r="O1351" i="4"/>
  <c r="O1350" i="4"/>
  <c r="O1349" i="4"/>
  <c r="O1348" i="4"/>
  <c r="O1347" i="4"/>
  <c r="O1346" i="4"/>
  <c r="N1243" i="4"/>
  <c r="N1245" i="4" s="1"/>
  <c r="M1243" i="4"/>
  <c r="M1245" i="4" s="1"/>
  <c r="L1243" i="4"/>
  <c r="L1245" i="4" s="1"/>
  <c r="K1243" i="4"/>
  <c r="K1245" i="4" s="1"/>
  <c r="I1243" i="4"/>
  <c r="I1245" i="4" s="1"/>
  <c r="H1243" i="4"/>
  <c r="H1245" i="4" s="1"/>
  <c r="G1243" i="4"/>
  <c r="G1245" i="4" s="1"/>
  <c r="F1243" i="4"/>
  <c r="F1245" i="4" s="1"/>
  <c r="E1243" i="4"/>
  <c r="E1245" i="4" s="1"/>
  <c r="D1243" i="4"/>
  <c r="D1245" i="4" s="1"/>
  <c r="O1242" i="4"/>
  <c r="N1237" i="4"/>
  <c r="N1239" i="4" s="1"/>
  <c r="M1237" i="4"/>
  <c r="M1239" i="4" s="1"/>
  <c r="L1237" i="4"/>
  <c r="L1239" i="4" s="1"/>
  <c r="K1237" i="4"/>
  <c r="K1239" i="4" s="1"/>
  <c r="J1237" i="4"/>
  <c r="J1239" i="4" s="1"/>
  <c r="I1237" i="4"/>
  <c r="I1239" i="4" s="1"/>
  <c r="H1237" i="4"/>
  <c r="H1239" i="4" s="1"/>
  <c r="G1237" i="4"/>
  <c r="G1239" i="4" s="1"/>
  <c r="F1237" i="4"/>
  <c r="F1239" i="4" s="1"/>
  <c r="E1237" i="4"/>
  <c r="E1239" i="4" s="1"/>
  <c r="D1237" i="4"/>
  <c r="D1239" i="4" s="1"/>
  <c r="C1237" i="4"/>
  <c r="C1239" i="4" s="1"/>
  <c r="O1236" i="4"/>
  <c r="O1235" i="4"/>
  <c r="G1205" i="4"/>
  <c r="F1205" i="4"/>
  <c r="E1205" i="4"/>
  <c r="D1205" i="4"/>
  <c r="C1205" i="4"/>
  <c r="C1207" i="4" s="1"/>
  <c r="O1204" i="4"/>
  <c r="N1199" i="4"/>
  <c r="N1201" i="4" s="1"/>
  <c r="M1199" i="4"/>
  <c r="M1201" i="4" s="1"/>
  <c r="K1199" i="4"/>
  <c r="K1201" i="4" s="1"/>
  <c r="J1199" i="4"/>
  <c r="J1201" i="4" s="1"/>
  <c r="I1199" i="4"/>
  <c r="I1201" i="4" s="1"/>
  <c r="H1199" i="4"/>
  <c r="H1201" i="4" s="1"/>
  <c r="G1199" i="4"/>
  <c r="G1201" i="4" s="1"/>
  <c r="F1199" i="4"/>
  <c r="F1201" i="4" s="1"/>
  <c r="E1199" i="4"/>
  <c r="E1201" i="4" s="1"/>
  <c r="D1199" i="4"/>
  <c r="D1201" i="4" s="1"/>
  <c r="C1199" i="4"/>
  <c r="C1201" i="4" s="1"/>
  <c r="O1198" i="4"/>
  <c r="O1197" i="4"/>
  <c r="N1167" i="4"/>
  <c r="N1169" i="4" s="1"/>
  <c r="M1167" i="4"/>
  <c r="M1169" i="4" s="1"/>
  <c r="L1167" i="4"/>
  <c r="L1169" i="4" s="1"/>
  <c r="K1167" i="4"/>
  <c r="K1169" i="4" s="1"/>
  <c r="J1167" i="4"/>
  <c r="J1169" i="4" s="1"/>
  <c r="I1167" i="4"/>
  <c r="I1169" i="4" s="1"/>
  <c r="H1167" i="4"/>
  <c r="H1169" i="4" s="1"/>
  <c r="G1167" i="4"/>
  <c r="G1169" i="4" s="1"/>
  <c r="E1167" i="4"/>
  <c r="E1169" i="4" s="1"/>
  <c r="D1167" i="4"/>
  <c r="D1169" i="4" s="1"/>
  <c r="C1167" i="4"/>
  <c r="C1169" i="4" s="1"/>
  <c r="O1166" i="4"/>
  <c r="N1161" i="4"/>
  <c r="N1163" i="4" s="1"/>
  <c r="M1161" i="4"/>
  <c r="M1163" i="4" s="1"/>
  <c r="L1161" i="4"/>
  <c r="L1163" i="4" s="1"/>
  <c r="K1161" i="4"/>
  <c r="K1163" i="4" s="1"/>
  <c r="J1161" i="4"/>
  <c r="J1163" i="4" s="1"/>
  <c r="I1161" i="4"/>
  <c r="I1163" i="4" s="1"/>
  <c r="H1161" i="4"/>
  <c r="H1163" i="4" s="1"/>
  <c r="G1161" i="4"/>
  <c r="G1163" i="4" s="1"/>
  <c r="F1161" i="4"/>
  <c r="F1163" i="4" s="1"/>
  <c r="E1161" i="4"/>
  <c r="E1163" i="4" s="1"/>
  <c r="D1161" i="4"/>
  <c r="D1163" i="4" s="1"/>
  <c r="O1160" i="4"/>
  <c r="O1159" i="4"/>
  <c r="C1129" i="4"/>
  <c r="C1131" i="4" s="1"/>
  <c r="O1128" i="4"/>
  <c r="M1123" i="4"/>
  <c r="M1125" i="4" s="1"/>
  <c r="L1123" i="4"/>
  <c r="L1125" i="4" s="1"/>
  <c r="K1123" i="4"/>
  <c r="K1125" i="4" s="1"/>
  <c r="J1123" i="4"/>
  <c r="J1125" i="4" s="1"/>
  <c r="I1123" i="4"/>
  <c r="I1125" i="4" s="1"/>
  <c r="H1123" i="4"/>
  <c r="H1125" i="4" s="1"/>
  <c r="G1123" i="4"/>
  <c r="G1125" i="4" s="1"/>
  <c r="F1123" i="4"/>
  <c r="F1125" i="4" s="1"/>
  <c r="E1123" i="4"/>
  <c r="E1125" i="4" s="1"/>
  <c r="D1123" i="4"/>
  <c r="D1125" i="4" s="1"/>
  <c r="C1123" i="4"/>
  <c r="C1125" i="4" s="1"/>
  <c r="O1122" i="4"/>
  <c r="O1121" i="4"/>
  <c r="C1091" i="4"/>
  <c r="C1093" i="4" s="1"/>
  <c r="O1090" i="4"/>
  <c r="N1085" i="4"/>
  <c r="N1087" i="4" s="1"/>
  <c r="M1085" i="4"/>
  <c r="M1087" i="4" s="1"/>
  <c r="L1085" i="4"/>
  <c r="L1087" i="4" s="1"/>
  <c r="K1085" i="4"/>
  <c r="K1087" i="4" s="1"/>
  <c r="J1085" i="4"/>
  <c r="J1087" i="4" s="1"/>
  <c r="I1085" i="4"/>
  <c r="I1087" i="4" s="1"/>
  <c r="H1085" i="4"/>
  <c r="H1087" i="4" s="1"/>
  <c r="G1085" i="4"/>
  <c r="G1087" i="4" s="1"/>
  <c r="F1085" i="4"/>
  <c r="F1087" i="4" s="1"/>
  <c r="E1085" i="4"/>
  <c r="E1087" i="4" s="1"/>
  <c r="D1085" i="4"/>
  <c r="D1087" i="4" s="1"/>
  <c r="C1085" i="4"/>
  <c r="C1087" i="4" s="1"/>
  <c r="O1084" i="4"/>
  <c r="O1083" i="4"/>
  <c r="O1074" i="4"/>
  <c r="O1073" i="4"/>
  <c r="O1072" i="4"/>
  <c r="O1071" i="4"/>
  <c r="O1070" i="4"/>
  <c r="O1068" i="4"/>
  <c r="O1067" i="4"/>
  <c r="O1066" i="4"/>
  <c r="O1065" i="4"/>
  <c r="O1052" i="4"/>
  <c r="N1047" i="4"/>
  <c r="N1049" i="4" s="1"/>
  <c r="M1047" i="4"/>
  <c r="M1049" i="4" s="1"/>
  <c r="L1047" i="4"/>
  <c r="L1049" i="4" s="1"/>
  <c r="K1047" i="4"/>
  <c r="K1049" i="4" s="1"/>
  <c r="J1047" i="4"/>
  <c r="J1049" i="4" s="1"/>
  <c r="I1047" i="4"/>
  <c r="I1049" i="4" s="1"/>
  <c r="H1047" i="4"/>
  <c r="H1049" i="4" s="1"/>
  <c r="G1047" i="4"/>
  <c r="G1049" i="4" s="1"/>
  <c r="F1047" i="4"/>
  <c r="F1049" i="4" s="1"/>
  <c r="E1047" i="4"/>
  <c r="E1049" i="4" s="1"/>
  <c r="D1047" i="4"/>
  <c r="D1049" i="4" s="1"/>
  <c r="C1047" i="4"/>
  <c r="C1049" i="4" s="1"/>
  <c r="O1046" i="4"/>
  <c r="O1045" i="4"/>
  <c r="N1037" i="4"/>
  <c r="N1040" i="4" s="1"/>
  <c r="M1037" i="4"/>
  <c r="M1040" i="4" s="1"/>
  <c r="L1037" i="4"/>
  <c r="L1040" i="4" s="1"/>
  <c r="K1037" i="4"/>
  <c r="K1040" i="4" s="1"/>
  <c r="J1037" i="4"/>
  <c r="J1040" i="4" s="1"/>
  <c r="I1037" i="4"/>
  <c r="I1040" i="4" s="1"/>
  <c r="H1037" i="4"/>
  <c r="H1040" i="4" s="1"/>
  <c r="G1040" i="4"/>
  <c r="F1037" i="4"/>
  <c r="F1040" i="4" s="1"/>
  <c r="D1037" i="4"/>
  <c r="D1040" i="4" s="1"/>
  <c r="C1037" i="4"/>
  <c r="C1040" i="4" s="1"/>
  <c r="O1036" i="4"/>
  <c r="O1035" i="4"/>
  <c r="O1034" i="4"/>
  <c r="O1033" i="4"/>
  <c r="O1032" i="4"/>
  <c r="O1030" i="4"/>
  <c r="O1029" i="4"/>
  <c r="O1028" i="4"/>
  <c r="O1027" i="4"/>
  <c r="N1015" i="4"/>
  <c r="N1017" i="4" s="1"/>
  <c r="M1015" i="4"/>
  <c r="M1017" i="4" s="1"/>
  <c r="L1015" i="4"/>
  <c r="L1017" i="4" s="1"/>
  <c r="K1015" i="4"/>
  <c r="K1017" i="4" s="1"/>
  <c r="J1015" i="4"/>
  <c r="J1017" i="4" s="1"/>
  <c r="I1015" i="4"/>
  <c r="I1017" i="4" s="1"/>
  <c r="H1015" i="4"/>
  <c r="H1017" i="4" s="1"/>
  <c r="G1017" i="4"/>
  <c r="F1015" i="4"/>
  <c r="F1017" i="4" s="1"/>
  <c r="E1015" i="4"/>
  <c r="E1017" i="4" s="1"/>
  <c r="D1015" i="4"/>
  <c r="D1017" i="4" s="1"/>
  <c r="C1015" i="4"/>
  <c r="C1017" i="4" s="1"/>
  <c r="O1014" i="4"/>
  <c r="N1009" i="4"/>
  <c r="N1011" i="4" s="1"/>
  <c r="M1009" i="4"/>
  <c r="M1011" i="4" s="1"/>
  <c r="L1009" i="4"/>
  <c r="L1011" i="4" s="1"/>
  <c r="K1009" i="4"/>
  <c r="K1011" i="4" s="1"/>
  <c r="J1009" i="4"/>
  <c r="J1011" i="4" s="1"/>
  <c r="I1009" i="4"/>
  <c r="I1011" i="4" s="1"/>
  <c r="H1009" i="4"/>
  <c r="H1011" i="4" s="1"/>
  <c r="G1009" i="4"/>
  <c r="G1011" i="4" s="1"/>
  <c r="F1009" i="4"/>
  <c r="F1011" i="4" s="1"/>
  <c r="E1009" i="4"/>
  <c r="E1011" i="4" s="1"/>
  <c r="D1009" i="4"/>
  <c r="D1011" i="4" s="1"/>
  <c r="C1009" i="4"/>
  <c r="C1011" i="4" s="1"/>
  <c r="O1008" i="4"/>
  <c r="O1007" i="4"/>
  <c r="C999" i="4"/>
  <c r="C1002" i="4" s="1"/>
  <c r="O998" i="4"/>
  <c r="O997" i="4"/>
  <c r="O996" i="4"/>
  <c r="O995" i="4"/>
  <c r="O994" i="4"/>
  <c r="O992" i="4"/>
  <c r="O991" i="4"/>
  <c r="O990" i="4"/>
  <c r="O989" i="4"/>
  <c r="N977" i="4"/>
  <c r="N979" i="4" s="1"/>
  <c r="M977" i="4"/>
  <c r="M979" i="4" s="1"/>
  <c r="L977" i="4"/>
  <c r="L979" i="4" s="1"/>
  <c r="K977" i="4"/>
  <c r="K979" i="4" s="1"/>
  <c r="J977" i="4"/>
  <c r="J979" i="4" s="1"/>
  <c r="I977" i="4"/>
  <c r="I979" i="4" s="1"/>
  <c r="H977" i="4"/>
  <c r="H979" i="4" s="1"/>
  <c r="G977" i="4"/>
  <c r="G979" i="4" s="1"/>
  <c r="F977" i="4"/>
  <c r="F979" i="4" s="1"/>
  <c r="E977" i="4"/>
  <c r="E979" i="4" s="1"/>
  <c r="D977" i="4"/>
  <c r="D979" i="4" s="1"/>
  <c r="O976" i="4"/>
  <c r="O970" i="4"/>
  <c r="O969" i="4"/>
  <c r="N961" i="4"/>
  <c r="N964" i="4" s="1"/>
  <c r="N966" i="4" s="1"/>
  <c r="M961" i="4"/>
  <c r="M964" i="4" s="1"/>
  <c r="K961" i="4"/>
  <c r="K964" i="4" s="1"/>
  <c r="K966" i="4" s="1"/>
  <c r="J961" i="4"/>
  <c r="J964" i="4" s="1"/>
  <c r="J966" i="4" s="1"/>
  <c r="I964" i="4"/>
  <c r="I966" i="4" s="1"/>
  <c r="H961" i="4"/>
  <c r="H964" i="4" s="1"/>
  <c r="H966" i="4" s="1"/>
  <c r="G961" i="4"/>
  <c r="G964" i="4" s="1"/>
  <c r="G966" i="4" s="1"/>
  <c r="F961" i="4"/>
  <c r="F964" i="4" s="1"/>
  <c r="F966" i="4" s="1"/>
  <c r="E961" i="4"/>
  <c r="E964" i="4" s="1"/>
  <c r="E966" i="4" s="1"/>
  <c r="D961" i="4"/>
  <c r="D964" i="4" s="1"/>
  <c r="D966" i="4" s="1"/>
  <c r="C961" i="4"/>
  <c r="C964" i="4" s="1"/>
  <c r="C966" i="4" s="1"/>
  <c r="O960" i="4"/>
  <c r="O959" i="4"/>
  <c r="O958" i="4"/>
  <c r="O957" i="4"/>
  <c r="O956" i="4"/>
  <c r="O954" i="4"/>
  <c r="O953" i="4"/>
  <c r="O952" i="4"/>
  <c r="O951" i="4"/>
  <c r="O938" i="4"/>
  <c r="O932" i="4"/>
  <c r="O931" i="4"/>
  <c r="N923" i="4"/>
  <c r="N926" i="4" s="1"/>
  <c r="N928" i="4" s="1"/>
  <c r="M923" i="4"/>
  <c r="M926" i="4" s="1"/>
  <c r="M928" i="4" s="1"/>
  <c r="L926" i="4"/>
  <c r="L928" i="4" s="1"/>
  <c r="K923" i="4"/>
  <c r="K926" i="4" s="1"/>
  <c r="K928" i="4" s="1"/>
  <c r="J926" i="4"/>
  <c r="J928" i="4" s="1"/>
  <c r="I923" i="4"/>
  <c r="I926" i="4" s="1"/>
  <c r="I928" i="4" s="1"/>
  <c r="H923" i="4"/>
  <c r="H926" i="4" s="1"/>
  <c r="H928" i="4" s="1"/>
  <c r="G926" i="4"/>
  <c r="G928" i="4" s="1"/>
  <c r="F923" i="4"/>
  <c r="F926" i="4" s="1"/>
  <c r="F928" i="4" s="1"/>
  <c r="E923" i="4"/>
  <c r="E926" i="4" s="1"/>
  <c r="E928" i="4" s="1"/>
  <c r="D923" i="4"/>
  <c r="D926" i="4" s="1"/>
  <c r="D928" i="4" s="1"/>
  <c r="C923" i="4"/>
  <c r="C926" i="4" s="1"/>
  <c r="C928" i="4" s="1"/>
  <c r="O922" i="4"/>
  <c r="O921" i="4"/>
  <c r="O920" i="4"/>
  <c r="O919" i="4"/>
  <c r="O918" i="4"/>
  <c r="O916" i="4"/>
  <c r="O915" i="4"/>
  <c r="O914" i="4"/>
  <c r="O913" i="4"/>
  <c r="N901" i="4"/>
  <c r="M901" i="4"/>
  <c r="L901" i="4"/>
  <c r="K901" i="4"/>
  <c r="J903" i="4"/>
  <c r="I901" i="4"/>
  <c r="H901" i="4"/>
  <c r="G901" i="4"/>
  <c r="F901" i="4"/>
  <c r="E901" i="4"/>
  <c r="D901" i="4"/>
  <c r="C901" i="4"/>
  <c r="C903" i="4" s="1"/>
  <c r="O900" i="4"/>
  <c r="O893" i="4"/>
  <c r="N888" i="4"/>
  <c r="L888" i="4"/>
  <c r="J888" i="4"/>
  <c r="I888" i="4"/>
  <c r="H888" i="4"/>
  <c r="F885" i="4"/>
  <c r="F888" i="4" s="1"/>
  <c r="E885" i="4"/>
  <c r="D885" i="4"/>
  <c r="D888" i="4" s="1"/>
  <c r="C888" i="4"/>
  <c r="C890" i="4" s="1"/>
  <c r="O884" i="4"/>
  <c r="O883" i="4"/>
  <c r="O882" i="4"/>
  <c r="O881" i="4"/>
  <c r="O880" i="4"/>
  <c r="O878" i="4"/>
  <c r="O877" i="4"/>
  <c r="O876" i="4"/>
  <c r="O875" i="4"/>
  <c r="O862" i="4"/>
  <c r="N857" i="4"/>
  <c r="N859" i="4" s="1"/>
  <c r="M857" i="4"/>
  <c r="M859" i="4" s="1"/>
  <c r="L857" i="4"/>
  <c r="L859" i="4" s="1"/>
  <c r="K857" i="4"/>
  <c r="K859" i="4" s="1"/>
  <c r="J857" i="4"/>
  <c r="J859" i="4" s="1"/>
  <c r="I857" i="4"/>
  <c r="I859" i="4" s="1"/>
  <c r="H857" i="4"/>
  <c r="H859" i="4" s="1"/>
  <c r="G857" i="4"/>
  <c r="G859" i="4" s="1"/>
  <c r="F857" i="4"/>
  <c r="F859" i="4" s="1"/>
  <c r="E857" i="4"/>
  <c r="E859" i="4" s="1"/>
  <c r="D857" i="4"/>
  <c r="D859" i="4" s="1"/>
  <c r="C857" i="4"/>
  <c r="C859" i="4" s="1"/>
  <c r="O856" i="4"/>
  <c r="O855" i="4"/>
  <c r="N850" i="4"/>
  <c r="L847" i="4"/>
  <c r="L850" i="4" s="1"/>
  <c r="K850" i="4"/>
  <c r="I847" i="4"/>
  <c r="I850" i="4" s="1"/>
  <c r="H847" i="4"/>
  <c r="H850" i="4" s="1"/>
  <c r="G847" i="4"/>
  <c r="G850" i="4" s="1"/>
  <c r="F847" i="4"/>
  <c r="F850" i="4" s="1"/>
  <c r="E847" i="4"/>
  <c r="E850" i="4" s="1"/>
  <c r="D847" i="4"/>
  <c r="C847" i="4"/>
  <c r="C850" i="4" s="1"/>
  <c r="C852" i="4" s="1"/>
  <c r="O846" i="4"/>
  <c r="O845" i="4"/>
  <c r="O844" i="4"/>
  <c r="O843" i="4"/>
  <c r="O842" i="4"/>
  <c r="O840" i="4"/>
  <c r="O839" i="4"/>
  <c r="O838" i="4"/>
  <c r="O837" i="4"/>
  <c r="O829" i="4"/>
  <c r="O828" i="4"/>
  <c r="O827" i="4"/>
  <c r="O826" i="4"/>
  <c r="N821" i="4"/>
  <c r="N822" i="4" s="1"/>
  <c r="M821" i="4"/>
  <c r="M822" i="4" s="1"/>
  <c r="L821" i="4"/>
  <c r="L822" i="4" s="1"/>
  <c r="K821" i="4"/>
  <c r="J821" i="4"/>
  <c r="J822" i="4" s="1"/>
  <c r="I821" i="4"/>
  <c r="H821" i="4"/>
  <c r="H822" i="4" s="1"/>
  <c r="G821" i="4"/>
  <c r="G822" i="4" s="1"/>
  <c r="E821" i="4"/>
  <c r="E822" i="4" s="1"/>
  <c r="D821" i="4"/>
  <c r="D822" i="4" s="1"/>
  <c r="C821" i="4"/>
  <c r="C822" i="4" s="1"/>
  <c r="O820" i="4"/>
  <c r="O819" i="4"/>
  <c r="O818" i="4"/>
  <c r="O817" i="4"/>
  <c r="O816" i="4"/>
  <c r="O805" i="4"/>
  <c r="N800" i="4"/>
  <c r="N802" i="4" s="1"/>
  <c r="M800" i="4"/>
  <c r="M802" i="4" s="1"/>
  <c r="L800" i="4"/>
  <c r="L802" i="4" s="1"/>
  <c r="K800" i="4"/>
  <c r="K802" i="4" s="1"/>
  <c r="J800" i="4"/>
  <c r="J802" i="4" s="1"/>
  <c r="I800" i="4"/>
  <c r="I802" i="4" s="1"/>
  <c r="H800" i="4"/>
  <c r="H802" i="4" s="1"/>
  <c r="G800" i="4"/>
  <c r="G802" i="4" s="1"/>
  <c r="F800" i="4"/>
  <c r="F802" i="4" s="1"/>
  <c r="E800" i="4"/>
  <c r="E802" i="4" s="1"/>
  <c r="D800" i="4"/>
  <c r="D802" i="4" s="1"/>
  <c r="C800" i="4"/>
  <c r="C802" i="4" s="1"/>
  <c r="O799" i="4"/>
  <c r="O798" i="4"/>
  <c r="N790" i="4"/>
  <c r="N793" i="4" s="1"/>
  <c r="M790" i="4"/>
  <c r="M793" i="4" s="1"/>
  <c r="K790" i="4"/>
  <c r="K793" i="4" s="1"/>
  <c r="J790" i="4"/>
  <c r="J793" i="4" s="1"/>
  <c r="I790" i="4"/>
  <c r="H790" i="4"/>
  <c r="H793" i="4" s="1"/>
  <c r="G790" i="4"/>
  <c r="G793" i="4" s="1"/>
  <c r="F790" i="4"/>
  <c r="F793" i="4" s="1"/>
  <c r="E790" i="4"/>
  <c r="E793" i="4" s="1"/>
  <c r="D793" i="4"/>
  <c r="C790" i="4"/>
  <c r="C793" i="4" s="1"/>
  <c r="C795" i="4" s="1"/>
  <c r="O789" i="4"/>
  <c r="O788" i="4"/>
  <c r="O787" i="4"/>
  <c r="O786" i="4"/>
  <c r="O785" i="4"/>
  <c r="O783" i="4"/>
  <c r="O782" i="4"/>
  <c r="O781" i="4"/>
  <c r="O780" i="4"/>
  <c r="O767" i="4"/>
  <c r="N762" i="4"/>
  <c r="N764" i="4" s="1"/>
  <c r="L762" i="4"/>
  <c r="L764" i="4" s="1"/>
  <c r="K762" i="4"/>
  <c r="K764" i="4" s="1"/>
  <c r="J762" i="4"/>
  <c r="J764" i="4" s="1"/>
  <c r="I762" i="4"/>
  <c r="I764" i="4" s="1"/>
  <c r="H762" i="4"/>
  <c r="H764" i="4" s="1"/>
  <c r="G762" i="4"/>
  <c r="G764" i="4" s="1"/>
  <c r="F762" i="4"/>
  <c r="F764" i="4" s="1"/>
  <c r="E762" i="4"/>
  <c r="E764" i="4" s="1"/>
  <c r="D762" i="4"/>
  <c r="D764" i="4" s="1"/>
  <c r="C762" i="4"/>
  <c r="C764" i="4" s="1"/>
  <c r="O761" i="4"/>
  <c r="O760" i="4"/>
  <c r="N752" i="4"/>
  <c r="N755" i="4" s="1"/>
  <c r="M752" i="4"/>
  <c r="M755" i="4" s="1"/>
  <c r="L752" i="4"/>
  <c r="L755" i="4" s="1"/>
  <c r="K752" i="4"/>
  <c r="K755" i="4" s="1"/>
  <c r="J752" i="4"/>
  <c r="J755" i="4" s="1"/>
  <c r="I752" i="4"/>
  <c r="I755" i="4" s="1"/>
  <c r="H752" i="4"/>
  <c r="H755" i="4" s="1"/>
  <c r="G752" i="4"/>
  <c r="G755" i="4" s="1"/>
  <c r="F752" i="4"/>
  <c r="F755" i="4" s="1"/>
  <c r="E752" i="4"/>
  <c r="E755" i="4" s="1"/>
  <c r="D752" i="4"/>
  <c r="D755" i="4" s="1"/>
  <c r="C50" i="8" s="1"/>
  <c r="C752" i="4"/>
  <c r="C755" i="4" s="1"/>
  <c r="C757" i="4" s="1"/>
  <c r="O751" i="4"/>
  <c r="O750" i="4"/>
  <c r="N711" i="4"/>
  <c r="N712" i="4" s="1"/>
  <c r="M711" i="4"/>
  <c r="M712" i="4" s="1"/>
  <c r="L711" i="4"/>
  <c r="L712" i="4" s="1"/>
  <c r="K711" i="4"/>
  <c r="K712" i="4" s="1"/>
  <c r="J711" i="4"/>
  <c r="J712" i="4" s="1"/>
  <c r="I711" i="4"/>
  <c r="I712" i="4" s="1"/>
  <c r="H711" i="4"/>
  <c r="H712" i="4" s="1"/>
  <c r="G711" i="4"/>
  <c r="G712" i="4" s="1"/>
  <c r="F711" i="4"/>
  <c r="F712" i="4" s="1"/>
  <c r="E711" i="4"/>
  <c r="E712" i="4" s="1"/>
  <c r="D711" i="4"/>
  <c r="D712" i="4" s="1"/>
  <c r="C711" i="4"/>
  <c r="C712" i="4" s="1"/>
  <c r="N704" i="4"/>
  <c r="M704" i="4"/>
  <c r="L704" i="4"/>
  <c r="K704" i="4"/>
  <c r="J704" i="4"/>
  <c r="I704" i="4"/>
  <c r="H704" i="4"/>
  <c r="G704" i="4"/>
  <c r="F704" i="4"/>
  <c r="E704" i="4"/>
  <c r="D704" i="4"/>
  <c r="C704" i="4"/>
  <c r="O703" i="4"/>
  <c r="N699" i="4"/>
  <c r="M699" i="4"/>
  <c r="L699" i="4"/>
  <c r="L701" i="4" s="1"/>
  <c r="K699" i="4"/>
  <c r="J699" i="4"/>
  <c r="I699" i="4"/>
  <c r="H699" i="4"/>
  <c r="G699" i="4"/>
  <c r="G701" i="4" s="1"/>
  <c r="F699" i="4"/>
  <c r="F701" i="4" s="1"/>
  <c r="E699" i="4"/>
  <c r="E691" i="4" s="1"/>
  <c r="D699" i="4"/>
  <c r="D701" i="4" s="1"/>
  <c r="C699" i="4"/>
  <c r="O698" i="4"/>
  <c r="O694" i="4"/>
  <c r="N686" i="4"/>
  <c r="N689" i="4" s="1"/>
  <c r="N707" i="4" s="1"/>
  <c r="N708" i="4" s="1"/>
  <c r="M686" i="4"/>
  <c r="M689" i="4" s="1"/>
  <c r="M707" i="4" s="1"/>
  <c r="M708" i="4" s="1"/>
  <c r="M709" i="4" s="1"/>
  <c r="L686" i="4"/>
  <c r="L689" i="4" s="1"/>
  <c r="K686" i="4"/>
  <c r="K689" i="4" s="1"/>
  <c r="J686" i="4"/>
  <c r="J689" i="4" s="1"/>
  <c r="J707" i="4" s="1"/>
  <c r="J708" i="4" s="1"/>
  <c r="J709" i="4" s="1"/>
  <c r="I686" i="4"/>
  <c r="I689" i="4" s="1"/>
  <c r="H686" i="4"/>
  <c r="H689" i="4" s="1"/>
  <c r="H707" i="4" s="1"/>
  <c r="H708" i="4" s="1"/>
  <c r="H709" i="4" s="1"/>
  <c r="G686" i="4"/>
  <c r="G689" i="4" s="1"/>
  <c r="G707" i="4" s="1"/>
  <c r="G708" i="4" s="1"/>
  <c r="G709" i="4" s="1"/>
  <c r="F686" i="4"/>
  <c r="F689" i="4" s="1"/>
  <c r="F707" i="4" s="1"/>
  <c r="F708" i="4" s="1"/>
  <c r="E686" i="4"/>
  <c r="D686" i="4"/>
  <c r="D689" i="4" s="1"/>
  <c r="D690" i="4" s="1"/>
  <c r="D692" i="4" s="1"/>
  <c r="C686" i="4"/>
  <c r="C689" i="4" s="1"/>
  <c r="C690" i="4" s="1"/>
  <c r="C692" i="4" s="1"/>
  <c r="O685" i="4"/>
  <c r="O684" i="4"/>
  <c r="O683" i="4"/>
  <c r="O682" i="4"/>
  <c r="O681" i="4"/>
  <c r="O680" i="4"/>
  <c r="O679" i="4"/>
  <c r="O678" i="4"/>
  <c r="O677" i="4"/>
  <c r="O676" i="4"/>
  <c r="N670" i="4"/>
  <c r="N671" i="4" s="1"/>
  <c r="M670" i="4"/>
  <c r="M671" i="4" s="1"/>
  <c r="L670" i="4"/>
  <c r="L671" i="4" s="1"/>
  <c r="K670" i="4"/>
  <c r="K671" i="4" s="1"/>
  <c r="J670" i="4"/>
  <c r="J671" i="4" s="1"/>
  <c r="I670" i="4"/>
  <c r="I671" i="4" s="1"/>
  <c r="O662" i="4"/>
  <c r="O663" i="4" s="1"/>
  <c r="N658" i="4"/>
  <c r="N660" i="4" s="1"/>
  <c r="M658" i="4"/>
  <c r="M660" i="4" s="1"/>
  <c r="L658" i="4"/>
  <c r="L660" i="4" s="1"/>
  <c r="K658" i="4"/>
  <c r="K660" i="4" s="1"/>
  <c r="J658" i="4"/>
  <c r="J660" i="4" s="1"/>
  <c r="I658" i="4"/>
  <c r="I660" i="4" s="1"/>
  <c r="H658" i="4"/>
  <c r="H660" i="4" s="1"/>
  <c r="G658" i="4"/>
  <c r="G660" i="4" s="1"/>
  <c r="F658" i="4"/>
  <c r="F660" i="4" s="1"/>
  <c r="E658" i="4"/>
  <c r="E660" i="4" s="1"/>
  <c r="D658" i="4"/>
  <c r="D660" i="4" s="1"/>
  <c r="C658" i="4"/>
  <c r="C660" i="4" s="1"/>
  <c r="O657" i="4"/>
  <c r="O643" i="4"/>
  <c r="O644" i="4" s="1"/>
  <c r="N635" i="4"/>
  <c r="L635" i="4"/>
  <c r="L638" i="4" s="1"/>
  <c r="L639" i="4" s="1"/>
  <c r="L641" i="4" s="1"/>
  <c r="K635" i="4"/>
  <c r="J635" i="4"/>
  <c r="I635" i="4"/>
  <c r="G635" i="4"/>
  <c r="F635" i="4"/>
  <c r="E635" i="4"/>
  <c r="D638" i="4"/>
  <c r="D639" i="4" s="1"/>
  <c r="D641" i="4" s="1"/>
  <c r="C635" i="4"/>
  <c r="O634" i="4"/>
  <c r="O633" i="4"/>
  <c r="O632" i="4"/>
  <c r="O631" i="4"/>
  <c r="O630" i="4"/>
  <c r="O629" i="4"/>
  <c r="O627" i="4"/>
  <c r="O626" i="4"/>
  <c r="O625" i="4"/>
  <c r="O624" i="4"/>
  <c r="N610" i="4"/>
  <c r="N611" i="4" s="1"/>
  <c r="M610" i="4"/>
  <c r="M611" i="4" s="1"/>
  <c r="L610" i="4"/>
  <c r="K610" i="4"/>
  <c r="K611" i="4" s="1"/>
  <c r="J610" i="4"/>
  <c r="I610" i="4"/>
  <c r="I611" i="4" s="1"/>
  <c r="H610" i="4"/>
  <c r="G610" i="4"/>
  <c r="G611" i="4" s="1"/>
  <c r="F610" i="4"/>
  <c r="E610" i="4"/>
  <c r="E611" i="4" s="1"/>
  <c r="D610" i="4"/>
  <c r="C610" i="4"/>
  <c r="C611" i="4" s="1"/>
  <c r="O609" i="4"/>
  <c r="O608" i="4"/>
  <c r="O607" i="4"/>
  <c r="O606" i="4"/>
  <c r="O605" i="4"/>
  <c r="O604" i="4"/>
  <c r="O603" i="4"/>
  <c r="O602" i="4"/>
  <c r="O600" i="4"/>
  <c r="O599" i="4"/>
  <c r="O598" i="4"/>
  <c r="O597" i="4"/>
  <c r="N590" i="4"/>
  <c r="M590" i="4"/>
  <c r="L590" i="4"/>
  <c r="K590" i="4"/>
  <c r="J590" i="4"/>
  <c r="I590" i="4"/>
  <c r="H590" i="4"/>
  <c r="G590" i="4"/>
  <c r="F590" i="4"/>
  <c r="E590" i="4"/>
  <c r="D590" i="4"/>
  <c r="C590" i="4"/>
  <c r="O589" i="4"/>
  <c r="O588" i="4"/>
  <c r="O587" i="4"/>
  <c r="O586" i="4"/>
  <c r="N583" i="4"/>
  <c r="M25" i="8" s="1"/>
  <c r="M583" i="4"/>
  <c r="L25" i="8" s="1"/>
  <c r="L583" i="4"/>
  <c r="K25" i="8" s="1"/>
  <c r="K583" i="4"/>
  <c r="J25" i="8" s="1"/>
  <c r="J583" i="4"/>
  <c r="I25" i="8" s="1"/>
  <c r="H583" i="4"/>
  <c r="G25" i="8" s="1"/>
  <c r="G583" i="4"/>
  <c r="F25" i="8" s="1"/>
  <c r="F583" i="4"/>
  <c r="E25" i="8" s="1"/>
  <c r="E583" i="4"/>
  <c r="D25" i="8" s="1"/>
  <c r="D583" i="4"/>
  <c r="C25" i="8" s="1"/>
  <c r="C583" i="4"/>
  <c r="B25" i="8" s="1"/>
  <c r="O582" i="4"/>
  <c r="O581" i="4"/>
  <c r="O580" i="4"/>
  <c r="O579" i="4"/>
  <c r="O578" i="4"/>
  <c r="O563" i="4"/>
  <c r="N560" i="4"/>
  <c r="K560" i="4"/>
  <c r="J560" i="4"/>
  <c r="I560" i="4"/>
  <c r="H560" i="4"/>
  <c r="G560" i="4"/>
  <c r="F560" i="4"/>
  <c r="E560" i="4"/>
  <c r="D560" i="4"/>
  <c r="C560" i="4"/>
  <c r="O559" i="4"/>
  <c r="O558" i="4"/>
  <c r="O556" i="4"/>
  <c r="F172" i="6"/>
  <c r="O525" i="4"/>
  <c r="O518" i="4"/>
  <c r="K513" i="4"/>
  <c r="J16" i="8" s="1"/>
  <c r="J513" i="4"/>
  <c r="I16" i="8" s="1"/>
  <c r="I513" i="4"/>
  <c r="H16" i="8" s="1"/>
  <c r="H513" i="4"/>
  <c r="G16" i="8" s="1"/>
  <c r="F513" i="4"/>
  <c r="E16" i="8" s="1"/>
  <c r="E513" i="4"/>
  <c r="D16" i="8" s="1"/>
  <c r="D513" i="4"/>
  <c r="C16" i="8" s="1"/>
  <c r="C513" i="4"/>
  <c r="B16" i="8" s="1"/>
  <c r="O512" i="4"/>
  <c r="O511" i="4"/>
  <c r="O510" i="4"/>
  <c r="N505" i="4"/>
  <c r="M505" i="4"/>
  <c r="L505" i="4"/>
  <c r="K505" i="4"/>
  <c r="J505" i="4"/>
  <c r="I505" i="4"/>
  <c r="H505" i="4"/>
  <c r="G505" i="4"/>
  <c r="F505" i="4"/>
  <c r="E505" i="4"/>
  <c r="D505" i="4"/>
  <c r="C505" i="4"/>
  <c r="O504" i="4"/>
  <c r="O503" i="4"/>
  <c r="O502" i="4"/>
  <c r="N498" i="4"/>
  <c r="N499" i="4" s="1"/>
  <c r="M498" i="4"/>
  <c r="M499" i="4" s="1"/>
  <c r="L498" i="4"/>
  <c r="L499" i="4" s="1"/>
  <c r="K498" i="4"/>
  <c r="K499" i="4" s="1"/>
  <c r="J498" i="4"/>
  <c r="J499" i="4" s="1"/>
  <c r="I498" i="4"/>
  <c r="I499" i="4" s="1"/>
  <c r="H498" i="4"/>
  <c r="H499" i="4" s="1"/>
  <c r="G498" i="4"/>
  <c r="G499" i="4" s="1"/>
  <c r="F498" i="4"/>
  <c r="F499" i="4" s="1"/>
  <c r="E498" i="4"/>
  <c r="E499" i="4" s="1"/>
  <c r="D498" i="4"/>
  <c r="D499" i="4" s="1"/>
  <c r="C498" i="4"/>
  <c r="C499" i="4" s="1"/>
  <c r="O497" i="4"/>
  <c r="O496" i="4"/>
  <c r="O495" i="4"/>
  <c r="O494" i="4"/>
  <c r="O493" i="4"/>
  <c r="O492" i="4"/>
  <c r="O491" i="4"/>
  <c r="O490" i="4"/>
  <c r="N483" i="4"/>
  <c r="N484" i="4" s="1"/>
  <c r="L483" i="4"/>
  <c r="L484" i="4" s="1"/>
  <c r="K483" i="4"/>
  <c r="K484" i="4" s="1"/>
  <c r="J483" i="4"/>
  <c r="J484" i="4" s="1"/>
  <c r="I483" i="4"/>
  <c r="I484" i="4" s="1"/>
  <c r="H483" i="4"/>
  <c r="H484" i="4" s="1"/>
  <c r="F483" i="4"/>
  <c r="F484" i="4" s="1"/>
  <c r="E483" i="4"/>
  <c r="E484" i="4" s="1"/>
  <c r="C483" i="4"/>
  <c r="C484" i="4" s="1"/>
  <c r="O482" i="4"/>
  <c r="O481" i="4"/>
  <c r="O480" i="4"/>
  <c r="N475" i="4"/>
  <c r="N476" i="4" s="1"/>
  <c r="M475" i="4"/>
  <c r="M476" i="4" s="1"/>
  <c r="L475" i="4"/>
  <c r="L476" i="4" s="1"/>
  <c r="J475" i="4"/>
  <c r="J476" i="4" s="1"/>
  <c r="I475" i="4"/>
  <c r="I476" i="4" s="1"/>
  <c r="H475" i="4"/>
  <c r="H476" i="4" s="1"/>
  <c r="G475" i="4"/>
  <c r="G476" i="4" s="1"/>
  <c r="F475" i="4"/>
  <c r="F476" i="4" s="1"/>
  <c r="E475" i="4"/>
  <c r="E476" i="4" s="1"/>
  <c r="D475" i="4"/>
  <c r="D476" i="4" s="1"/>
  <c r="C475" i="4"/>
  <c r="C476" i="4" s="1"/>
  <c r="O474" i="4"/>
  <c r="O473" i="4"/>
  <c r="O472" i="4"/>
  <c r="N467" i="4"/>
  <c r="N468" i="4" s="1"/>
  <c r="M467" i="4"/>
  <c r="M468" i="4" s="1"/>
  <c r="L467" i="4"/>
  <c r="L468" i="4" s="1"/>
  <c r="K467" i="4"/>
  <c r="K468" i="4" s="1"/>
  <c r="J467" i="4"/>
  <c r="J468" i="4" s="1"/>
  <c r="I467" i="4"/>
  <c r="I468" i="4" s="1"/>
  <c r="H467" i="4"/>
  <c r="H468" i="4" s="1"/>
  <c r="G467" i="4"/>
  <c r="G468" i="4" s="1"/>
  <c r="F467" i="4"/>
  <c r="F468" i="4" s="1"/>
  <c r="E467" i="4"/>
  <c r="E468" i="4" s="1"/>
  <c r="D467" i="4"/>
  <c r="D468" i="4" s="1"/>
  <c r="C467" i="4"/>
  <c r="C468" i="4" s="1"/>
  <c r="O466" i="4"/>
  <c r="O465" i="4"/>
  <c r="O464" i="4"/>
  <c r="N459" i="4"/>
  <c r="N460" i="4" s="1"/>
  <c r="M459" i="4"/>
  <c r="M460" i="4" s="1"/>
  <c r="L459" i="4"/>
  <c r="L460" i="4" s="1"/>
  <c r="K459" i="4"/>
  <c r="K460" i="4" s="1"/>
  <c r="J459" i="4"/>
  <c r="J460" i="4" s="1"/>
  <c r="I459" i="4"/>
  <c r="I460" i="4" s="1"/>
  <c r="H459" i="4"/>
  <c r="H460" i="4" s="1"/>
  <c r="G459" i="4"/>
  <c r="G460" i="4" s="1"/>
  <c r="F459" i="4"/>
  <c r="F460" i="4" s="1"/>
  <c r="E460" i="4"/>
  <c r="D459" i="4"/>
  <c r="D460" i="4" s="1"/>
  <c r="C459" i="4"/>
  <c r="C460" i="4" s="1"/>
  <c r="O458" i="4"/>
  <c r="O457" i="4"/>
  <c r="O456" i="4"/>
  <c r="N451" i="4"/>
  <c r="M451" i="4"/>
  <c r="L451" i="4"/>
  <c r="K451" i="4"/>
  <c r="J451" i="4"/>
  <c r="J393" i="4" s="1"/>
  <c r="J1698" i="4" s="1"/>
  <c r="I451" i="4"/>
  <c r="H451" i="4"/>
  <c r="H393" i="4" s="1"/>
  <c r="H1698" i="4" s="1"/>
  <c r="G451" i="4"/>
  <c r="F451" i="4"/>
  <c r="E451" i="4"/>
  <c r="D451" i="4"/>
  <c r="C451" i="4"/>
  <c r="C452" i="4" s="1"/>
  <c r="O450" i="4"/>
  <c r="O449" i="4"/>
  <c r="O448" i="4"/>
  <c r="N444" i="4"/>
  <c r="N445" i="4" s="1"/>
  <c r="M444" i="4"/>
  <c r="L444" i="4"/>
  <c r="K444" i="4"/>
  <c r="K445" i="4" s="1"/>
  <c r="J444" i="4"/>
  <c r="I444" i="4"/>
  <c r="I445" i="4" s="1"/>
  <c r="H444" i="4"/>
  <c r="G444" i="4"/>
  <c r="G445" i="4" s="1"/>
  <c r="F444" i="4"/>
  <c r="E444" i="4"/>
  <c r="D444" i="4"/>
  <c r="D445" i="4" s="1"/>
  <c r="C444" i="4"/>
  <c r="C445" i="4" s="1"/>
  <c r="O443" i="4"/>
  <c r="O442" i="4"/>
  <c r="N437" i="4"/>
  <c r="M437" i="4"/>
  <c r="L437" i="4"/>
  <c r="K437" i="4"/>
  <c r="J437" i="4"/>
  <c r="I437" i="4"/>
  <c r="H437" i="4"/>
  <c r="G437" i="4"/>
  <c r="F437" i="4"/>
  <c r="D437" i="4"/>
  <c r="C14" i="8" s="1"/>
  <c r="C437" i="4"/>
  <c r="O436" i="4"/>
  <c r="O435" i="4"/>
  <c r="O434" i="4"/>
  <c r="N427" i="4"/>
  <c r="N428" i="4" s="1"/>
  <c r="M427" i="4"/>
  <c r="M428" i="4" s="1"/>
  <c r="L427" i="4"/>
  <c r="L428" i="4" s="1"/>
  <c r="K427" i="4"/>
  <c r="K428" i="4" s="1"/>
  <c r="J428" i="4"/>
  <c r="I427" i="4"/>
  <c r="I428" i="4" s="1"/>
  <c r="H427" i="4"/>
  <c r="H428" i="4" s="1"/>
  <c r="G427" i="4"/>
  <c r="G428" i="4" s="1"/>
  <c r="F427" i="4"/>
  <c r="E427" i="4"/>
  <c r="E428" i="4" s="1"/>
  <c r="D427" i="4"/>
  <c r="D428" i="4" s="1"/>
  <c r="C427" i="4"/>
  <c r="C428" i="4" s="1"/>
  <c r="O426" i="4"/>
  <c r="I421" i="4"/>
  <c r="I422" i="4" s="1"/>
  <c r="H421" i="4"/>
  <c r="G421" i="4"/>
  <c r="F421" i="4"/>
  <c r="E421" i="4"/>
  <c r="D421" i="4"/>
  <c r="D422" i="4" s="1"/>
  <c r="C421" i="4"/>
  <c r="C422" i="4" s="1"/>
  <c r="O420" i="4"/>
  <c r="O419" i="4"/>
  <c r="O418" i="4"/>
  <c r="O414" i="4"/>
  <c r="N1701" i="4"/>
  <c r="M1701" i="4"/>
  <c r="L1701" i="4"/>
  <c r="K1701" i="4"/>
  <c r="J1701" i="4"/>
  <c r="I1701" i="4"/>
  <c r="H1701" i="4"/>
  <c r="G1701" i="4"/>
  <c r="F1701" i="4"/>
  <c r="E1701" i="4"/>
  <c r="D1701" i="4"/>
  <c r="C1701" i="4"/>
  <c r="I407" i="4"/>
  <c r="H405" i="4"/>
  <c r="G405" i="4"/>
  <c r="G407" i="4" s="1"/>
  <c r="D405" i="4"/>
  <c r="D407" i="4" s="1"/>
  <c r="C405" i="4"/>
  <c r="C407" i="4" s="1"/>
  <c r="O404" i="4"/>
  <c r="O403" i="4"/>
  <c r="O402" i="4"/>
  <c r="D382" i="4"/>
  <c r="D381" i="4"/>
  <c r="D380" i="4"/>
  <c r="D379" i="4"/>
  <c r="D378" i="4"/>
  <c r="D377" i="4"/>
  <c r="C377" i="4"/>
  <c r="C370" i="4"/>
  <c r="O245" i="4"/>
  <c r="O225" i="4"/>
  <c r="N222" i="4"/>
  <c r="M222" i="4"/>
  <c r="L222" i="4"/>
  <c r="K222" i="4"/>
  <c r="I222" i="4"/>
  <c r="G222" i="4"/>
  <c r="F222" i="4"/>
  <c r="D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194" i="4"/>
  <c r="O182" i="4"/>
  <c r="N171" i="4"/>
  <c r="M171" i="4"/>
  <c r="L171" i="4"/>
  <c r="K171" i="4"/>
  <c r="J171" i="4"/>
  <c r="I171" i="4"/>
  <c r="H171" i="4"/>
  <c r="G171" i="4"/>
  <c r="F171" i="4"/>
  <c r="E171" i="4"/>
  <c r="D171" i="4"/>
  <c r="O170" i="4"/>
  <c r="O168" i="4"/>
  <c r="O166" i="4"/>
  <c r="O165" i="4"/>
  <c r="O164" i="4"/>
  <c r="O163" i="4"/>
  <c r="O162" i="4"/>
  <c r="O161" i="4"/>
  <c r="O156" i="4"/>
  <c r="O155" i="4"/>
  <c r="O154" i="4"/>
  <c r="O153" i="4"/>
  <c r="M150" i="4"/>
  <c r="L150" i="4"/>
  <c r="K150" i="4"/>
  <c r="J150" i="4"/>
  <c r="H150" i="4"/>
  <c r="G150" i="4"/>
  <c r="F150" i="4"/>
  <c r="E150" i="4"/>
  <c r="D150" i="4"/>
  <c r="C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3" i="4"/>
  <c r="O110" i="4"/>
  <c r="O109" i="4"/>
  <c r="O108" i="4"/>
  <c r="O107" i="4"/>
  <c r="O106" i="4"/>
  <c r="O105" i="4"/>
  <c r="O100" i="4"/>
  <c r="O99" i="4"/>
  <c r="O98" i="4"/>
  <c r="O97" i="4"/>
  <c r="O65" i="4"/>
  <c r="O60" i="4"/>
  <c r="O59" i="4"/>
  <c r="O58" i="4"/>
  <c r="O57" i="4"/>
  <c r="F299" i="4"/>
  <c r="J296" i="4"/>
  <c r="K293" i="4"/>
  <c r="O20" i="4"/>
  <c r="N342" i="4"/>
  <c r="M342" i="4"/>
  <c r="K342" i="4"/>
  <c r="L342" i="4"/>
  <c r="O1647" i="4"/>
  <c r="C308" i="4"/>
  <c r="D337" i="4"/>
  <c r="D339" i="4"/>
  <c r="D342" i="4"/>
  <c r="F342" i="4"/>
  <c r="H342" i="4"/>
  <c r="J342" i="4"/>
  <c r="C330" i="4"/>
  <c r="C337" i="4"/>
  <c r="D338" i="4"/>
  <c r="C339" i="4"/>
  <c r="D340" i="4"/>
  <c r="D341" i="4"/>
  <c r="C342" i="4"/>
  <c r="E342" i="4"/>
  <c r="G342" i="4"/>
  <c r="I342" i="4"/>
  <c r="D343" i="4"/>
  <c r="O557" i="4"/>
  <c r="L560" i="4"/>
  <c r="O825" i="4"/>
  <c r="O1430" i="4"/>
  <c r="K1433" i="4"/>
  <c r="L122" i="6" l="1"/>
  <c r="L126" i="6" s="1"/>
  <c r="L128" i="6" s="1"/>
  <c r="O25" i="8"/>
  <c r="K122" i="6"/>
  <c r="K126" i="6" s="1"/>
  <c r="K128" i="6" s="1"/>
  <c r="E54" i="7"/>
  <c r="M54" i="7"/>
  <c r="F5" i="7"/>
  <c r="N76" i="7"/>
  <c r="N58" i="7"/>
  <c r="O16" i="8"/>
  <c r="O5" i="8"/>
  <c r="Q122" i="6"/>
  <c r="Q126" i="6" s="1"/>
  <c r="Q128" i="6" s="1"/>
  <c r="L395" i="4"/>
  <c r="N122" i="6"/>
  <c r="N126" i="6" s="1"/>
  <c r="N128" i="6" s="1"/>
  <c r="J395" i="4"/>
  <c r="J350" i="4"/>
  <c r="J75" i="7"/>
  <c r="I320" i="4"/>
  <c r="I122" i="6"/>
  <c r="I126" i="6" s="1"/>
  <c r="I128" i="6" s="1"/>
  <c r="F90" i="7"/>
  <c r="E322" i="4"/>
  <c r="E362" i="4" s="1"/>
  <c r="F111" i="6"/>
  <c r="F115" i="6" s="1"/>
  <c r="J98" i="7"/>
  <c r="C395" i="4"/>
  <c r="G485" i="4"/>
  <c r="I323" i="4"/>
  <c r="I363" i="4" s="1"/>
  <c r="I98" i="7"/>
  <c r="J40" i="7"/>
  <c r="J54" i="7"/>
  <c r="K98" i="7"/>
  <c r="O111" i="6"/>
  <c r="O115" i="6" s="1"/>
  <c r="O117" i="6" s="1"/>
  <c r="N111" i="6"/>
  <c r="N115" i="6" s="1"/>
  <c r="N117" i="6" s="1"/>
  <c r="F122" i="6"/>
  <c r="F126" i="6" s="1"/>
  <c r="F128" i="6" s="1"/>
  <c r="J122" i="6"/>
  <c r="J126" i="6" s="1"/>
  <c r="J128" i="6" s="1"/>
  <c r="J90" i="7"/>
  <c r="H395" i="4"/>
  <c r="L111" i="6"/>
  <c r="L115" i="6" s="1"/>
  <c r="L117" i="6" s="1"/>
  <c r="P122" i="6"/>
  <c r="P126" i="6" s="1"/>
  <c r="P128" i="6" s="1"/>
  <c r="H122" i="6"/>
  <c r="H126" i="6" s="1"/>
  <c r="H128" i="6" s="1"/>
  <c r="E97" i="7"/>
  <c r="L84" i="7"/>
  <c r="L86" i="7" s="1"/>
  <c r="K111" i="6"/>
  <c r="K115" i="6" s="1"/>
  <c r="K117" i="6" s="1"/>
  <c r="O122" i="6"/>
  <c r="O126" i="6" s="1"/>
  <c r="O128" i="6" s="1"/>
  <c r="G122" i="6"/>
  <c r="G126" i="6" s="1"/>
  <c r="G128" i="6" s="1"/>
  <c r="Q111" i="6"/>
  <c r="Q115" i="6" s="1"/>
  <c r="Q117" i="6" s="1"/>
  <c r="I111" i="6"/>
  <c r="I115" i="6" s="1"/>
  <c r="I117" i="6" s="1"/>
  <c r="F54" i="7"/>
  <c r="N54" i="7"/>
  <c r="N59" i="7" s="1"/>
  <c r="G811" i="4"/>
  <c r="G812" i="4" s="1"/>
  <c r="J111" i="6"/>
  <c r="J115" i="6" s="1"/>
  <c r="J117" i="6" s="1"/>
  <c r="B35" i="8"/>
  <c r="O35" i="8" s="1"/>
  <c r="C1411" i="4"/>
  <c r="C1396" i="4"/>
  <c r="C770" i="4"/>
  <c r="B63" i="8"/>
  <c r="O63" i="8" s="1"/>
  <c r="B34" i="8"/>
  <c r="C1355" i="4"/>
  <c r="C1704" i="4" s="1"/>
  <c r="M966" i="4"/>
  <c r="M982" i="4"/>
  <c r="M983" i="4" s="1"/>
  <c r="D1653" i="4"/>
  <c r="D1654" i="4"/>
  <c r="D1655" i="4"/>
  <c r="D1656" i="4"/>
  <c r="F1653" i="4"/>
  <c r="F1654" i="4"/>
  <c r="F1655" i="4"/>
  <c r="F1656" i="4"/>
  <c r="H1653" i="4"/>
  <c r="H1654" i="4"/>
  <c r="H1655" i="4"/>
  <c r="H1656" i="4"/>
  <c r="O1645" i="4"/>
  <c r="L1653" i="4"/>
  <c r="L1654" i="4"/>
  <c r="L1655" i="4"/>
  <c r="L1656" i="4"/>
  <c r="N1653" i="4"/>
  <c r="N1654" i="4"/>
  <c r="N1655" i="4"/>
  <c r="N1656" i="4"/>
  <c r="N1650" i="4"/>
  <c r="L1650" i="4"/>
  <c r="H1650" i="4"/>
  <c r="F1650" i="4"/>
  <c r="D1650" i="4"/>
  <c r="E1653" i="4"/>
  <c r="E1654" i="4"/>
  <c r="E1655" i="4"/>
  <c r="E1656" i="4"/>
  <c r="G1653" i="4"/>
  <c r="G1654" i="4"/>
  <c r="G1655" i="4"/>
  <c r="G1656" i="4"/>
  <c r="I1653" i="4"/>
  <c r="I1654" i="4"/>
  <c r="I1655" i="4"/>
  <c r="I1656" i="4"/>
  <c r="K1653" i="4"/>
  <c r="K1654" i="4"/>
  <c r="K1655" i="4"/>
  <c r="K1656" i="4"/>
  <c r="M1653" i="4"/>
  <c r="M1654" i="4"/>
  <c r="M1655" i="4"/>
  <c r="M1656" i="4"/>
  <c r="J13" i="8"/>
  <c r="K394" i="4"/>
  <c r="M1650" i="4"/>
  <c r="K1650" i="4"/>
  <c r="I1650" i="4"/>
  <c r="G1650" i="4"/>
  <c r="E1650" i="4"/>
  <c r="C1653" i="4"/>
  <c r="C1655" i="4"/>
  <c r="C1654" i="4"/>
  <c r="C1656" i="4"/>
  <c r="J1650" i="4"/>
  <c r="J1653" i="4"/>
  <c r="J1655" i="4"/>
  <c r="J1654" i="4"/>
  <c r="J1656" i="4"/>
  <c r="N16" i="8"/>
  <c r="H310" i="4"/>
  <c r="G340" i="4"/>
  <c r="E318" i="4"/>
  <c r="R58" i="7"/>
  <c r="R77" i="7" s="1"/>
  <c r="I318" i="4"/>
  <c r="I358" i="4" s="1"/>
  <c r="L379" i="4"/>
  <c r="J1622" i="4"/>
  <c r="I37" i="8" s="1"/>
  <c r="M321" i="4"/>
  <c r="M361" i="4" s="1"/>
  <c r="I319" i="4"/>
  <c r="I359" i="4" s="1"/>
  <c r="S35" i="6"/>
  <c r="R179" i="6"/>
  <c r="L99" i="7"/>
  <c r="M99" i="7" s="1"/>
  <c r="N99" i="7" s="1"/>
  <c r="O99" i="7" s="1"/>
  <c r="D320" i="4"/>
  <c r="D360" i="4" s="1"/>
  <c r="C4" i="8"/>
  <c r="N890" i="4"/>
  <c r="M51" i="8"/>
  <c r="N1207" i="4"/>
  <c r="M69" i="8"/>
  <c r="N1194" i="4"/>
  <c r="M56" i="8"/>
  <c r="N1131" i="4"/>
  <c r="M67" i="8"/>
  <c r="N1118" i="4"/>
  <c r="M54" i="8"/>
  <c r="N1093" i="4"/>
  <c r="M68" i="8"/>
  <c r="N1080" i="4"/>
  <c r="M55" i="8"/>
  <c r="N903" i="4"/>
  <c r="N865" i="4"/>
  <c r="M66" i="8"/>
  <c r="N852" i="4"/>
  <c r="M53" i="8"/>
  <c r="N808" i="4"/>
  <c r="M65" i="8"/>
  <c r="N795" i="4"/>
  <c r="M52" i="8"/>
  <c r="N770" i="4"/>
  <c r="N757" i="4"/>
  <c r="M50" i="8"/>
  <c r="N654" i="4"/>
  <c r="M22" i="8"/>
  <c r="G453" i="4"/>
  <c r="N438" i="4"/>
  <c r="N1700" i="4" s="1"/>
  <c r="M14" i="8"/>
  <c r="Q213" i="6"/>
  <c r="M10" i="8"/>
  <c r="N325" i="4"/>
  <c r="M4" i="8"/>
  <c r="N1690" i="4"/>
  <c r="O1690" i="4" s="1"/>
  <c r="N1434" i="4"/>
  <c r="M36" i="8"/>
  <c r="N25" i="8"/>
  <c r="L438" i="4"/>
  <c r="L1700" i="4" s="1"/>
  <c r="K14" i="8"/>
  <c r="B50" i="8"/>
  <c r="H890" i="4"/>
  <c r="G51" i="8"/>
  <c r="H903" i="4"/>
  <c r="M903" i="4"/>
  <c r="L27" i="8"/>
  <c r="F1207" i="4"/>
  <c r="E69" i="8"/>
  <c r="K1093" i="4"/>
  <c r="J68" i="8"/>
  <c r="M1207" i="4"/>
  <c r="L69" i="8"/>
  <c r="B66" i="8"/>
  <c r="K865" i="4"/>
  <c r="J66" i="8"/>
  <c r="G808" i="4"/>
  <c r="F65" i="8"/>
  <c r="G770" i="4"/>
  <c r="K770" i="4"/>
  <c r="B55" i="8"/>
  <c r="G438" i="4"/>
  <c r="G1700" i="4" s="1"/>
  <c r="F14" i="8"/>
  <c r="K438" i="4"/>
  <c r="K1700" i="4" s="1"/>
  <c r="J14" i="8"/>
  <c r="M461" i="4"/>
  <c r="P217" i="6" s="1"/>
  <c r="F757" i="4"/>
  <c r="E50" i="8"/>
  <c r="J757" i="4"/>
  <c r="I50" i="8"/>
  <c r="B52" i="8"/>
  <c r="G795" i="4"/>
  <c r="F52" i="8"/>
  <c r="K795" i="4"/>
  <c r="J52" i="8"/>
  <c r="H852" i="4"/>
  <c r="G53" i="8"/>
  <c r="F890" i="4"/>
  <c r="E51" i="8"/>
  <c r="L890" i="4"/>
  <c r="K51" i="8"/>
  <c r="G903" i="4"/>
  <c r="K903" i="4"/>
  <c r="B68" i="8"/>
  <c r="D1207" i="4"/>
  <c r="C69" i="8"/>
  <c r="E1434" i="4"/>
  <c r="D36" i="8"/>
  <c r="I1434" i="4"/>
  <c r="H36" i="8"/>
  <c r="E1093" i="4"/>
  <c r="D68" i="8"/>
  <c r="I1093" i="4"/>
  <c r="F1131" i="4"/>
  <c r="E67" i="8"/>
  <c r="J1131" i="4"/>
  <c r="I67" i="8"/>
  <c r="E865" i="4"/>
  <c r="D66" i="8"/>
  <c r="I865" i="4"/>
  <c r="H66" i="8"/>
  <c r="M865" i="4"/>
  <c r="L66" i="8"/>
  <c r="E808" i="4"/>
  <c r="D65" i="8"/>
  <c r="I808" i="4"/>
  <c r="H65" i="8"/>
  <c r="M808" i="4"/>
  <c r="L65" i="8"/>
  <c r="E770" i="4"/>
  <c r="I770" i="4"/>
  <c r="E438" i="4"/>
  <c r="E1700" i="4" s="1"/>
  <c r="D14" i="8"/>
  <c r="D1080" i="4"/>
  <c r="C55" i="8"/>
  <c r="D654" i="4"/>
  <c r="C22" i="8"/>
  <c r="H654" i="4"/>
  <c r="G22" i="8"/>
  <c r="L654" i="4"/>
  <c r="K22" i="8"/>
  <c r="E1080" i="4"/>
  <c r="D55" i="8"/>
  <c r="K1080" i="4"/>
  <c r="J55" i="8"/>
  <c r="J852" i="4"/>
  <c r="I53" i="8"/>
  <c r="F1118" i="4"/>
  <c r="E54" i="8"/>
  <c r="J1118" i="4"/>
  <c r="I54" i="8"/>
  <c r="E1194" i="4"/>
  <c r="D56" i="8"/>
  <c r="I1194" i="4"/>
  <c r="H56" i="8"/>
  <c r="M1194" i="4"/>
  <c r="L56" i="8"/>
  <c r="S179" i="6"/>
  <c r="D795" i="4"/>
  <c r="C52" i="8"/>
  <c r="E1207" i="4"/>
  <c r="D69" i="8"/>
  <c r="F1434" i="4"/>
  <c r="E36" i="8"/>
  <c r="J1434" i="4"/>
  <c r="I36" i="8"/>
  <c r="F1093" i="4"/>
  <c r="E68" i="8"/>
  <c r="J1093" i="4"/>
  <c r="I68" i="8"/>
  <c r="G1131" i="4"/>
  <c r="F67" i="8"/>
  <c r="K1131" i="4"/>
  <c r="J67" i="8"/>
  <c r="H1207" i="4"/>
  <c r="G69" i="8"/>
  <c r="K1207" i="4"/>
  <c r="J69" i="8"/>
  <c r="N5" i="8"/>
  <c r="F865" i="4"/>
  <c r="E66" i="8"/>
  <c r="J865" i="4"/>
  <c r="I66" i="8"/>
  <c r="F808" i="4"/>
  <c r="E65" i="8"/>
  <c r="J808" i="4"/>
  <c r="I65" i="8"/>
  <c r="F770" i="4"/>
  <c r="J770" i="4"/>
  <c r="E654" i="4"/>
  <c r="D22" i="8"/>
  <c r="I654" i="4"/>
  <c r="H22" i="8"/>
  <c r="M654" i="4"/>
  <c r="L22" i="8"/>
  <c r="F1080" i="4"/>
  <c r="E55" i="8"/>
  <c r="M1080" i="4"/>
  <c r="L55" i="8"/>
  <c r="I350" i="4"/>
  <c r="I317" i="4"/>
  <c r="I357" i="4" s="1"/>
  <c r="H4" i="8"/>
  <c r="E317" i="4"/>
  <c r="E357" i="4" s="1"/>
  <c r="D4" i="8"/>
  <c r="E282" i="4"/>
  <c r="D6" i="8" s="1"/>
  <c r="B54" i="8"/>
  <c r="K1118" i="4"/>
  <c r="J54" i="8"/>
  <c r="F1194" i="4"/>
  <c r="E56" i="8"/>
  <c r="J1194" i="4"/>
  <c r="I56" i="8"/>
  <c r="H438" i="4"/>
  <c r="H1700" i="4" s="1"/>
  <c r="G14" i="8"/>
  <c r="K757" i="4"/>
  <c r="J50" i="8"/>
  <c r="M795" i="4"/>
  <c r="L52" i="8"/>
  <c r="E852" i="4"/>
  <c r="D53" i="8"/>
  <c r="K1434" i="4"/>
  <c r="J36" i="8"/>
  <c r="I438" i="4"/>
  <c r="I1700" i="4" s="1"/>
  <c r="H14" i="8"/>
  <c r="H757" i="4"/>
  <c r="G50" i="8"/>
  <c r="E795" i="4"/>
  <c r="D52" i="8"/>
  <c r="K852" i="4"/>
  <c r="J53" i="8"/>
  <c r="I890" i="4"/>
  <c r="H51" i="8"/>
  <c r="I903" i="4"/>
  <c r="G1093" i="4"/>
  <c r="F68" i="8"/>
  <c r="H1131" i="4"/>
  <c r="G67" i="8"/>
  <c r="I1207" i="4"/>
  <c r="H69" i="8"/>
  <c r="G890" i="4"/>
  <c r="F51" i="8"/>
  <c r="F654" i="4"/>
  <c r="E22" i="8"/>
  <c r="H1080" i="4"/>
  <c r="G55" i="8"/>
  <c r="M852" i="4"/>
  <c r="L53" i="8"/>
  <c r="L319" i="4"/>
  <c r="L359" i="4" s="1"/>
  <c r="K4" i="8"/>
  <c r="D1118" i="4"/>
  <c r="C54" i="8"/>
  <c r="C30" i="8" s="1"/>
  <c r="B56" i="8"/>
  <c r="G1194" i="4"/>
  <c r="F56" i="8"/>
  <c r="K1194" i="4"/>
  <c r="J56" i="8"/>
  <c r="C438" i="4"/>
  <c r="C1700" i="4" s="1"/>
  <c r="B14" i="8"/>
  <c r="G757" i="4"/>
  <c r="F50" i="8"/>
  <c r="H795" i="4"/>
  <c r="G52" i="8"/>
  <c r="I852" i="4"/>
  <c r="H53" i="8"/>
  <c r="B51" i="8"/>
  <c r="D903" i="4"/>
  <c r="F852" i="4"/>
  <c r="E53" i="8"/>
  <c r="D890" i="4"/>
  <c r="C51" i="8"/>
  <c r="E903" i="4"/>
  <c r="H1355" i="4"/>
  <c r="H1704" i="4" s="1"/>
  <c r="G34" i="8"/>
  <c r="G1434" i="4"/>
  <c r="F36" i="8"/>
  <c r="B65" i="8"/>
  <c r="K808" i="4"/>
  <c r="J65" i="8"/>
  <c r="M770" i="4"/>
  <c r="J654" i="4"/>
  <c r="I22" i="8"/>
  <c r="G1080" i="4"/>
  <c r="F55" i="8"/>
  <c r="G4" i="8"/>
  <c r="H325" i="4"/>
  <c r="C1412" i="4"/>
  <c r="I321" i="4"/>
  <c r="I361" i="4" s="1"/>
  <c r="F438" i="4"/>
  <c r="F1700" i="4" s="1"/>
  <c r="E14" i="8"/>
  <c r="J438" i="4"/>
  <c r="J1700" i="4" s="1"/>
  <c r="I14" i="8"/>
  <c r="E757" i="4"/>
  <c r="D50" i="8"/>
  <c r="I757" i="4"/>
  <c r="H50" i="8"/>
  <c r="M757" i="4"/>
  <c r="L50" i="8"/>
  <c r="F795" i="4"/>
  <c r="E52" i="8"/>
  <c r="J795" i="4"/>
  <c r="I52" i="8"/>
  <c r="B53" i="8"/>
  <c r="G852" i="4"/>
  <c r="F53" i="8"/>
  <c r="J890" i="4"/>
  <c r="I51" i="8"/>
  <c r="F903" i="4"/>
  <c r="B67" i="8"/>
  <c r="B69" i="8"/>
  <c r="G1207" i="4"/>
  <c r="F69" i="8"/>
  <c r="H1434" i="4"/>
  <c r="G36" i="8"/>
  <c r="D1093" i="4"/>
  <c r="C68" i="8"/>
  <c r="H1093" i="4"/>
  <c r="G68" i="8"/>
  <c r="E1131" i="4"/>
  <c r="D67" i="8"/>
  <c r="I1131" i="4"/>
  <c r="H67" i="8"/>
  <c r="M1131" i="4"/>
  <c r="L67" i="8"/>
  <c r="J1207" i="4"/>
  <c r="I69" i="8"/>
  <c r="D865" i="4"/>
  <c r="C66" i="8"/>
  <c r="H865" i="4"/>
  <c r="D808" i="4"/>
  <c r="C65" i="8"/>
  <c r="H808" i="4"/>
  <c r="G65" i="8"/>
  <c r="D770" i="4"/>
  <c r="C26" i="8"/>
  <c r="H770" i="4"/>
  <c r="K890" i="4"/>
  <c r="J51" i="8"/>
  <c r="B36" i="8"/>
  <c r="B22" i="8"/>
  <c r="G654" i="4"/>
  <c r="F22" i="8"/>
  <c r="K654" i="4"/>
  <c r="J22" i="8"/>
  <c r="J1080" i="4"/>
  <c r="I55" i="8"/>
  <c r="I1080" i="4"/>
  <c r="H55" i="8"/>
  <c r="C319" i="4"/>
  <c r="B4" i="8"/>
  <c r="K321" i="4"/>
  <c r="J4" i="8"/>
  <c r="E1118" i="4"/>
  <c r="D54" i="8"/>
  <c r="I1118" i="4"/>
  <c r="H54" i="8"/>
  <c r="M1118" i="4"/>
  <c r="L54" i="8"/>
  <c r="D1194" i="4"/>
  <c r="C56" i="8"/>
  <c r="H1194" i="4"/>
  <c r="G56" i="8"/>
  <c r="M1434" i="4"/>
  <c r="L36" i="8"/>
  <c r="M438" i="4"/>
  <c r="M1700" i="4" s="1"/>
  <c r="L14" i="8"/>
  <c r="L1434" i="4"/>
  <c r="K36" i="8"/>
  <c r="L1207" i="4"/>
  <c r="K69" i="8"/>
  <c r="L1194" i="4"/>
  <c r="K56" i="8"/>
  <c r="L1131" i="4"/>
  <c r="K67" i="8"/>
  <c r="L1118" i="4"/>
  <c r="K54" i="8"/>
  <c r="L1093" i="4"/>
  <c r="K68" i="8"/>
  <c r="L1080" i="4"/>
  <c r="K55" i="8"/>
  <c r="L903" i="4"/>
  <c r="L865" i="4"/>
  <c r="K66" i="8"/>
  <c r="L852" i="4"/>
  <c r="K53" i="8"/>
  <c r="L808" i="4"/>
  <c r="K65" i="8"/>
  <c r="L795" i="4"/>
  <c r="K52" i="8"/>
  <c r="L770" i="4"/>
  <c r="L757" i="4"/>
  <c r="K50" i="8"/>
  <c r="E84" i="7"/>
  <c r="D757" i="4"/>
  <c r="D773" i="4"/>
  <c r="D774" i="4" s="1"/>
  <c r="J388" i="4"/>
  <c r="J1694" i="4" s="1"/>
  <c r="F388" i="4"/>
  <c r="F1694" i="4" s="1"/>
  <c r="C388" i="4"/>
  <c r="C1694" i="4" s="1"/>
  <c r="G40" i="7"/>
  <c r="G1055" i="4"/>
  <c r="G1058" i="4"/>
  <c r="G1059" i="4" s="1"/>
  <c r="G1118" i="4"/>
  <c r="G1134" i="4"/>
  <c r="H1118" i="4"/>
  <c r="H1134" i="4"/>
  <c r="H1135" i="4" s="1"/>
  <c r="F395" i="4"/>
  <c r="H413" i="4"/>
  <c r="G13" i="8" s="1"/>
  <c r="H407" i="4"/>
  <c r="C1699" i="4"/>
  <c r="G422" i="4"/>
  <c r="G1699" i="4" s="1"/>
  <c r="M477" i="4"/>
  <c r="P218" i="6" s="1"/>
  <c r="M445" i="4"/>
  <c r="H452" i="4"/>
  <c r="K214" i="6"/>
  <c r="J452" i="4"/>
  <c r="L452" i="4"/>
  <c r="L393" i="4"/>
  <c r="N452" i="4"/>
  <c r="N393" i="4"/>
  <c r="H613" i="4"/>
  <c r="H611" i="4"/>
  <c r="J613" i="4"/>
  <c r="J611" i="4"/>
  <c r="L613" i="4"/>
  <c r="L617" i="4" s="1"/>
  <c r="L618" i="4" s="1"/>
  <c r="L611" i="4"/>
  <c r="I831" i="4"/>
  <c r="I822" i="4"/>
  <c r="K831" i="4"/>
  <c r="K822" i="4"/>
  <c r="G1355" i="4"/>
  <c r="G1704" i="4" s="1"/>
  <c r="I1355" i="4"/>
  <c r="I1704" i="4" s="1"/>
  <c r="K1355" i="4"/>
  <c r="K1704" i="4" s="1"/>
  <c r="M1355" i="4"/>
  <c r="M1704" i="4" s="1"/>
  <c r="G1705" i="4"/>
  <c r="G1411" i="4"/>
  <c r="G1396" i="4"/>
  <c r="I1411" i="4"/>
  <c r="I1396" i="4"/>
  <c r="L1410" i="4"/>
  <c r="L1411" i="4"/>
  <c r="L1396" i="4"/>
  <c r="N1705" i="4"/>
  <c r="N1411" i="4"/>
  <c r="N1396" i="4"/>
  <c r="L422" i="4"/>
  <c r="L1699" i="4" s="1"/>
  <c r="F1055" i="4"/>
  <c r="F1058" i="4"/>
  <c r="F1054" i="4" s="1"/>
  <c r="N332" i="4"/>
  <c r="N395" i="4"/>
  <c r="J1411" i="4"/>
  <c r="J1396" i="4"/>
  <c r="F161" i="6"/>
  <c r="P161" i="6"/>
  <c r="M1332" i="4"/>
  <c r="N161" i="6"/>
  <c r="K1332" i="4"/>
  <c r="L161" i="6"/>
  <c r="I1332" i="4"/>
  <c r="H422" i="4"/>
  <c r="H1699" i="4" s="1"/>
  <c r="H461" i="4"/>
  <c r="K217" i="6" s="1"/>
  <c r="H445" i="4"/>
  <c r="J477" i="4"/>
  <c r="M218" i="6" s="1"/>
  <c r="J445" i="4"/>
  <c r="L477" i="4"/>
  <c r="O218" i="6" s="1"/>
  <c r="L445" i="4"/>
  <c r="G452" i="4"/>
  <c r="G393" i="4"/>
  <c r="I452" i="4"/>
  <c r="I393" i="4"/>
  <c r="I1698" i="4" s="1"/>
  <c r="L214" i="6" s="1"/>
  <c r="K452" i="4"/>
  <c r="K393" i="4"/>
  <c r="M452" i="4"/>
  <c r="M393" i="4"/>
  <c r="N700" i="4"/>
  <c r="N709" i="4"/>
  <c r="J1355" i="4"/>
  <c r="J1704" i="4" s="1"/>
  <c r="L1355" i="4"/>
  <c r="L1704" i="4" s="1"/>
  <c r="N1355" i="4"/>
  <c r="N1704" i="4" s="1"/>
  <c r="H1411" i="4"/>
  <c r="H1396" i="4"/>
  <c r="K1411" i="4"/>
  <c r="K1396" i="4"/>
  <c r="M1411" i="4"/>
  <c r="M1396" i="4"/>
  <c r="H1412" i="4"/>
  <c r="H1407" i="4"/>
  <c r="J1412" i="4"/>
  <c r="J1407" i="4"/>
  <c r="K429" i="4"/>
  <c r="K407" i="4"/>
  <c r="F139" i="6"/>
  <c r="M332" i="4"/>
  <c r="M395" i="4"/>
  <c r="K332" i="4"/>
  <c r="K395" i="4"/>
  <c r="I332" i="4"/>
  <c r="I395" i="4"/>
  <c r="G310" i="4"/>
  <c r="G395" i="4"/>
  <c r="Q161" i="6"/>
  <c r="N1332" i="4"/>
  <c r="O161" i="6"/>
  <c r="L1332" i="4"/>
  <c r="M161" i="6"/>
  <c r="J1332" i="4"/>
  <c r="K161" i="6"/>
  <c r="H1332" i="4"/>
  <c r="F613" i="4"/>
  <c r="F617" i="4" s="1"/>
  <c r="F618" i="4" s="1"/>
  <c r="F611" i="4"/>
  <c r="F1355" i="4"/>
  <c r="F1704" i="4" s="1"/>
  <c r="I161" i="6"/>
  <c r="F1332" i="4"/>
  <c r="F428" i="4"/>
  <c r="F422" i="4"/>
  <c r="F1699" i="4" s="1"/>
  <c r="F413" i="4"/>
  <c r="F423" i="4" s="1"/>
  <c r="F407" i="4"/>
  <c r="F452" i="4"/>
  <c r="F393" i="4"/>
  <c r="F1698" i="4" s="1"/>
  <c r="I214" i="6" s="1"/>
  <c r="F461" i="4"/>
  <c r="I217" i="6" s="1"/>
  <c r="F445" i="4"/>
  <c r="F709" i="4"/>
  <c r="F1412" i="4"/>
  <c r="F1407" i="4"/>
  <c r="F1410" i="4"/>
  <c r="F1411" i="4"/>
  <c r="F1396" i="4"/>
  <c r="H161" i="6"/>
  <c r="E1332" i="4"/>
  <c r="E1705" i="4"/>
  <c r="E1411" i="4"/>
  <c r="E1396" i="4"/>
  <c r="E1355" i="4"/>
  <c r="E1704" i="4" s="1"/>
  <c r="E452" i="4"/>
  <c r="E393" i="4"/>
  <c r="E469" i="4"/>
  <c r="E445" i="4"/>
  <c r="E422" i="4"/>
  <c r="E1699" i="4" s="1"/>
  <c r="E310" i="4"/>
  <c r="E395" i="4"/>
  <c r="D310" i="4"/>
  <c r="D352" i="4" s="1"/>
  <c r="D395" i="4"/>
  <c r="D613" i="4"/>
  <c r="D611" i="4"/>
  <c r="D452" i="4"/>
  <c r="D393" i="4"/>
  <c r="D1698" i="4" s="1"/>
  <c r="G161" i="6"/>
  <c r="D1332" i="4"/>
  <c r="D1355" i="4"/>
  <c r="D1704" i="4" s="1"/>
  <c r="D1396" i="4"/>
  <c r="D1411" i="4"/>
  <c r="F868" i="4"/>
  <c r="I151" i="6" s="1"/>
  <c r="P39" i="7"/>
  <c r="S39" i="7" s="1"/>
  <c r="D54" i="7"/>
  <c r="H54" i="7"/>
  <c r="L54" i="7"/>
  <c r="L59" i="7" s="1"/>
  <c r="J378" i="4"/>
  <c r="H282" i="4"/>
  <c r="G6" i="8" s="1"/>
  <c r="G307" i="4"/>
  <c r="L666" i="4"/>
  <c r="L667" i="4" s="1"/>
  <c r="M373" i="4"/>
  <c r="O1315" i="4"/>
  <c r="O1308" i="4"/>
  <c r="O1277" i="4"/>
  <c r="O1270" i="4"/>
  <c r="O1321" i="4"/>
  <c r="O1283" i="4"/>
  <c r="O1287" i="4"/>
  <c r="O1325" i="4"/>
  <c r="K40" i="7"/>
  <c r="O40" i="7"/>
  <c r="L293" i="4"/>
  <c r="L54" i="4"/>
  <c r="L302" i="4" s="1"/>
  <c r="O575" i="4"/>
  <c r="F982" i="4"/>
  <c r="F965" i="4" s="1"/>
  <c r="H429" i="4"/>
  <c r="C732" i="4"/>
  <c r="C734" i="4" s="1"/>
  <c r="N906" i="4"/>
  <c r="N907" i="4" s="1"/>
  <c r="N485" i="4"/>
  <c r="L485" i="4"/>
  <c r="I282" i="4"/>
  <c r="H6" i="8" s="1"/>
  <c r="N317" i="4"/>
  <c r="N357" i="4" s="1"/>
  <c r="M323" i="4"/>
  <c r="M363" i="4" s="1"/>
  <c r="N321" i="4"/>
  <c r="N361" i="4" s="1"/>
  <c r="N323" i="4"/>
  <c r="N363" i="4" s="1"/>
  <c r="N320" i="4"/>
  <c r="N360" i="4" s="1"/>
  <c r="N382" i="4"/>
  <c r="N322" i="4"/>
  <c r="N362" i="4" s="1"/>
  <c r="N379" i="4"/>
  <c r="N319" i="4"/>
  <c r="N359" i="4" s="1"/>
  <c r="N378" i="4"/>
  <c r="N318" i="4"/>
  <c r="N358" i="4" s="1"/>
  <c r="M317" i="4"/>
  <c r="M357" i="4" s="1"/>
  <c r="M322" i="4"/>
  <c r="M362" i="4" s="1"/>
  <c r="L282" i="4"/>
  <c r="K6" i="8" s="1"/>
  <c r="K361" i="4"/>
  <c r="K359" i="4"/>
  <c r="I453" i="4"/>
  <c r="I793" i="4"/>
  <c r="I360" i="4"/>
  <c r="P109" i="7"/>
  <c r="S109" i="7" s="1"/>
  <c r="P49" i="7"/>
  <c r="S49" i="7" s="1"/>
  <c r="K54" i="7"/>
  <c r="H319" i="4"/>
  <c r="H359" i="4" s="1"/>
  <c r="D982" i="4"/>
  <c r="N377" i="4"/>
  <c r="N282" i="4"/>
  <c r="M6" i="8" s="1"/>
  <c r="M337" i="4"/>
  <c r="M282" i="4"/>
  <c r="K377" i="4"/>
  <c r="K282" i="4"/>
  <c r="J6" i="8" s="1"/>
  <c r="J337" i="4"/>
  <c r="J282" i="4"/>
  <c r="I6" i="8" s="1"/>
  <c r="G377" i="4"/>
  <c r="G282" i="4"/>
  <c r="F6" i="8" s="1"/>
  <c r="F377" i="4"/>
  <c r="F282" i="4"/>
  <c r="E6" i="8" s="1"/>
  <c r="E358" i="4"/>
  <c r="G330" i="4"/>
  <c r="K308" i="4"/>
  <c r="D307" i="4"/>
  <c r="K330" i="4"/>
  <c r="L369" i="4"/>
  <c r="N338" i="4"/>
  <c r="K372" i="4"/>
  <c r="J377" i="4"/>
  <c r="C310" i="4"/>
  <c r="C352" i="4" s="1"/>
  <c r="D1248" i="4"/>
  <c r="D1249" i="4" s="1"/>
  <c r="J453" i="4"/>
  <c r="J341" i="4"/>
  <c r="F338" i="4"/>
  <c r="K309" i="4"/>
  <c r="F337" i="4"/>
  <c r="J690" i="4"/>
  <c r="J692" i="4" s="1"/>
  <c r="J485" i="4"/>
  <c r="C331" i="4"/>
  <c r="L307" i="4"/>
  <c r="D369" i="4"/>
  <c r="M380" i="4"/>
  <c r="R35" i="6"/>
  <c r="R61" i="6"/>
  <c r="O98" i="7"/>
  <c r="E98" i="7"/>
  <c r="E40" i="7"/>
  <c r="I40" i="7"/>
  <c r="M40" i="7"/>
  <c r="P24" i="7"/>
  <c r="S24" i="7" s="1"/>
  <c r="S37" i="7"/>
  <c r="S15" i="6"/>
  <c r="G76" i="7"/>
  <c r="F700" i="4"/>
  <c r="K1410" i="4"/>
  <c r="E340" i="4"/>
  <c r="H307" i="4"/>
  <c r="N337" i="4"/>
  <c r="G331" i="4"/>
  <c r="E1622" i="4"/>
  <c r="D37" i="8" s="1"/>
  <c r="L98" i="7"/>
  <c r="G98" i="7"/>
  <c r="F98" i="7"/>
  <c r="R21" i="7"/>
  <c r="O54" i="7"/>
  <c r="E1410" i="4"/>
  <c r="J469" i="4"/>
  <c r="R168" i="6"/>
  <c r="H98" i="7"/>
  <c r="M98" i="7"/>
  <c r="E638" i="4"/>
  <c r="E639" i="4" s="1"/>
  <c r="E641" i="4" s="1"/>
  <c r="E666" i="4"/>
  <c r="E667" i="4" s="1"/>
  <c r="E668" i="4" s="1"/>
  <c r="G638" i="4"/>
  <c r="G639" i="4" s="1"/>
  <c r="G641" i="4" s="1"/>
  <c r="G666" i="4"/>
  <c r="G667" i="4" s="1"/>
  <c r="G668" i="4" s="1"/>
  <c r="I638" i="4"/>
  <c r="I639" i="4" s="1"/>
  <c r="I641" i="4" s="1"/>
  <c r="I666" i="4"/>
  <c r="I667" i="4" s="1"/>
  <c r="I668" i="4" s="1"/>
  <c r="K638" i="4"/>
  <c r="K639" i="4" s="1"/>
  <c r="K641" i="4" s="1"/>
  <c r="K666" i="4"/>
  <c r="K667" i="4" s="1"/>
  <c r="M638" i="4"/>
  <c r="M639" i="4" s="1"/>
  <c r="M641" i="4" s="1"/>
  <c r="M666" i="4"/>
  <c r="M667" i="4" s="1"/>
  <c r="M668" i="4" s="1"/>
  <c r="D68" i="7"/>
  <c r="N68" i="7"/>
  <c r="L68" i="7"/>
  <c r="J68" i="7"/>
  <c r="H68" i="7"/>
  <c r="F638" i="4"/>
  <c r="F639" i="4" s="1"/>
  <c r="F641" i="4" s="1"/>
  <c r="F666" i="4"/>
  <c r="F667" i="4" s="1"/>
  <c r="F668" i="4" s="1"/>
  <c r="H638" i="4"/>
  <c r="H639" i="4" s="1"/>
  <c r="H641" i="4" s="1"/>
  <c r="H666" i="4"/>
  <c r="H667" i="4" s="1"/>
  <c r="H668" i="4" s="1"/>
  <c r="J638" i="4"/>
  <c r="J639" i="4" s="1"/>
  <c r="J641" i="4" s="1"/>
  <c r="J666" i="4"/>
  <c r="J667" i="4" s="1"/>
  <c r="J668" i="4" s="1"/>
  <c r="N638" i="4"/>
  <c r="N639" i="4" s="1"/>
  <c r="N641" i="4" s="1"/>
  <c r="N666" i="4"/>
  <c r="N667" i="4" s="1"/>
  <c r="N659" i="4" s="1"/>
  <c r="D469" i="4"/>
  <c r="R15" i="6"/>
  <c r="P67" i="7"/>
  <c r="S67" i="7" s="1"/>
  <c r="H40" i="7"/>
  <c r="L40" i="7"/>
  <c r="N40" i="7"/>
  <c r="M68" i="7"/>
  <c r="I68" i="7"/>
  <c r="E68" i="7"/>
  <c r="D666" i="4"/>
  <c r="D667" i="4" s="1"/>
  <c r="D668" i="4" s="1"/>
  <c r="C307" i="4"/>
  <c r="C349" i="4" s="1"/>
  <c r="B10" i="8"/>
  <c r="K310" i="4"/>
  <c r="H329" i="4"/>
  <c r="C309" i="4"/>
  <c r="C351" i="4" s="1"/>
  <c r="G371" i="4"/>
  <c r="G343" i="4"/>
  <c r="K343" i="4"/>
  <c r="K371" i="4"/>
  <c r="O1621" i="4"/>
  <c r="M469" i="4"/>
  <c r="M690" i="4"/>
  <c r="M692" i="4" s="1"/>
  <c r="G370" i="4"/>
  <c r="K344" i="4"/>
  <c r="G344" i="4"/>
  <c r="C344" i="4"/>
  <c r="M311" i="4"/>
  <c r="M41" i="4"/>
  <c r="M285" i="4"/>
  <c r="I41" i="4"/>
  <c r="I285" i="4"/>
  <c r="E41" i="4"/>
  <c r="E285" i="4"/>
  <c r="L289" i="4"/>
  <c r="H289" i="4"/>
  <c r="L288" i="4"/>
  <c r="H288" i="4"/>
  <c r="H352" i="4" s="1"/>
  <c r="L287" i="4"/>
  <c r="L351" i="4" s="1"/>
  <c r="L286" i="4"/>
  <c r="H286" i="4"/>
  <c r="N41" i="4"/>
  <c r="J41" i="4"/>
  <c r="J285" i="4"/>
  <c r="F41" i="4"/>
  <c r="F285" i="4"/>
  <c r="M289" i="4"/>
  <c r="I289" i="4"/>
  <c r="I288" i="4"/>
  <c r="E288" i="4"/>
  <c r="M287" i="4"/>
  <c r="I287" i="4"/>
  <c r="E286" i="4"/>
  <c r="E350" i="4" s="1"/>
  <c r="E319" i="4"/>
  <c r="E359" i="4" s="1"/>
  <c r="E323" i="4"/>
  <c r="E363" i="4" s="1"/>
  <c r="E321" i="4"/>
  <c r="E361" i="4" s="1"/>
  <c r="E320" i="4"/>
  <c r="E360" i="4" s="1"/>
  <c r="F690" i="4"/>
  <c r="F692" i="4" s="1"/>
  <c r="J413" i="4"/>
  <c r="J394" i="4" s="1"/>
  <c r="C666" i="4"/>
  <c r="M485" i="4"/>
  <c r="M453" i="4"/>
  <c r="D1699" i="4"/>
  <c r="J329" i="4"/>
  <c r="M319" i="4"/>
  <c r="M359" i="4" s="1"/>
  <c r="M320" i="4"/>
  <c r="M360" i="4" s="1"/>
  <c r="M318" i="4"/>
  <c r="M358" i="4" s="1"/>
  <c r="I310" i="4"/>
  <c r="F485" i="4"/>
  <c r="I322" i="4"/>
  <c r="I362" i="4" s="1"/>
  <c r="L378" i="4"/>
  <c r="M325" i="4"/>
  <c r="M365" i="4" s="1"/>
  <c r="L285" i="4"/>
  <c r="L41" i="4"/>
  <c r="H285" i="4"/>
  <c r="H41" i="4"/>
  <c r="D285" i="4"/>
  <c r="D41" i="4"/>
  <c r="K289" i="4"/>
  <c r="K288" i="4"/>
  <c r="G288" i="4"/>
  <c r="K287" i="4"/>
  <c r="G287" i="4"/>
  <c r="G351" i="4" s="1"/>
  <c r="K286" i="4"/>
  <c r="G286" i="4"/>
  <c r="G350" i="4" s="1"/>
  <c r="C286" i="4"/>
  <c r="C350" i="4" s="1"/>
  <c r="L469" i="4"/>
  <c r="K41" i="4"/>
  <c r="K285" i="4"/>
  <c r="G41" i="4"/>
  <c r="G285" i="4"/>
  <c r="N289" i="4"/>
  <c r="J289" i="4"/>
  <c r="F289" i="4"/>
  <c r="N288" i="4"/>
  <c r="J288" i="4"/>
  <c r="F288" i="4"/>
  <c r="N287" i="4"/>
  <c r="J287" i="4"/>
  <c r="F287" i="4"/>
  <c r="N286" i="4"/>
  <c r="O16" i="4"/>
  <c r="F84" i="7"/>
  <c r="F86" i="7" s="1"/>
  <c r="D332" i="4"/>
  <c r="F1622" i="4"/>
  <c r="E37" i="8" s="1"/>
  <c r="H1705" i="4"/>
  <c r="D372" i="4"/>
  <c r="E339" i="4"/>
  <c r="O1047" i="4"/>
  <c r="O1049" i="4" s="1"/>
  <c r="I413" i="4"/>
  <c r="I394" i="4" s="1"/>
  <c r="O32" i="4"/>
  <c r="O285" i="4" s="1"/>
  <c r="D453" i="4"/>
  <c r="G337" i="4"/>
  <c r="L321" i="4"/>
  <c r="L361" i="4" s="1"/>
  <c r="H318" i="4"/>
  <c r="H358" i="4" s="1"/>
  <c r="L461" i="4"/>
  <c r="O217" i="6" s="1"/>
  <c r="K341" i="4"/>
  <c r="L371" i="4"/>
  <c r="C1020" i="4"/>
  <c r="J461" i="4"/>
  <c r="M217" i="6" s="1"/>
  <c r="D331" i="4"/>
  <c r="L320" i="4"/>
  <c r="L360" i="4" s="1"/>
  <c r="F477" i="4"/>
  <c r="I218" i="6" s="1"/>
  <c r="K982" i="4"/>
  <c r="K983" i="4" s="1"/>
  <c r="N773" i="4"/>
  <c r="E868" i="4"/>
  <c r="L1622" i="4"/>
  <c r="K37" i="8" s="1"/>
  <c r="C1248" i="4"/>
  <c r="C1249" i="4" s="1"/>
  <c r="M613" i="4"/>
  <c r="L57" i="8" s="1"/>
  <c r="D1622" i="4"/>
  <c r="C37" i="8" s="1"/>
  <c r="G1096" i="4"/>
  <c r="G1092" i="4" s="1"/>
  <c r="N944" i="4"/>
  <c r="N945" i="4" s="1"/>
  <c r="O275" i="4"/>
  <c r="O319" i="4" s="1"/>
  <c r="H700" i="4"/>
  <c r="O1015" i="4"/>
  <c r="O1017" i="4" s="1"/>
  <c r="H469" i="4"/>
  <c r="I429" i="4"/>
  <c r="K1412" i="4"/>
  <c r="F469" i="4"/>
  <c r="F453" i="4"/>
  <c r="E613" i="4"/>
  <c r="D707" i="4"/>
  <c r="D708" i="4" s="1"/>
  <c r="G1248" i="4"/>
  <c r="G1249" i="4" s="1"/>
  <c r="O1230" i="4"/>
  <c r="O1232" i="4" s="1"/>
  <c r="G1622" i="4"/>
  <c r="F37" i="8" s="1"/>
  <c r="E325" i="4"/>
  <c r="E365" i="4" s="1"/>
  <c r="C868" i="4"/>
  <c r="C869" i="4" s="1"/>
  <c r="K485" i="4"/>
  <c r="I707" i="4"/>
  <c r="I708" i="4" s="1"/>
  <c r="I709" i="4" s="1"/>
  <c r="I690" i="4"/>
  <c r="I692" i="4" s="1"/>
  <c r="K701" i="4"/>
  <c r="M1699" i="4"/>
  <c r="H139" i="6"/>
  <c r="M413" i="4"/>
  <c r="L13" i="8" s="1"/>
  <c r="M329" i="4"/>
  <c r="M307" i="4"/>
  <c r="I329" i="4"/>
  <c r="I307" i="4"/>
  <c r="E369" i="4"/>
  <c r="E307" i="4"/>
  <c r="L310" i="4"/>
  <c r="L372" i="4"/>
  <c r="L332" i="4"/>
  <c r="H372" i="4"/>
  <c r="H332" i="4"/>
  <c r="H371" i="4"/>
  <c r="H309" i="4"/>
  <c r="H351" i="4" s="1"/>
  <c r="H331" i="4"/>
  <c r="L308" i="4"/>
  <c r="L330" i="4"/>
  <c r="H370" i="4"/>
  <c r="H308" i="4"/>
  <c r="H330" i="4"/>
  <c r="D370" i="4"/>
  <c r="D308" i="4"/>
  <c r="D350" i="4" s="1"/>
  <c r="L383" i="4"/>
  <c r="L343" i="4"/>
  <c r="H383" i="4"/>
  <c r="H343" i="4"/>
  <c r="O278" i="4"/>
  <c r="O382" i="4" s="1"/>
  <c r="J380" i="4"/>
  <c r="J340" i="4"/>
  <c r="M379" i="4"/>
  <c r="M339" i="4"/>
  <c r="I379" i="4"/>
  <c r="I339" i="4"/>
  <c r="L1058" i="4"/>
  <c r="M868" i="4"/>
  <c r="G690" i="4"/>
  <c r="G692" i="4" s="1"/>
  <c r="D330" i="4"/>
  <c r="D309" i="4"/>
  <c r="D351" i="4" s="1"/>
  <c r="M369" i="4"/>
  <c r="M1096" i="4"/>
  <c r="M1079" i="4" s="1"/>
  <c r="C469" i="4"/>
  <c r="K461" i="4"/>
  <c r="N217" i="6" s="1"/>
  <c r="K469" i="4"/>
  <c r="C613" i="4"/>
  <c r="D831" i="4"/>
  <c r="H868" i="4"/>
  <c r="K1020" i="4"/>
  <c r="D1412" i="4"/>
  <c r="K1248" i="4"/>
  <c r="O33" i="4"/>
  <c r="D413" i="4"/>
  <c r="C13" i="8" s="1"/>
  <c r="I701" i="4"/>
  <c r="M701" i="4"/>
  <c r="G944" i="4"/>
  <c r="G940" i="4" s="1"/>
  <c r="J1058" i="4"/>
  <c r="L1096" i="4"/>
  <c r="L1097" i="4" s="1"/>
  <c r="M1058" i="4"/>
  <c r="N311" i="4"/>
  <c r="N333" i="4"/>
  <c r="J333" i="4"/>
  <c r="J311" i="4"/>
  <c r="J373" i="4"/>
  <c r="F311" i="4"/>
  <c r="F333" i="4"/>
  <c r="E377" i="4"/>
  <c r="E337" i="4"/>
  <c r="O273" i="4"/>
  <c r="O377" i="4" s="1"/>
  <c r="F385" i="4"/>
  <c r="O281" i="4"/>
  <c r="O325" i="4" s="1"/>
  <c r="N383" i="4"/>
  <c r="N343" i="4"/>
  <c r="M1172" i="4"/>
  <c r="M1173" i="4" s="1"/>
  <c r="E413" i="4"/>
  <c r="D13" i="8" s="1"/>
  <c r="J343" i="4"/>
  <c r="I773" i="4"/>
  <c r="G691" i="4"/>
  <c r="L331" i="4"/>
  <c r="L370" i="4"/>
  <c r="I369" i="4"/>
  <c r="M377" i="4"/>
  <c r="L413" i="4"/>
  <c r="E453" i="4"/>
  <c r="E461" i="4"/>
  <c r="H217" i="6" s="1"/>
  <c r="I613" i="4"/>
  <c r="I617" i="4" s="1"/>
  <c r="I618" i="4" s="1"/>
  <c r="G831" i="4"/>
  <c r="D1058" i="4"/>
  <c r="H1410" i="4"/>
  <c r="M1705" i="4"/>
  <c r="M1410" i="4"/>
  <c r="L1412" i="4"/>
  <c r="F1705" i="4"/>
  <c r="D1020" i="4"/>
  <c r="G159" i="6" s="1"/>
  <c r="H1020" i="4"/>
  <c r="L982" i="4"/>
  <c r="L983" i="4" s="1"/>
  <c r="L318" i="4"/>
  <c r="L358" i="4" s="1"/>
  <c r="L322" i="4"/>
  <c r="L362" i="4" s="1"/>
  <c r="H321" i="4"/>
  <c r="H361" i="4" s="1"/>
  <c r="H322" i="4"/>
  <c r="H362" i="4" s="1"/>
  <c r="H320" i="4"/>
  <c r="H360" i="4" s="1"/>
  <c r="H323" i="4"/>
  <c r="H363" i="4" s="1"/>
  <c r="C1058" i="4"/>
  <c r="C1059" i="4" s="1"/>
  <c r="G1694" i="4"/>
  <c r="K1694" i="4"/>
  <c r="O755" i="4"/>
  <c r="O757" i="4" s="1"/>
  <c r="E811" i="4"/>
  <c r="C906" i="4"/>
  <c r="C902" i="4" s="1"/>
  <c r="K373" i="4"/>
  <c r="K333" i="4"/>
  <c r="I868" i="4"/>
  <c r="D944" i="4"/>
  <c r="D927" i="4" s="1"/>
  <c r="H944" i="4"/>
  <c r="H945" i="4" s="1"/>
  <c r="K1058" i="4"/>
  <c r="N1622" i="4"/>
  <c r="M37" i="8" s="1"/>
  <c r="O1652" i="4"/>
  <c r="H1622" i="4"/>
  <c r="G37" i="8" s="1"/>
  <c r="M1622" i="4"/>
  <c r="L37" i="8" s="1"/>
  <c r="D321" i="4"/>
  <c r="D361" i="4" s="1"/>
  <c r="J100" i="7"/>
  <c r="K97" i="7"/>
  <c r="L97" i="7" s="1"/>
  <c r="M97" i="7" s="1"/>
  <c r="G97" i="7"/>
  <c r="F97" i="7"/>
  <c r="D100" i="7"/>
  <c r="K1134" i="4"/>
  <c r="N1210" i="4"/>
  <c r="N1211" i="4" s="1"/>
  <c r="E1210" i="4"/>
  <c r="O863" i="4"/>
  <c r="O865" i="4" s="1"/>
  <c r="G982" i="4"/>
  <c r="J317" i="4"/>
  <c r="J357" i="4" s="1"/>
  <c r="J319" i="4"/>
  <c r="J359" i="4" s="1"/>
  <c r="J321" i="4"/>
  <c r="J361" i="4" s="1"/>
  <c r="F317" i="4"/>
  <c r="F357" i="4" s="1"/>
  <c r="F325" i="4"/>
  <c r="F323" i="4"/>
  <c r="F363" i="4" s="1"/>
  <c r="F322" i="4"/>
  <c r="F362" i="4" s="1"/>
  <c r="E82" i="4"/>
  <c r="E1692" i="4" s="1"/>
  <c r="H381" i="4"/>
  <c r="H341" i="4"/>
  <c r="H378" i="4"/>
  <c r="H338" i="4"/>
  <c r="N1134" i="4"/>
  <c r="N1135" i="4" s="1"/>
  <c r="H811" i="4"/>
  <c r="F320" i="4"/>
  <c r="F360" i="4" s="1"/>
  <c r="J323" i="4"/>
  <c r="J363" i="4" s="1"/>
  <c r="H1172" i="4"/>
  <c r="K1705" i="4"/>
  <c r="G906" i="4"/>
  <c r="K307" i="4"/>
  <c r="C338" i="4"/>
  <c r="F319" i="4"/>
  <c r="F359" i="4" s="1"/>
  <c r="N1699" i="4"/>
  <c r="M331" i="4"/>
  <c r="M309" i="4"/>
  <c r="M370" i="4"/>
  <c r="M308" i="4"/>
  <c r="M350" i="4" s="1"/>
  <c r="N380" i="4"/>
  <c r="N340" i="4"/>
  <c r="K378" i="4"/>
  <c r="K338" i="4"/>
  <c r="D1134" i="4"/>
  <c r="D1135" i="4" s="1"/>
  <c r="O560" i="4"/>
  <c r="O1588" i="4"/>
  <c r="O1589" i="4" s="1"/>
  <c r="J1210" i="4"/>
  <c r="O1091" i="4"/>
  <c r="O1093" i="4" s="1"/>
  <c r="E1248" i="4"/>
  <c r="L906" i="4"/>
  <c r="L907" i="4" s="1"/>
  <c r="K868" i="4"/>
  <c r="G413" i="4"/>
  <c r="F13" i="8" s="1"/>
  <c r="F340" i="4"/>
  <c r="F321" i="4"/>
  <c r="F361" i="4" s="1"/>
  <c r="J320" i="4"/>
  <c r="J360" i="4" s="1"/>
  <c r="F318" i="4"/>
  <c r="F358" i="4" s="1"/>
  <c r="G341" i="4"/>
  <c r="J339" i="4"/>
  <c r="J307" i="4"/>
  <c r="F307" i="4"/>
  <c r="M372" i="4"/>
  <c r="F691" i="4"/>
  <c r="G378" i="4"/>
  <c r="E477" i="4"/>
  <c r="H218" i="6" s="1"/>
  <c r="L453" i="4"/>
  <c r="E485" i="4"/>
  <c r="O704" i="4"/>
  <c r="J773" i="4"/>
  <c r="J774" i="4" s="1"/>
  <c r="J1020" i="4"/>
  <c r="J1096" i="4"/>
  <c r="C1134" i="4"/>
  <c r="C1135" i="4" s="1"/>
  <c r="L1248" i="4"/>
  <c r="L1249" i="4" s="1"/>
  <c r="O737" i="4"/>
  <c r="F831" i="4"/>
  <c r="J322" i="4"/>
  <c r="J362" i="4" s="1"/>
  <c r="O1040" i="4"/>
  <c r="O1199" i="4"/>
  <c r="O1201" i="4" s="1"/>
  <c r="N831" i="4"/>
  <c r="K944" i="4"/>
  <c r="K940" i="4" s="1"/>
  <c r="J318" i="4"/>
  <c r="J358" i="4" s="1"/>
  <c r="C341" i="4"/>
  <c r="F339" i="4"/>
  <c r="H690" i="4"/>
  <c r="H692" i="4" s="1"/>
  <c r="L341" i="4"/>
  <c r="M371" i="4"/>
  <c r="C413" i="4"/>
  <c r="B13" i="8" s="1"/>
  <c r="M831" i="4"/>
  <c r="G1020" i="4"/>
  <c r="N413" i="4"/>
  <c r="H1058" i="4"/>
  <c r="H1059" i="4" s="1"/>
  <c r="E1020" i="4"/>
  <c r="E1021" i="4" s="1"/>
  <c r="J325" i="4"/>
  <c r="J365" i="4" s="1"/>
  <c r="G321" i="4"/>
  <c r="G361" i="4" s="1"/>
  <c r="G322" i="4"/>
  <c r="G362" i="4" s="1"/>
  <c r="E773" i="4"/>
  <c r="M773" i="4"/>
  <c r="M774" i="4" s="1"/>
  <c r="K1622" i="4"/>
  <c r="J37" i="8" s="1"/>
  <c r="J868" i="4"/>
  <c r="O695" i="4"/>
  <c r="N1058" i="4"/>
  <c r="N1059" i="4" s="1"/>
  <c r="Q89" i="6"/>
  <c r="M139" i="6"/>
  <c r="D1410" i="4"/>
  <c r="D1705" i="4"/>
  <c r="O768" i="4"/>
  <c r="O770" i="4" s="1"/>
  <c r="C944" i="4"/>
  <c r="C945" i="4" s="1"/>
  <c r="C383" i="4"/>
  <c r="O279" i="4"/>
  <c r="O343" i="4" s="1"/>
  <c r="N381" i="4"/>
  <c r="N341" i="4"/>
  <c r="F381" i="4"/>
  <c r="F341" i="4"/>
  <c r="I380" i="4"/>
  <c r="I340" i="4"/>
  <c r="H379" i="4"/>
  <c r="H339" i="4"/>
  <c r="N461" i="4"/>
  <c r="Q217" i="6" s="1"/>
  <c r="N477" i="4"/>
  <c r="Q218" i="6" s="1"/>
  <c r="K1096" i="4"/>
  <c r="K1097" i="4" s="1"/>
  <c r="O1227" i="4"/>
  <c r="M944" i="4"/>
  <c r="M945" i="4" s="1"/>
  <c r="C1096" i="4"/>
  <c r="C1097" i="4" s="1"/>
  <c r="E1412" i="4"/>
  <c r="G1410" i="4"/>
  <c r="M1248" i="4"/>
  <c r="J906" i="4"/>
  <c r="N469" i="4"/>
  <c r="N453" i="4"/>
  <c r="Q139" i="6"/>
  <c r="I1699" i="4"/>
  <c r="I423" i="4"/>
  <c r="I477" i="4"/>
  <c r="L218" i="6" s="1"/>
  <c r="I461" i="4"/>
  <c r="L217" i="6" s="1"/>
  <c r="I469" i="4"/>
  <c r="H485" i="4"/>
  <c r="J701" i="4"/>
  <c r="N701" i="4"/>
  <c r="G868" i="4"/>
  <c r="D317" i="4"/>
  <c r="D357" i="4" s="1"/>
  <c r="D323" i="4"/>
  <c r="D363" i="4" s="1"/>
  <c r="D319" i="4"/>
  <c r="D359" i="4" s="1"/>
  <c r="D322" i="4"/>
  <c r="D362" i="4" s="1"/>
  <c r="D318" i="4"/>
  <c r="G372" i="4"/>
  <c r="G332" i="4"/>
  <c r="C372" i="4"/>
  <c r="C332" i="4"/>
  <c r="I377" i="4"/>
  <c r="I337" i="4"/>
  <c r="F383" i="4"/>
  <c r="F343" i="4"/>
  <c r="I1412" i="4"/>
  <c r="N1248" i="4"/>
  <c r="N690" i="4"/>
  <c r="N692" i="4" s="1"/>
  <c r="L1705" i="4"/>
  <c r="O421" i="4"/>
  <c r="O422" i="4" s="1"/>
  <c r="C691" i="4"/>
  <c r="C701" i="4"/>
  <c r="O77" i="4"/>
  <c r="O199" i="4"/>
  <c r="O207" i="4"/>
  <c r="D691" i="4"/>
  <c r="E701" i="4"/>
  <c r="O752" i="4"/>
  <c r="G773" i="4"/>
  <c r="O405" i="4"/>
  <c r="O407" i="4" s="1"/>
  <c r="O1617" i="4"/>
  <c r="O583" i="4"/>
  <c r="O590" i="4"/>
  <c r="L944" i="4"/>
  <c r="L945" i="4" s="1"/>
  <c r="J344" i="4"/>
  <c r="O48" i="4"/>
  <c r="O296" i="4" s="1"/>
  <c r="J332" i="4"/>
  <c r="J372" i="4"/>
  <c r="F372" i="4"/>
  <c r="F332" i="4"/>
  <c r="F331" i="4"/>
  <c r="H377" i="4"/>
  <c r="H337" i="4"/>
  <c r="I383" i="4"/>
  <c r="I343" i="4"/>
  <c r="I378" i="4"/>
  <c r="I338" i="4"/>
  <c r="F310" i="4"/>
  <c r="K323" i="4"/>
  <c r="K363" i="4" s="1"/>
  <c r="K320" i="4"/>
  <c r="K360" i="4" s="1"/>
  <c r="N811" i="4"/>
  <c r="D850" i="4"/>
  <c r="C53" i="8" s="1"/>
  <c r="O847" i="4"/>
  <c r="E888" i="4"/>
  <c r="D51" i="8" s="1"/>
  <c r="O885" i="4"/>
  <c r="N1020" i="4"/>
  <c r="N1021" i="4" s="1"/>
  <c r="C1172" i="4"/>
  <c r="C1173" i="4" s="1"/>
  <c r="E1172" i="4"/>
  <c r="O1167" i="4"/>
  <c r="O1169" i="4" s="1"/>
  <c r="I1020" i="4"/>
  <c r="O1075" i="4"/>
  <c r="J1699" i="4"/>
  <c r="M89" i="6"/>
  <c r="F89" i="6"/>
  <c r="G317" i="4"/>
  <c r="G357" i="4" s="1"/>
  <c r="G319" i="4"/>
  <c r="G359" i="4" s="1"/>
  <c r="G94" i="4"/>
  <c r="G1651" i="4" s="1"/>
  <c r="J84" i="6"/>
  <c r="C707" i="4"/>
  <c r="G323" i="4"/>
  <c r="G363" i="4" s="1"/>
  <c r="O62" i="4"/>
  <c r="L707" i="4"/>
  <c r="L708" i="4" s="1"/>
  <c r="L709" i="4" s="1"/>
  <c r="L690" i="4"/>
  <c r="L692" i="4" s="1"/>
  <c r="H982" i="4"/>
  <c r="E1096" i="4"/>
  <c r="E1097" i="4" s="1"/>
  <c r="I1096" i="4"/>
  <c r="G1412" i="4"/>
  <c r="O806" i="4"/>
  <c r="O808" i="4" s="1"/>
  <c r="F773" i="4"/>
  <c r="F774" i="4" s="1"/>
  <c r="I139" i="6"/>
  <c r="D906" i="4"/>
  <c r="D907" i="4" s="1"/>
  <c r="H906" i="4"/>
  <c r="O483" i="4"/>
  <c r="O484" i="4" s="1"/>
  <c r="J94" i="4"/>
  <c r="M85" i="6"/>
  <c r="D294" i="4"/>
  <c r="O46" i="4"/>
  <c r="O294" i="4" s="1"/>
  <c r="P89" i="6"/>
  <c r="O179" i="4"/>
  <c r="J371" i="4"/>
  <c r="L337" i="4"/>
  <c r="L377" i="4"/>
  <c r="J331" i="4"/>
  <c r="O51" i="4"/>
  <c r="O299" i="4" s="1"/>
  <c r="G320" i="4"/>
  <c r="G360" i="4" s="1"/>
  <c r="K318" i="4"/>
  <c r="K358" i="4" s="1"/>
  <c r="G318" i="4"/>
  <c r="G358" i="4" s="1"/>
  <c r="L139" i="6"/>
  <c r="P139" i="6"/>
  <c r="I1248" i="4"/>
  <c r="I1238" i="4" s="1"/>
  <c r="H1248" i="4"/>
  <c r="H1238" i="4" s="1"/>
  <c r="P85" i="6"/>
  <c r="M94" i="4"/>
  <c r="E1694" i="4"/>
  <c r="I1694" i="4"/>
  <c r="O171" i="4"/>
  <c r="O933" i="4"/>
  <c r="O935" i="4" s="1"/>
  <c r="N868" i="4"/>
  <c r="C982" i="4"/>
  <c r="C983" i="4" s="1"/>
  <c r="O45" i="4"/>
  <c r="O293" i="4" s="1"/>
  <c r="C94" i="4"/>
  <c r="L1694" i="4"/>
  <c r="K10" i="8" s="1"/>
  <c r="J1134" i="4"/>
  <c r="G1172" i="4"/>
  <c r="G1173" i="4" s="1"/>
  <c r="K1172" i="4"/>
  <c r="K1173" i="4" s="1"/>
  <c r="I1210" i="4"/>
  <c r="N982" i="4"/>
  <c r="O961" i="4"/>
  <c r="O114" i="4"/>
  <c r="O1237" i="4"/>
  <c r="O1239" i="4" s="1"/>
  <c r="F1248" i="4"/>
  <c r="F1249" i="4" s="1"/>
  <c r="N331" i="4"/>
  <c r="N309" i="4"/>
  <c r="N330" i="4"/>
  <c r="N308" i="4"/>
  <c r="H311" i="4"/>
  <c r="E373" i="4"/>
  <c r="E311" i="4"/>
  <c r="E353" i="4" s="1"/>
  <c r="O1331" i="4"/>
  <c r="O1332" i="4" s="1"/>
  <c r="J1248" i="4"/>
  <c r="J1249" i="4" s="1"/>
  <c r="C1210" i="4"/>
  <c r="C1211" i="4" s="1"/>
  <c r="O1205" i="4"/>
  <c r="O1207" i="4" s="1"/>
  <c r="M1210" i="4"/>
  <c r="G1210" i="4"/>
  <c r="J310" i="4"/>
  <c r="G329" i="4"/>
  <c r="O857" i="4"/>
  <c r="O859" i="4" s="1"/>
  <c r="O1078" i="4"/>
  <c r="O1080" i="4" s="1"/>
  <c r="H831" i="4"/>
  <c r="I330" i="4"/>
  <c r="F330" i="4"/>
  <c r="J309" i="4"/>
  <c r="F309" i="4"/>
  <c r="O50" i="4"/>
  <c r="O298" i="4" s="1"/>
  <c r="F371" i="4"/>
  <c r="K337" i="4"/>
  <c r="M310" i="4"/>
  <c r="M352" i="4" s="1"/>
  <c r="N339" i="4"/>
  <c r="I372" i="4"/>
  <c r="O505" i="4"/>
  <c r="O513" i="4"/>
  <c r="K613" i="4"/>
  <c r="O762" i="4"/>
  <c r="L773" i="4"/>
  <c r="M906" i="4"/>
  <c r="K1210" i="4"/>
  <c r="O1354" i="4"/>
  <c r="O1355" i="4" s="1"/>
  <c r="C1705" i="4"/>
  <c r="C1410" i="4"/>
  <c r="K311" i="4"/>
  <c r="L1134" i="4"/>
  <c r="L1135" i="4" s="1"/>
  <c r="C329" i="4"/>
  <c r="C270" i="4"/>
  <c r="O265" i="4"/>
  <c r="O329" i="4" s="1"/>
  <c r="C369" i="4"/>
  <c r="K270" i="4"/>
  <c r="K369" i="4"/>
  <c r="J370" i="4"/>
  <c r="J330" i="4"/>
  <c r="E1134" i="4"/>
  <c r="E1135" i="4" s="1"/>
  <c r="D1210" i="4"/>
  <c r="D1211" i="4" s="1"/>
  <c r="J1410" i="4"/>
  <c r="O1542" i="4"/>
  <c r="O1543" i="4" s="1"/>
  <c r="O1375" i="4"/>
  <c r="O1376" i="4" s="1"/>
  <c r="C773" i="4"/>
  <c r="C774" i="4" s="1"/>
  <c r="F308" i="4"/>
  <c r="F350" i="4" s="1"/>
  <c r="O158" i="4"/>
  <c r="N372" i="4"/>
  <c r="N370" i="4"/>
  <c r="L831" i="4"/>
  <c r="F906" i="4"/>
  <c r="F1096" i="4"/>
  <c r="F1097" i="4" s="1"/>
  <c r="C297" i="4"/>
  <c r="O49" i="4"/>
  <c r="O297" i="4" s="1"/>
  <c r="O47" i="4"/>
  <c r="O295" i="4" s="1"/>
  <c r="C295" i="4"/>
  <c r="O74" i="4"/>
  <c r="Q84" i="6"/>
  <c r="N94" i="4"/>
  <c r="N1651" i="4" s="1"/>
  <c r="I84" i="6"/>
  <c r="F94" i="4"/>
  <c r="F1651" i="4" s="1"/>
  <c r="N82" i="6"/>
  <c r="K94" i="4"/>
  <c r="K1651" i="4" s="1"/>
  <c r="O102" i="4"/>
  <c r="O135" i="4"/>
  <c r="O191" i="4"/>
  <c r="O250" i="4"/>
  <c r="N270" i="4"/>
  <c r="N329" i="4"/>
  <c r="N307" i="4"/>
  <c r="J270" i="4"/>
  <c r="J391" i="4" s="1"/>
  <c r="F270" i="4"/>
  <c r="F329" i="4"/>
  <c r="E332" i="4"/>
  <c r="E372" i="4"/>
  <c r="I331" i="4"/>
  <c r="I309" i="4"/>
  <c r="E331" i="4"/>
  <c r="E309" i="4"/>
  <c r="E351" i="4" s="1"/>
  <c r="I270" i="4"/>
  <c r="I370" i="4"/>
  <c r="E370" i="4"/>
  <c r="E330" i="4"/>
  <c r="D373" i="4"/>
  <c r="D270" i="4"/>
  <c r="K380" i="4"/>
  <c r="K340" i="4"/>
  <c r="O1638" i="4"/>
  <c r="O1633" i="4"/>
  <c r="J161" i="6"/>
  <c r="F1210" i="4"/>
  <c r="F1211" i="4" s="1"/>
  <c r="O1243" i="4"/>
  <c r="O1245" i="4" s="1"/>
  <c r="O1123" i="4"/>
  <c r="O1125" i="4" s="1"/>
  <c r="C831" i="4"/>
  <c r="N310" i="4"/>
  <c r="N371" i="4"/>
  <c r="J1705" i="4"/>
  <c r="I485" i="4"/>
  <c r="N613" i="4"/>
  <c r="J982" i="4"/>
  <c r="K773" i="4"/>
  <c r="J139" i="6"/>
  <c r="O895" i="4"/>
  <c r="O897" i="4" s="1"/>
  <c r="I1058" i="4"/>
  <c r="I1059" i="4" s="1"/>
  <c r="E944" i="4"/>
  <c r="O830" i="4"/>
  <c r="O832" i="4" s="1"/>
  <c r="D485" i="4"/>
  <c r="O268" i="4"/>
  <c r="O310" i="4" s="1"/>
  <c r="H373" i="4"/>
  <c r="O34" i="4"/>
  <c r="O287" i="4" s="1"/>
  <c r="C42" i="4"/>
  <c r="C290" i="4" s="1"/>
  <c r="N89" i="6"/>
  <c r="F88" i="6"/>
  <c r="O92" i="4"/>
  <c r="O1037" i="4"/>
  <c r="I1172" i="4"/>
  <c r="I1173" i="4" s="1"/>
  <c r="G733" i="4"/>
  <c r="K317" i="4"/>
  <c r="K357" i="4" s="1"/>
  <c r="K322" i="4"/>
  <c r="K362" i="4" s="1"/>
  <c r="C82" i="4"/>
  <c r="C1692" i="4" s="1"/>
  <c r="G82" i="4"/>
  <c r="G1692" i="4" s="1"/>
  <c r="K82" i="4"/>
  <c r="K1692" i="4" s="1"/>
  <c r="I906" i="4"/>
  <c r="I907" i="4" s="1"/>
  <c r="F1020" i="4"/>
  <c r="F1021" i="4" s="1"/>
  <c r="D1172" i="4"/>
  <c r="D1173" i="4" s="1"/>
  <c r="O1470" i="4"/>
  <c r="K1699" i="4"/>
  <c r="K423" i="4"/>
  <c r="L317" i="4"/>
  <c r="L325" i="4"/>
  <c r="L365" i="4" s="1"/>
  <c r="L323" i="4"/>
  <c r="L363" i="4" s="1"/>
  <c r="H317" i="4"/>
  <c r="H357" i="4" s="1"/>
  <c r="J89" i="6"/>
  <c r="G89" i="6"/>
  <c r="O93" i="4"/>
  <c r="H85" i="6"/>
  <c r="E94" i="4"/>
  <c r="D1694" i="4"/>
  <c r="H1694" i="4"/>
  <c r="O222" i="4"/>
  <c r="O262" i="4"/>
  <c r="O923" i="4"/>
  <c r="O999" i="4"/>
  <c r="N1096" i="4"/>
  <c r="L1020" i="4"/>
  <c r="H270" i="4"/>
  <c r="H773" i="4"/>
  <c r="O790" i="4"/>
  <c r="C1702" i="4"/>
  <c r="F75" i="7"/>
  <c r="L75" i="7"/>
  <c r="F16" i="7"/>
  <c r="M122" i="6"/>
  <c r="M126" i="6" s="1"/>
  <c r="M128" i="6" s="1"/>
  <c r="E76" i="7"/>
  <c r="I58" i="7"/>
  <c r="I59" i="7" s="1"/>
  <c r="E58" i="7"/>
  <c r="E59" i="7" s="1"/>
  <c r="O20" i="7"/>
  <c r="K90" i="7"/>
  <c r="F76" i="7"/>
  <c r="J58" i="7"/>
  <c r="J59" i="7" s="1"/>
  <c r="F58" i="7"/>
  <c r="F59" i="7" s="1"/>
  <c r="J700" i="4"/>
  <c r="K707" i="4"/>
  <c r="K708" i="4" s="1"/>
  <c r="K690" i="4"/>
  <c r="K692" i="4" s="1"/>
  <c r="O800" i="4"/>
  <c r="O802" i="4" s="1"/>
  <c r="K906" i="4"/>
  <c r="K907" i="4" s="1"/>
  <c r="O901" i="4"/>
  <c r="O903" i="4" s="1"/>
  <c r="O926" i="4"/>
  <c r="O928" i="4" s="1"/>
  <c r="E982" i="4"/>
  <c r="E983" i="4" s="1"/>
  <c r="I982" i="4"/>
  <c r="I983" i="4" s="1"/>
  <c r="O1009" i="4"/>
  <c r="O1011" i="4" s="1"/>
  <c r="M1020" i="4"/>
  <c r="M1021" i="4" s="1"/>
  <c r="D1096" i="4"/>
  <c r="D1097" i="4" s="1"/>
  <c r="H1096" i="4"/>
  <c r="H1097" i="4" s="1"/>
  <c r="F1134" i="4"/>
  <c r="F1135" i="4" s="1"/>
  <c r="L1172" i="4"/>
  <c r="L1173" i="4" s="1"/>
  <c r="I1705" i="4"/>
  <c r="O1395" i="4"/>
  <c r="N1410" i="4"/>
  <c r="O1161" i="4"/>
  <c r="O1163" i="4" s="1"/>
  <c r="G477" i="4"/>
  <c r="J218" i="6" s="1"/>
  <c r="G469" i="4"/>
  <c r="G461" i="4"/>
  <c r="J217" i="6" s="1"/>
  <c r="O451" i="4"/>
  <c r="O459" i="4"/>
  <c r="O460" i="4" s="1"/>
  <c r="G613" i="4"/>
  <c r="O610" i="4"/>
  <c r="O611" i="4" s="1"/>
  <c r="O35" i="4"/>
  <c r="O288" i="4" s="1"/>
  <c r="M81" i="6"/>
  <c r="S81" i="6" s="1"/>
  <c r="O85" i="4"/>
  <c r="H89" i="6"/>
  <c r="L86" i="6"/>
  <c r="I94" i="4"/>
  <c r="I1651" i="4" s="1"/>
  <c r="O90" i="4"/>
  <c r="M381" i="4"/>
  <c r="M341" i="4"/>
  <c r="L340" i="4"/>
  <c r="L380" i="4"/>
  <c r="H380" i="4"/>
  <c r="H340" i="4"/>
  <c r="K339" i="4"/>
  <c r="K379" i="4"/>
  <c r="G379" i="4"/>
  <c r="G339" i="4"/>
  <c r="M338" i="4"/>
  <c r="M378" i="4"/>
  <c r="E378" i="4"/>
  <c r="E338" i="4"/>
  <c r="I1134" i="4"/>
  <c r="I1135" i="4" s="1"/>
  <c r="F1172" i="4"/>
  <c r="F1173" i="4" s="1"/>
  <c r="O1154" i="4"/>
  <c r="O1156" i="4" s="1"/>
  <c r="N1172" i="4"/>
  <c r="N1173" i="4" s="1"/>
  <c r="O1192" i="4"/>
  <c r="O1194" i="4" s="1"/>
  <c r="O1433" i="4"/>
  <c r="O1434" i="4" s="1"/>
  <c r="O1116" i="4"/>
  <c r="O1118" i="4" s="1"/>
  <c r="O1514" i="4"/>
  <c r="O1515" i="4" s="1"/>
  <c r="I1410" i="4"/>
  <c r="O1406" i="4"/>
  <c r="O1407" i="4" s="1"/>
  <c r="J944" i="4"/>
  <c r="J945" i="4" s="1"/>
  <c r="I341" i="4"/>
  <c r="M811" i="4"/>
  <c r="M812" i="4" s="1"/>
  <c r="K811" i="4"/>
  <c r="K812" i="4" s="1"/>
  <c r="E831" i="4"/>
  <c r="M1412" i="4"/>
  <c r="O821" i="4"/>
  <c r="O822" i="4" s="1"/>
  <c r="D438" i="4"/>
  <c r="D1700" i="4" s="1"/>
  <c r="O437" i="4"/>
  <c r="O438" i="4" s="1"/>
  <c r="O444" i="4"/>
  <c r="O445" i="4" s="1"/>
  <c r="C453" i="4"/>
  <c r="C477" i="4"/>
  <c r="F218" i="6" s="1"/>
  <c r="C485" i="4"/>
  <c r="K477" i="4"/>
  <c r="N218" i="6" s="1"/>
  <c r="K453" i="4"/>
  <c r="M214" i="6"/>
  <c r="C638" i="4"/>
  <c r="O658" i="4"/>
  <c r="O660" i="4" s="1"/>
  <c r="E689" i="4"/>
  <c r="O686" i="4"/>
  <c r="H701" i="4"/>
  <c r="H691" i="4"/>
  <c r="O699" i="4"/>
  <c r="O711" i="4"/>
  <c r="O712" i="4" s="1"/>
  <c r="K89" i="6"/>
  <c r="G88" i="6"/>
  <c r="D94" i="4"/>
  <c r="D1651" i="4" s="1"/>
  <c r="O86" i="6"/>
  <c r="L94" i="4"/>
  <c r="L1651" i="4" s="1"/>
  <c r="K85" i="6"/>
  <c r="H94" i="4"/>
  <c r="H1651" i="4" s="1"/>
  <c r="M343" i="4"/>
  <c r="E383" i="4"/>
  <c r="E343" i="4"/>
  <c r="E381" i="4"/>
  <c r="E341" i="4"/>
  <c r="O276" i="4"/>
  <c r="O320" i="4" s="1"/>
  <c r="C380" i="4"/>
  <c r="C340" i="4"/>
  <c r="J1172" i="4"/>
  <c r="J1173" i="4" s="1"/>
  <c r="H1210" i="4"/>
  <c r="H1211" i="4" s="1"/>
  <c r="L1210" i="4"/>
  <c r="L1211" i="4" s="1"/>
  <c r="O1085" i="4"/>
  <c r="O1087" i="4" s="1"/>
  <c r="J831" i="4"/>
  <c r="F944" i="4"/>
  <c r="F945" i="4" s="1"/>
  <c r="J811" i="4"/>
  <c r="C461" i="4"/>
  <c r="C811" i="4"/>
  <c r="C812" i="4" s="1"/>
  <c r="O977" i="4"/>
  <c r="O979" i="4" s="1"/>
  <c r="O1002" i="4"/>
  <c r="O427" i="4"/>
  <c r="O428" i="4" s="1"/>
  <c r="D477" i="4"/>
  <c r="G218" i="6" s="1"/>
  <c r="D461" i="4"/>
  <c r="G217" i="6" s="1"/>
  <c r="H477" i="4"/>
  <c r="K218" i="6" s="1"/>
  <c r="H453" i="4"/>
  <c r="C393" i="4"/>
  <c r="C1698" i="4" s="1"/>
  <c r="O467" i="4"/>
  <c r="O468" i="4" s="1"/>
  <c r="O475" i="4"/>
  <c r="O476" i="4" s="1"/>
  <c r="O498" i="4"/>
  <c r="O499" i="4" s="1"/>
  <c r="O550" i="4"/>
  <c r="O551" i="4" s="1"/>
  <c r="I1702" i="4"/>
  <c r="L172" i="6"/>
  <c r="L180" i="6" s="1"/>
  <c r="N139" i="6"/>
  <c r="O150" i="4"/>
  <c r="O230" i="4"/>
  <c r="O635" i="4"/>
  <c r="O964" i="4"/>
  <c r="E1058" i="4"/>
  <c r="I172" i="6"/>
  <c r="I180" i="6" s="1"/>
  <c r="F1702" i="4"/>
  <c r="M172" i="6"/>
  <c r="M180" i="6" s="1"/>
  <c r="J1702" i="4"/>
  <c r="O139" i="6"/>
  <c r="L811" i="4"/>
  <c r="L812" i="4" s="1"/>
  <c r="P82" i="7"/>
  <c r="S82" i="7" s="1"/>
  <c r="R178" i="6"/>
  <c r="O1560" i="4"/>
  <c r="O1561" i="4" s="1"/>
  <c r="M344" i="4"/>
  <c r="C294" i="4"/>
  <c r="C54" i="4"/>
  <c r="C302" i="4" s="1"/>
  <c r="J82" i="4"/>
  <c r="J1692" i="4" s="1"/>
  <c r="G85" i="6"/>
  <c r="O89" i="4"/>
  <c r="O242" i="4"/>
  <c r="M270" i="4"/>
  <c r="E270" i="4"/>
  <c r="O266" i="4"/>
  <c r="O370" i="4" s="1"/>
  <c r="G373" i="4"/>
  <c r="G311" i="4"/>
  <c r="G353" i="4" s="1"/>
  <c r="I344" i="4"/>
  <c r="E344" i="4"/>
  <c r="O87" i="4"/>
  <c r="I42" i="4"/>
  <c r="I304" i="4" s="1"/>
  <c r="C384" i="4"/>
  <c r="O280" i="4"/>
  <c r="O324" i="4" s="1"/>
  <c r="O1151" i="4"/>
  <c r="S50" i="6"/>
  <c r="R45" i="6"/>
  <c r="O53" i="6"/>
  <c r="O63" i="6" s="1"/>
  <c r="O65" i="6" s="1"/>
  <c r="P13" i="7"/>
  <c r="P70" i="7" s="1"/>
  <c r="S70" i="7" s="1"/>
  <c r="O84" i="7"/>
  <c r="O86" i="7" s="1"/>
  <c r="O58" i="7"/>
  <c r="I944" i="4"/>
  <c r="I940" i="4" s="1"/>
  <c r="O88" i="4"/>
  <c r="K325" i="4"/>
  <c r="K365" i="4" s="1"/>
  <c r="N373" i="4"/>
  <c r="M42" i="4"/>
  <c r="M290" i="4" s="1"/>
  <c r="J54" i="4"/>
  <c r="J302" i="4" s="1"/>
  <c r="E54" i="4"/>
  <c r="E302" i="4" s="1"/>
  <c r="O78" i="4"/>
  <c r="G87" i="6"/>
  <c r="S87" i="6" s="1"/>
  <c r="O91" i="4"/>
  <c r="O267" i="4"/>
  <c r="G270" i="4"/>
  <c r="C311" i="4"/>
  <c r="C353" i="4" s="1"/>
  <c r="C373" i="4"/>
  <c r="I373" i="4"/>
  <c r="I311" i="4"/>
  <c r="N344" i="4"/>
  <c r="H344" i="4"/>
  <c r="K54" i="4"/>
  <c r="K302" i="4" s="1"/>
  <c r="G54" i="4"/>
  <c r="G302" i="4" s="1"/>
  <c r="O1506" i="4"/>
  <c r="R17" i="6"/>
  <c r="S24" i="6"/>
  <c r="R26" i="6"/>
  <c r="P80" i="7"/>
  <c r="S80" i="7" s="1"/>
  <c r="M90" i="7"/>
  <c r="I90" i="7"/>
  <c r="R174" i="6"/>
  <c r="O939" i="4"/>
  <c r="O941" i="4" s="1"/>
  <c r="O971" i="4"/>
  <c r="O973" i="4" s="1"/>
  <c r="L344" i="4"/>
  <c r="F344" i="4"/>
  <c r="O75" i="7"/>
  <c r="R46" i="6"/>
  <c r="O29" i="4"/>
  <c r="S25" i="6"/>
  <c r="S77" i="6" s="1"/>
  <c r="S216" i="6"/>
  <c r="I76" i="7"/>
  <c r="P81" i="7"/>
  <c r="S81" i="7" s="1"/>
  <c r="R23" i="6"/>
  <c r="S18" i="6"/>
  <c r="S70" i="6" s="1"/>
  <c r="F53" i="6"/>
  <c r="F63" i="6" s="1"/>
  <c r="F65" i="6" s="1"/>
  <c r="F66" i="6" s="1"/>
  <c r="N53" i="6"/>
  <c r="N63" i="6" s="1"/>
  <c r="N65" i="6" s="1"/>
  <c r="N66" i="6" s="1"/>
  <c r="M53" i="6"/>
  <c r="M63" i="6" s="1"/>
  <c r="M65" i="6" s="1"/>
  <c r="S106" i="6"/>
  <c r="M5" i="7"/>
  <c r="M16" i="7" s="1"/>
  <c r="M73" i="7" s="1"/>
  <c r="P4" i="7"/>
  <c r="P61" i="7" s="1"/>
  <c r="S61" i="7" s="1"/>
  <c r="H76" i="7"/>
  <c r="H58" i="7"/>
  <c r="P92" i="7"/>
  <c r="S92" i="7" s="1"/>
  <c r="S212" i="6"/>
  <c r="P7" i="7"/>
  <c r="S7" i="7" s="1"/>
  <c r="E86" i="7"/>
  <c r="S51" i="6"/>
  <c r="S108" i="6"/>
  <c r="S110" i="6"/>
  <c r="R119" i="6"/>
  <c r="R121" i="6"/>
  <c r="H5" i="7"/>
  <c r="H16" i="7" s="1"/>
  <c r="E5" i="7"/>
  <c r="E62" i="7" s="1"/>
  <c r="N84" i="7"/>
  <c r="N86" i="7" s="1"/>
  <c r="P11" i="7"/>
  <c r="S11" i="7" s="1"/>
  <c r="O670" i="4"/>
  <c r="O671" i="4" s="1"/>
  <c r="S19" i="6"/>
  <c r="S71" i="6" s="1"/>
  <c r="L27" i="6"/>
  <c r="L37" i="6" s="1"/>
  <c r="L39" i="6" s="1"/>
  <c r="L40" i="6" s="1"/>
  <c r="L41" i="6" s="1"/>
  <c r="Q53" i="6"/>
  <c r="Q63" i="6" s="1"/>
  <c r="Q65" i="6" s="1"/>
  <c r="Q66" i="6" s="1"/>
  <c r="I53" i="6"/>
  <c r="I63" i="6" s="1"/>
  <c r="I65" i="6" s="1"/>
  <c r="P57" i="7"/>
  <c r="S57" i="7" s="1"/>
  <c r="I5" i="7"/>
  <c r="I62" i="7" s="1"/>
  <c r="P17" i="7"/>
  <c r="P74" i="7" s="1"/>
  <c r="S74" i="7" s="1"/>
  <c r="G58" i="7"/>
  <c r="E20" i="7"/>
  <c r="J84" i="7"/>
  <c r="J86" i="7" s="1"/>
  <c r="S23" i="6"/>
  <c r="S75" i="6" s="1"/>
  <c r="R22" i="6"/>
  <c r="R216" i="6"/>
  <c r="P9" i="7"/>
  <c r="P66" i="7" s="1"/>
  <c r="S66" i="7" s="1"/>
  <c r="L20" i="7"/>
  <c r="L77" i="7" s="1"/>
  <c r="L76" i="7"/>
  <c r="E75" i="7"/>
  <c r="J5" i="7"/>
  <c r="J62" i="7" s="1"/>
  <c r="N5" i="7"/>
  <c r="N62" i="7" s="1"/>
  <c r="Q27" i="6"/>
  <c r="Q37" i="6" s="1"/>
  <c r="Q39" i="6" s="1"/>
  <c r="Q40" i="6" s="1"/>
  <c r="Q41" i="6" s="1"/>
  <c r="K53" i="6"/>
  <c r="K63" i="6" s="1"/>
  <c r="K65" i="6" s="1"/>
  <c r="K66" i="6" s="1"/>
  <c r="O76" i="7"/>
  <c r="H20" i="7"/>
  <c r="P12" i="7"/>
  <c r="P69" i="7" s="1"/>
  <c r="S69" i="7" s="1"/>
  <c r="P15" i="7"/>
  <c r="N20" i="7"/>
  <c r="N77" i="7" s="1"/>
  <c r="H90" i="7"/>
  <c r="D811" i="4"/>
  <c r="D812" i="4" s="1"/>
  <c r="L868" i="4"/>
  <c r="L869" i="4" s="1"/>
  <c r="M1134" i="4"/>
  <c r="M1135" i="4" s="1"/>
  <c r="J617" i="4"/>
  <c r="J618" i="4" s="1"/>
  <c r="F811" i="4"/>
  <c r="F812" i="4" s="1"/>
  <c r="K139" i="6"/>
  <c r="H733" i="4"/>
  <c r="K733" i="4"/>
  <c r="E42" i="4"/>
  <c r="E290" i="4" s="1"/>
  <c r="M300" i="4"/>
  <c r="M364" i="4" s="1"/>
  <c r="O52" i="4"/>
  <c r="O300" i="4" s="1"/>
  <c r="O364" i="4" s="1"/>
  <c r="F733" i="4"/>
  <c r="N733" i="4"/>
  <c r="K42" i="4"/>
  <c r="K304" i="4" s="1"/>
  <c r="D301" i="4"/>
  <c r="D54" i="4"/>
  <c r="D302" i="4" s="1"/>
  <c r="O1129" i="4"/>
  <c r="O1131" i="4" s="1"/>
  <c r="G139" i="6"/>
  <c r="D732" i="4"/>
  <c r="D734" i="4" s="1"/>
  <c r="O729" i="4"/>
  <c r="L733" i="4"/>
  <c r="F42" i="4"/>
  <c r="O1053" i="4"/>
  <c r="O653" i="4"/>
  <c r="O654" i="4" s="1"/>
  <c r="J733" i="4"/>
  <c r="C1622" i="4"/>
  <c r="B37" i="8" s="1"/>
  <c r="M54" i="4"/>
  <c r="M302" i="4" s="1"/>
  <c r="I54" i="4"/>
  <c r="I302" i="4" s="1"/>
  <c r="P85" i="7"/>
  <c r="S85" i="7" s="1"/>
  <c r="O1189" i="4"/>
  <c r="G54" i="7"/>
  <c r="D58" i="7"/>
  <c r="D325" i="4"/>
  <c r="I82" i="4"/>
  <c r="I1692" i="4" s="1"/>
  <c r="M82" i="4"/>
  <c r="M1692" i="4" s="1"/>
  <c r="S168" i="6"/>
  <c r="P94" i="7"/>
  <c r="S94" i="7" s="1"/>
  <c r="J20" i="7"/>
  <c r="N75" i="7"/>
  <c r="H84" i="7"/>
  <c r="H86" i="7" s="1"/>
  <c r="J76" i="7"/>
  <c r="O90" i="7"/>
  <c r="P114" i="7"/>
  <c r="S114" i="7" s="1"/>
  <c r="P115" i="7"/>
  <c r="S115" i="7" s="1"/>
  <c r="P116" i="7"/>
  <c r="S116" i="7" s="1"/>
  <c r="C322" i="4"/>
  <c r="C362" i="4" s="1"/>
  <c r="C323" i="4"/>
  <c r="C363" i="4" s="1"/>
  <c r="C325" i="4"/>
  <c r="C320" i="4"/>
  <c r="C360" i="4" s="1"/>
  <c r="C321" i="4"/>
  <c r="C317" i="4"/>
  <c r="C357" i="4" s="1"/>
  <c r="C318" i="4"/>
  <c r="N42" i="4"/>
  <c r="N290" i="4" s="1"/>
  <c r="O80" i="4"/>
  <c r="N82" i="4"/>
  <c r="N1692" i="4" s="1"/>
  <c r="F82" i="4"/>
  <c r="F1692" i="4" s="1"/>
  <c r="D82" i="4"/>
  <c r="D1692" i="4" s="1"/>
  <c r="S83" i="6"/>
  <c r="C282" i="4"/>
  <c r="B6" i="8" s="1"/>
  <c r="O1113" i="4"/>
  <c r="S43" i="6"/>
  <c r="R50" i="6"/>
  <c r="R47" i="6"/>
  <c r="S46" i="6"/>
  <c r="L53" i="6"/>
  <c r="L63" i="6" s="1"/>
  <c r="L65" i="6" s="1"/>
  <c r="L66" i="6" s="1"/>
  <c r="S107" i="6"/>
  <c r="S109" i="6"/>
  <c r="R120" i="6"/>
  <c r="P18" i="7"/>
  <c r="S18" i="7" s="1"/>
  <c r="K84" i="7"/>
  <c r="K86" i="7" s="1"/>
  <c r="D90" i="7"/>
  <c r="N90" i="7"/>
  <c r="R176" i="6"/>
  <c r="M700" i="4"/>
  <c r="G700" i="4"/>
  <c r="O1701" i="4"/>
  <c r="F180" i="6"/>
  <c r="N1412" i="4"/>
  <c r="J42" i="4"/>
  <c r="C301" i="4"/>
  <c r="O53" i="4"/>
  <c r="O301" i="4" s="1"/>
  <c r="I325" i="4"/>
  <c r="I365" i="4" s="1"/>
  <c r="O81" i="4"/>
  <c r="O79" i="4"/>
  <c r="L82" i="4"/>
  <c r="L1692" i="4" s="1"/>
  <c r="H82" i="4"/>
  <c r="H1692" i="4" s="1"/>
  <c r="F82" i="6"/>
  <c r="O86" i="4"/>
  <c r="L373" i="4"/>
  <c r="D311" i="4"/>
  <c r="D353" i="4" s="1"/>
  <c r="O269" i="4"/>
  <c r="O311" i="4" s="1"/>
  <c r="O277" i="4"/>
  <c r="O274" i="4"/>
  <c r="O378" i="4" s="1"/>
  <c r="M733" i="4"/>
  <c r="I733" i="4"/>
  <c r="E733" i="4"/>
  <c r="O17" i="4"/>
  <c r="H42" i="4"/>
  <c r="G325" i="4"/>
  <c r="G365" i="4" s="1"/>
  <c r="L270" i="4"/>
  <c r="L311" i="4"/>
  <c r="L42" i="4"/>
  <c r="D42" i="4"/>
  <c r="G42" i="4"/>
  <c r="O40" i="4"/>
  <c r="O289" i="4" s="1"/>
  <c r="N301" i="4"/>
  <c r="N365" i="4" s="1"/>
  <c r="N54" i="4"/>
  <c r="N302" i="4" s="1"/>
  <c r="H301" i="4"/>
  <c r="H54" i="4"/>
  <c r="H302" i="4" s="1"/>
  <c r="F301" i="4"/>
  <c r="F54" i="4"/>
  <c r="S61" i="6"/>
  <c r="R24" i="6"/>
  <c r="S21" i="6"/>
  <c r="S73" i="6" s="1"/>
  <c r="S47" i="6"/>
  <c r="I27" i="6"/>
  <c r="I37" i="6" s="1"/>
  <c r="I39" i="6" s="1"/>
  <c r="I40" i="6" s="1"/>
  <c r="I41" i="6" s="1"/>
  <c r="M27" i="6"/>
  <c r="R25" i="6"/>
  <c r="P27" i="6"/>
  <c r="I99" i="6"/>
  <c r="F117" i="6"/>
  <c r="F73" i="6"/>
  <c r="R21" i="6"/>
  <c r="F71" i="6"/>
  <c r="R19" i="6"/>
  <c r="K71" i="6"/>
  <c r="K27" i="6"/>
  <c r="K37" i="6" s="1"/>
  <c r="K39" i="6" s="1"/>
  <c r="K40" i="6" s="1"/>
  <c r="K41" i="6" s="1"/>
  <c r="O69" i="6"/>
  <c r="O27" i="6"/>
  <c r="O37" i="6" s="1"/>
  <c r="O39" i="6" s="1"/>
  <c r="O40" i="6" s="1"/>
  <c r="O41" i="6" s="1"/>
  <c r="J27" i="6"/>
  <c r="H69" i="6"/>
  <c r="H27" i="6"/>
  <c r="P56" i="7"/>
  <c r="S56" i="7" s="1"/>
  <c r="F35" i="7"/>
  <c r="F62" i="7"/>
  <c r="S44" i="7"/>
  <c r="P43" i="7"/>
  <c r="S43" i="7" s="1"/>
  <c r="S55" i="7"/>
  <c r="H99" i="7"/>
  <c r="F99" i="7"/>
  <c r="E99" i="7"/>
  <c r="G99" i="7"/>
  <c r="K99" i="7"/>
  <c r="I99" i="7"/>
  <c r="H99" i="6"/>
  <c r="F69" i="6"/>
  <c r="F27" i="6"/>
  <c r="S17" i="6"/>
  <c r="F74" i="6"/>
  <c r="S22" i="6"/>
  <c r="S74" i="6" s="1"/>
  <c r="F72" i="6"/>
  <c r="S20" i="6"/>
  <c r="S72" i="6" s="1"/>
  <c r="R20" i="6"/>
  <c r="F70" i="6"/>
  <c r="R18" i="6"/>
  <c r="S26" i="6"/>
  <c r="N70" i="6"/>
  <c r="N27" i="6"/>
  <c r="G69" i="6"/>
  <c r="G27" i="6"/>
  <c r="G53" i="6"/>
  <c r="G63" i="6" s="1"/>
  <c r="R43" i="6"/>
  <c r="S52" i="6"/>
  <c r="R52" i="6"/>
  <c r="R51" i="6"/>
  <c r="R49" i="6"/>
  <c r="S49" i="6"/>
  <c r="S48" i="6"/>
  <c r="R48" i="6"/>
  <c r="S45" i="6"/>
  <c r="P53" i="6"/>
  <c r="P63" i="6" s="1"/>
  <c r="P65" i="6" s="1"/>
  <c r="J53" i="6"/>
  <c r="J63" i="6" s="1"/>
  <c r="J65" i="6" s="1"/>
  <c r="H53" i="6"/>
  <c r="H63" i="6" s="1"/>
  <c r="H65" i="6" s="1"/>
  <c r="S44" i="6"/>
  <c r="R44" i="6"/>
  <c r="G111" i="6"/>
  <c r="G115" i="6" s="1"/>
  <c r="R106" i="6"/>
  <c r="R107" i="6"/>
  <c r="R108" i="6"/>
  <c r="R109" i="6"/>
  <c r="R110" i="6"/>
  <c r="S119" i="6"/>
  <c r="S120" i="6"/>
  <c r="S121" i="6"/>
  <c r="I84" i="7"/>
  <c r="I86" i="7" s="1"/>
  <c r="I75" i="7"/>
  <c r="I20" i="7"/>
  <c r="G75" i="7"/>
  <c r="G20" i="7"/>
  <c r="G84" i="7"/>
  <c r="G86" i="7" s="1"/>
  <c r="D76" i="7"/>
  <c r="P19" i="7"/>
  <c r="M20" i="7"/>
  <c r="M76" i="7"/>
  <c r="K76" i="7"/>
  <c r="K20" i="7"/>
  <c r="M84" i="7"/>
  <c r="M86" i="7" s="1"/>
  <c r="M75" i="7"/>
  <c r="M58" i="7"/>
  <c r="M59" i="7" s="1"/>
  <c r="K75" i="7"/>
  <c r="K58" i="7"/>
  <c r="G90" i="7"/>
  <c r="P91" i="7"/>
  <c r="S91" i="7" s="1"/>
  <c r="S174" i="6"/>
  <c r="S176" i="6"/>
  <c r="S178" i="6"/>
  <c r="R212" i="6"/>
  <c r="P71" i="7"/>
  <c r="S71" i="7" s="1"/>
  <c r="S14" i="7"/>
  <c r="D40" i="7"/>
  <c r="R35" i="7"/>
  <c r="R62" i="7"/>
  <c r="S42" i="7"/>
  <c r="R54" i="7"/>
  <c r="N61" i="7"/>
  <c r="J61" i="7"/>
  <c r="L63" i="7"/>
  <c r="L5" i="7"/>
  <c r="F63" i="7"/>
  <c r="P6" i="7"/>
  <c r="D64" i="7"/>
  <c r="D5" i="7"/>
  <c r="D65" i="7"/>
  <c r="P8" i="7"/>
  <c r="O68" i="7"/>
  <c r="K68" i="7"/>
  <c r="G68" i="7"/>
  <c r="D20" i="7"/>
  <c r="D74" i="7"/>
  <c r="F20" i="7"/>
  <c r="F74" i="7"/>
  <c r="D75" i="7"/>
  <c r="D84" i="7"/>
  <c r="O5" i="7"/>
  <c r="K5" i="7"/>
  <c r="G5" i="7"/>
  <c r="F68" i="7"/>
  <c r="N691" i="4" l="1"/>
  <c r="M353" i="4"/>
  <c r="O65" i="8"/>
  <c r="P35" i="7"/>
  <c r="S35" i="7" s="1"/>
  <c r="O67" i="8"/>
  <c r="K691" i="4"/>
  <c r="J691" i="4"/>
  <c r="O22" i="8"/>
  <c r="O55" i="8"/>
  <c r="M691" i="4"/>
  <c r="O36" i="8"/>
  <c r="O53" i="8"/>
  <c r="O54" i="8"/>
  <c r="O50" i="8"/>
  <c r="O68" i="8"/>
  <c r="O56" i="8"/>
  <c r="O4" i="8"/>
  <c r="O51" i="8"/>
  <c r="O66" i="8"/>
  <c r="O37" i="8"/>
  <c r="O14" i="8"/>
  <c r="O69" i="8"/>
  <c r="O34" i="8"/>
  <c r="L691" i="4"/>
  <c r="K350" i="4"/>
  <c r="K352" i="4"/>
  <c r="K351" i="4"/>
  <c r="K965" i="4"/>
  <c r="J1413" i="4"/>
  <c r="J1706" i="4" s="1"/>
  <c r="I691" i="4"/>
  <c r="I640" i="4"/>
  <c r="H1413" i="4"/>
  <c r="H1706" i="4" s="1"/>
  <c r="F30" i="8"/>
  <c r="F29" i="8"/>
  <c r="O1653" i="4"/>
  <c r="E1698" i="4"/>
  <c r="H214" i="6" s="1"/>
  <c r="M1698" i="4"/>
  <c r="P214" i="6" s="1"/>
  <c r="K1698" i="4"/>
  <c r="N214" i="6" s="1"/>
  <c r="G1698" i="4"/>
  <c r="J214" i="6" s="1"/>
  <c r="N1698" i="4"/>
  <c r="Q214" i="6" s="1"/>
  <c r="L1698" i="4"/>
  <c r="O214" i="6" s="1"/>
  <c r="C32" i="8"/>
  <c r="N35" i="8"/>
  <c r="F659" i="4"/>
  <c r="E100" i="7"/>
  <c r="I100" i="7"/>
  <c r="H90" i="6"/>
  <c r="E1651" i="4"/>
  <c r="G352" i="4"/>
  <c r="O1655" i="4"/>
  <c r="H100" i="7"/>
  <c r="D59" i="7"/>
  <c r="L31" i="8"/>
  <c r="P91" i="6"/>
  <c r="M1651" i="4"/>
  <c r="J31" i="8"/>
  <c r="K349" i="4"/>
  <c r="I27" i="8"/>
  <c r="I30" i="8"/>
  <c r="M91" i="6"/>
  <c r="J1651" i="4"/>
  <c r="R59" i="7"/>
  <c r="H423" i="4"/>
  <c r="H659" i="4"/>
  <c r="E659" i="4"/>
  <c r="N34" i="8"/>
  <c r="E31" i="8"/>
  <c r="C889" i="4"/>
  <c r="C907" i="4"/>
  <c r="C617" i="4"/>
  <c r="C618" i="4" s="1"/>
  <c r="C614" i="4"/>
  <c r="C1010" i="4"/>
  <c r="C1021" i="4"/>
  <c r="O1656" i="4"/>
  <c r="D940" i="4"/>
  <c r="J423" i="4"/>
  <c r="E429" i="4"/>
  <c r="O1650" i="4"/>
  <c r="O1654" i="4"/>
  <c r="K978" i="4"/>
  <c r="N4" i="8"/>
  <c r="N56" i="8"/>
  <c r="N54" i="8"/>
  <c r="N50" i="8"/>
  <c r="G30" i="8"/>
  <c r="N63" i="8"/>
  <c r="H73" i="7"/>
  <c r="F851" i="4"/>
  <c r="L1413" i="4"/>
  <c r="L1706" i="4" s="1"/>
  <c r="G157" i="6"/>
  <c r="D1016" i="4"/>
  <c r="N22" i="8"/>
  <c r="N14" i="8"/>
  <c r="F31" i="8"/>
  <c r="E30" i="8"/>
  <c r="F365" i="4"/>
  <c r="L133" i="6"/>
  <c r="F155" i="6"/>
  <c r="G659" i="4"/>
  <c r="C1413" i="4"/>
  <c r="C1706" i="4" s="1"/>
  <c r="D349" i="4"/>
  <c r="J27" i="8"/>
  <c r="G71" i="8"/>
  <c r="B27" i="8"/>
  <c r="L29" i="8"/>
  <c r="M71" i="8"/>
  <c r="M31" i="8"/>
  <c r="M30" i="8"/>
  <c r="M32" i="8"/>
  <c r="C29" i="8"/>
  <c r="D29" i="8"/>
  <c r="G32" i="8"/>
  <c r="I28" i="8"/>
  <c r="D31" i="8"/>
  <c r="N1041" i="4"/>
  <c r="N1042" i="4" s="1"/>
  <c r="F858" i="4"/>
  <c r="O155" i="6"/>
  <c r="F32" i="8"/>
  <c r="L100" i="7"/>
  <c r="M26" i="8"/>
  <c r="M28" i="8"/>
  <c r="M29" i="8"/>
  <c r="M27" i="8"/>
  <c r="O1700" i="4"/>
  <c r="L357" i="4"/>
  <c r="D27" i="8"/>
  <c r="F28" i="8"/>
  <c r="D32" i="8"/>
  <c r="N304" i="4"/>
  <c r="M7" i="8" s="1"/>
  <c r="C31" i="8"/>
  <c r="D983" i="4"/>
  <c r="D978" i="4"/>
  <c r="N51" i="8"/>
  <c r="I29" i="8"/>
  <c r="N66" i="8"/>
  <c r="N53" i="8"/>
  <c r="N614" i="4"/>
  <c r="M57" i="8"/>
  <c r="N394" i="4"/>
  <c r="N1695" i="4" s="1"/>
  <c r="M12" i="8" s="1"/>
  <c r="M13" i="8"/>
  <c r="L26" i="8"/>
  <c r="H29" i="8"/>
  <c r="J29" i="8"/>
  <c r="L28" i="8"/>
  <c r="E32" i="8"/>
  <c r="C28" i="8"/>
  <c r="G27" i="8"/>
  <c r="H31" i="8"/>
  <c r="E29" i="8"/>
  <c r="L32" i="8"/>
  <c r="K157" i="6"/>
  <c r="L213" i="6"/>
  <c r="H10" i="8"/>
  <c r="I1691" i="4"/>
  <c r="H7" i="8"/>
  <c r="K213" i="6"/>
  <c r="G10" i="8"/>
  <c r="B57" i="8"/>
  <c r="G349" i="4"/>
  <c r="N65" i="8"/>
  <c r="H30" i="8"/>
  <c r="F26" i="8"/>
  <c r="E71" i="8"/>
  <c r="F100" i="7"/>
  <c r="J133" i="6"/>
  <c r="G934" i="4"/>
  <c r="G614" i="4"/>
  <c r="F57" i="8"/>
  <c r="F33" i="8" s="1"/>
  <c r="O165" i="6"/>
  <c r="O213" i="6"/>
  <c r="I614" i="4"/>
  <c r="H57" i="8"/>
  <c r="N37" i="8"/>
  <c r="J1695" i="4"/>
  <c r="I13" i="8"/>
  <c r="J614" i="4"/>
  <c r="I57" i="8"/>
  <c r="M213" i="6"/>
  <c r="I10" i="8"/>
  <c r="K29" i="8"/>
  <c r="N68" i="8"/>
  <c r="N67" i="8"/>
  <c r="N69" i="8"/>
  <c r="L30" i="8"/>
  <c r="D30" i="8"/>
  <c r="I31" i="8"/>
  <c r="L71" i="8"/>
  <c r="C27" i="8"/>
  <c r="G28" i="8"/>
  <c r="I71" i="8"/>
  <c r="D71" i="8"/>
  <c r="E27" i="8"/>
  <c r="J28" i="8"/>
  <c r="B28" i="8"/>
  <c r="E26" i="8"/>
  <c r="B26" i="8"/>
  <c r="N213" i="6"/>
  <c r="J10" i="8"/>
  <c r="E614" i="4"/>
  <c r="D57" i="8"/>
  <c r="I795" i="4"/>
  <c r="H52" i="8"/>
  <c r="O52" i="8" s="1"/>
  <c r="D614" i="4"/>
  <c r="C57" i="8"/>
  <c r="F614" i="4"/>
  <c r="E57" i="8"/>
  <c r="B32" i="8"/>
  <c r="D26" i="8"/>
  <c r="B71" i="8"/>
  <c r="G26" i="8"/>
  <c r="J71" i="8"/>
  <c r="I26" i="8"/>
  <c r="K614" i="4"/>
  <c r="J57" i="8"/>
  <c r="H213" i="6"/>
  <c r="D10" i="8"/>
  <c r="J213" i="6"/>
  <c r="F10" i="8"/>
  <c r="F415" i="4"/>
  <c r="E13" i="8"/>
  <c r="H614" i="4"/>
  <c r="G57" i="8"/>
  <c r="G33" i="8" s="1"/>
  <c r="N36" i="8"/>
  <c r="J32" i="8"/>
  <c r="H71" i="8"/>
  <c r="G29" i="8"/>
  <c r="K1691" i="4"/>
  <c r="J7" i="8"/>
  <c r="D617" i="4"/>
  <c r="D618" i="4" s="1"/>
  <c r="I1413" i="4"/>
  <c r="I1706" i="4" s="1"/>
  <c r="H640" i="4"/>
  <c r="L965" i="4"/>
  <c r="L972" i="4"/>
  <c r="L978" i="4"/>
  <c r="G213" i="6"/>
  <c r="C10" i="8"/>
  <c r="F213" i="6"/>
  <c r="L394" i="4"/>
  <c r="L1695" i="4" s="1"/>
  <c r="K13" i="8"/>
  <c r="I1695" i="4"/>
  <c r="H13" i="8"/>
  <c r="M659" i="4"/>
  <c r="H349" i="4"/>
  <c r="I213" i="6"/>
  <c r="E10" i="8"/>
  <c r="C71" i="8"/>
  <c r="B30" i="8"/>
  <c r="B29" i="8"/>
  <c r="E28" i="8"/>
  <c r="H26" i="8"/>
  <c r="G31" i="8"/>
  <c r="F27" i="8"/>
  <c r="H32" i="8"/>
  <c r="F71" i="8"/>
  <c r="H27" i="8"/>
  <c r="D28" i="8"/>
  <c r="J26" i="8"/>
  <c r="I32" i="8"/>
  <c r="J30" i="8"/>
  <c r="B31" i="8"/>
  <c r="L33" i="8"/>
  <c r="L58" i="8"/>
  <c r="M326" i="4"/>
  <c r="P101" i="6" s="1"/>
  <c r="L6" i="8"/>
  <c r="N6" i="8" s="1"/>
  <c r="M907" i="4"/>
  <c r="M889" i="4"/>
  <c r="K32" i="8"/>
  <c r="K30" i="8"/>
  <c r="K31" i="8"/>
  <c r="N55" i="8"/>
  <c r="K27" i="8"/>
  <c r="N64" i="8"/>
  <c r="K28" i="8"/>
  <c r="K71" i="8"/>
  <c r="K26" i="8"/>
  <c r="L614" i="4"/>
  <c r="K57" i="8"/>
  <c r="R161" i="6"/>
  <c r="H365" i="4"/>
  <c r="H617" i="4"/>
  <c r="H618" i="4" s="1"/>
  <c r="M614" i="4"/>
  <c r="M617" i="4"/>
  <c r="M618" i="4" s="1"/>
  <c r="J429" i="4"/>
  <c r="M1694" i="4"/>
  <c r="O1694" i="4" s="1"/>
  <c r="L349" i="4"/>
  <c r="O395" i="4"/>
  <c r="E352" i="4"/>
  <c r="F429" i="4"/>
  <c r="L391" i="4"/>
  <c r="L392" i="4"/>
  <c r="E1059" i="4"/>
  <c r="E1054" i="4"/>
  <c r="J807" i="4"/>
  <c r="J812" i="4"/>
  <c r="H1334" i="4"/>
  <c r="H774" i="4"/>
  <c r="H391" i="4"/>
  <c r="H392" i="4"/>
  <c r="N1092" i="4"/>
  <c r="N1097" i="4"/>
  <c r="J392" i="4"/>
  <c r="K391" i="4"/>
  <c r="K392" i="4"/>
  <c r="J137" i="6"/>
  <c r="G1211" i="4"/>
  <c r="N978" i="4"/>
  <c r="N983" i="4"/>
  <c r="I1206" i="4"/>
  <c r="I1211" i="4"/>
  <c r="N864" i="4"/>
  <c r="N869" i="4"/>
  <c r="I1244" i="4"/>
  <c r="I1249" i="4"/>
  <c r="H896" i="4"/>
  <c r="H907" i="4"/>
  <c r="I1092" i="4"/>
  <c r="I1097" i="4"/>
  <c r="H972" i="4"/>
  <c r="H983" i="4"/>
  <c r="C1168" i="4"/>
  <c r="N794" i="4"/>
  <c r="N812" i="4"/>
  <c r="G858" i="4"/>
  <c r="G869" i="4"/>
  <c r="M1244" i="4"/>
  <c r="M1249" i="4"/>
  <c r="C934" i="4"/>
  <c r="J858" i="4"/>
  <c r="J869" i="4"/>
  <c r="J1086" i="4"/>
  <c r="J1097" i="4"/>
  <c r="G429" i="4"/>
  <c r="G394" i="4"/>
  <c r="G1695" i="4" s="1"/>
  <c r="H801" i="4"/>
  <c r="H812" i="4"/>
  <c r="J165" i="6"/>
  <c r="G983" i="4"/>
  <c r="N149" i="6"/>
  <c r="K1135" i="4"/>
  <c r="C896" i="4"/>
  <c r="L131" i="6"/>
  <c r="I774" i="4"/>
  <c r="M1054" i="4"/>
  <c r="M1059" i="4"/>
  <c r="J1041" i="4"/>
  <c r="J1042" i="4" s="1"/>
  <c r="J1059" i="4"/>
  <c r="N157" i="6"/>
  <c r="K1249" i="4"/>
  <c r="K1003" i="4"/>
  <c r="K1004" i="4" s="1"/>
  <c r="K1021" i="4"/>
  <c r="O153" i="6"/>
  <c r="L1059" i="4"/>
  <c r="N756" i="4"/>
  <c r="N774" i="4"/>
  <c r="K659" i="4"/>
  <c r="K668" i="4"/>
  <c r="L640" i="4"/>
  <c r="L668" i="4"/>
  <c r="F1413" i="4"/>
  <c r="F1706" i="4" s="1"/>
  <c r="K1695" i="4"/>
  <c r="K415" i="4"/>
  <c r="G391" i="4"/>
  <c r="G392" i="4"/>
  <c r="I927" i="4"/>
  <c r="I945" i="4"/>
  <c r="M391" i="4"/>
  <c r="M392" i="4"/>
  <c r="K700" i="4"/>
  <c r="K709" i="4"/>
  <c r="O159" i="6"/>
  <c r="L1021" i="4"/>
  <c r="K769" i="4"/>
  <c r="K774" i="4"/>
  <c r="J978" i="4"/>
  <c r="J983" i="4"/>
  <c r="I391" i="4"/>
  <c r="I392" i="4"/>
  <c r="N391" i="4"/>
  <c r="N392" i="4"/>
  <c r="F131" i="6"/>
  <c r="N137" i="6"/>
  <c r="K1211" i="4"/>
  <c r="L769" i="4"/>
  <c r="L774" i="4"/>
  <c r="P137" i="6"/>
  <c r="M1211" i="4"/>
  <c r="F137" i="6"/>
  <c r="M149" i="6"/>
  <c r="J1135" i="4"/>
  <c r="J149" i="6"/>
  <c r="G1135" i="4"/>
  <c r="H1244" i="4"/>
  <c r="H1249" i="4"/>
  <c r="I1016" i="4"/>
  <c r="I1021" i="4"/>
  <c r="J131" i="6"/>
  <c r="G774" i="4"/>
  <c r="N1231" i="4"/>
  <c r="N1249" i="4"/>
  <c r="J902" i="4"/>
  <c r="J907" i="4"/>
  <c r="M763" i="4"/>
  <c r="G1010" i="4"/>
  <c r="G1021" i="4"/>
  <c r="K934" i="4"/>
  <c r="K945" i="4"/>
  <c r="J1003" i="4"/>
  <c r="J1004" i="4" s="1"/>
  <c r="J1021" i="4"/>
  <c r="N151" i="6"/>
  <c r="K869" i="4"/>
  <c r="J1193" i="4"/>
  <c r="J1211" i="4"/>
  <c r="G902" i="4"/>
  <c r="G907" i="4"/>
  <c r="K1054" i="4"/>
  <c r="K1059" i="4"/>
  <c r="I858" i="4"/>
  <c r="I869" i="4"/>
  <c r="C1048" i="4"/>
  <c r="K159" i="6"/>
  <c r="H1021" i="4"/>
  <c r="G927" i="4"/>
  <c r="G945" i="4"/>
  <c r="H869" i="4"/>
  <c r="M1092" i="4"/>
  <c r="M1097" i="4"/>
  <c r="P151" i="6"/>
  <c r="M869" i="4"/>
  <c r="M423" i="4"/>
  <c r="M394" i="4"/>
  <c r="M1695" i="4" s="1"/>
  <c r="L12" i="8" s="1"/>
  <c r="C858" i="4"/>
  <c r="F159" i="6"/>
  <c r="N668" i="4"/>
  <c r="H394" i="4"/>
  <c r="H1695" i="4" s="1"/>
  <c r="H415" i="4"/>
  <c r="F394" i="4"/>
  <c r="F1695" i="4" s="1"/>
  <c r="F391" i="4"/>
  <c r="F392" i="4"/>
  <c r="I153" i="6"/>
  <c r="F1059" i="4"/>
  <c r="I165" i="6"/>
  <c r="F983" i="4"/>
  <c r="F902" i="4"/>
  <c r="F907" i="4"/>
  <c r="F864" i="4"/>
  <c r="F869" i="4"/>
  <c r="G1079" i="4"/>
  <c r="G1097" i="4"/>
  <c r="E1211" i="4"/>
  <c r="E1200" i="4"/>
  <c r="E640" i="4"/>
  <c r="E940" i="4"/>
  <c r="E945" i="4"/>
  <c r="O888" i="4"/>
  <c r="O890" i="4" s="1"/>
  <c r="E890" i="4"/>
  <c r="E869" i="4"/>
  <c r="H135" i="6"/>
  <c r="E812" i="4"/>
  <c r="E769" i="4"/>
  <c r="E774" i="4"/>
  <c r="E423" i="4"/>
  <c r="E394" i="4"/>
  <c r="E1695" i="4" s="1"/>
  <c r="D12" i="8" s="1"/>
  <c r="E391" i="4"/>
  <c r="E392" i="4"/>
  <c r="E349" i="4"/>
  <c r="E1244" i="4"/>
  <c r="E1249" i="4"/>
  <c r="D713" i="4"/>
  <c r="D709" i="4"/>
  <c r="C708" i="4"/>
  <c r="C709" i="4" s="1"/>
  <c r="C1334" i="4"/>
  <c r="D391" i="4"/>
  <c r="D392" i="4"/>
  <c r="D415" i="4"/>
  <c r="D394" i="4"/>
  <c r="D1695" i="4" s="1"/>
  <c r="O452" i="4"/>
  <c r="O393" i="4"/>
  <c r="O1704" i="4"/>
  <c r="H1162" i="4"/>
  <c r="H1173" i="4"/>
  <c r="E1155" i="4"/>
  <c r="E1173" i="4"/>
  <c r="M1168" i="4"/>
  <c r="D1048" i="4"/>
  <c r="D1059" i="4"/>
  <c r="D1003" i="4"/>
  <c r="D1004" i="4" s="1"/>
  <c r="D1021" i="4"/>
  <c r="G133" i="6"/>
  <c r="D945" i="4"/>
  <c r="O850" i="4"/>
  <c r="O852" i="4" s="1"/>
  <c r="D852" i="4"/>
  <c r="J147" i="6"/>
  <c r="J659" i="4"/>
  <c r="K617" i="4"/>
  <c r="K618" i="4" s="1"/>
  <c r="K1334" i="4"/>
  <c r="K908" i="4" s="1"/>
  <c r="F972" i="4"/>
  <c r="G972" i="4"/>
  <c r="N429" i="4"/>
  <c r="E617" i="4"/>
  <c r="E618" i="4" s="1"/>
  <c r="M1334" i="4"/>
  <c r="L1334" i="4"/>
  <c r="L1288" i="4" s="1"/>
  <c r="O793" i="4"/>
  <c r="O795" i="4" s="1"/>
  <c r="F214" i="6"/>
  <c r="E858" i="4"/>
  <c r="F978" i="4"/>
  <c r="J1334" i="4"/>
  <c r="J713" i="4" s="1"/>
  <c r="K59" i="7"/>
  <c r="K864" i="4"/>
  <c r="L659" i="4"/>
  <c r="G1334" i="4"/>
  <c r="N617" i="4"/>
  <c r="N618" i="4" s="1"/>
  <c r="N1334" i="4"/>
  <c r="N713" i="4" s="1"/>
  <c r="F640" i="4"/>
  <c r="I811" i="4"/>
  <c r="L135" i="6" s="1"/>
  <c r="G965" i="4"/>
  <c r="F1334" i="4"/>
  <c r="C733" i="4"/>
  <c r="O732" i="4"/>
  <c r="O734" i="4" s="1"/>
  <c r="N902" i="4"/>
  <c r="N889" i="4"/>
  <c r="Q155" i="6"/>
  <c r="N896" i="4"/>
  <c r="C639" i="4"/>
  <c r="C641" i="4" s="1"/>
  <c r="O638" i="4"/>
  <c r="M415" i="4"/>
  <c r="N415" i="4"/>
  <c r="M429" i="4"/>
  <c r="N423" i="4"/>
  <c r="O103" i="6"/>
  <c r="O380" i="4"/>
  <c r="N353" i="4"/>
  <c r="N352" i="4"/>
  <c r="N351" i="4"/>
  <c r="N350" i="4"/>
  <c r="N349" i="4"/>
  <c r="N640" i="4"/>
  <c r="N1413" i="4"/>
  <c r="N1706" i="4" s="1"/>
  <c r="M1413" i="4"/>
  <c r="M1706" i="4" s="1"/>
  <c r="M351" i="4"/>
  <c r="M349" i="4"/>
  <c r="L423" i="4"/>
  <c r="L415" i="4"/>
  <c r="L429" i="4"/>
  <c r="L353" i="4"/>
  <c r="L352" i="4"/>
  <c r="L350" i="4"/>
  <c r="I415" i="4"/>
  <c r="K353" i="4"/>
  <c r="K640" i="4"/>
  <c r="K1010" i="4"/>
  <c r="N159" i="6"/>
  <c r="K1016" i="4"/>
  <c r="K1413" i="4"/>
  <c r="K1706" i="4" s="1"/>
  <c r="J1016" i="4"/>
  <c r="J640" i="4"/>
  <c r="J415" i="4"/>
  <c r="J353" i="4"/>
  <c r="J352" i="4"/>
  <c r="J351" i="4"/>
  <c r="J349" i="4"/>
  <c r="O385" i="4"/>
  <c r="I659" i="4"/>
  <c r="I352" i="4"/>
  <c r="I353" i="4"/>
  <c r="I351" i="4"/>
  <c r="I349" i="4"/>
  <c r="P98" i="7"/>
  <c r="S98" i="7" s="1"/>
  <c r="G1124" i="4"/>
  <c r="G415" i="4"/>
  <c r="G423" i="4"/>
  <c r="G640" i="4"/>
  <c r="H353" i="4"/>
  <c r="H350" i="4"/>
  <c r="G1413" i="4"/>
  <c r="G1706" i="4" s="1"/>
  <c r="O372" i="4"/>
  <c r="I103" i="6"/>
  <c r="F351" i="4"/>
  <c r="F352" i="4"/>
  <c r="F353" i="4"/>
  <c r="F349" i="4"/>
  <c r="E1413" i="4"/>
  <c r="E1706" i="4" s="1"/>
  <c r="E415" i="4"/>
  <c r="D1231" i="4"/>
  <c r="G100" i="7"/>
  <c r="D1244" i="4"/>
  <c r="C1238" i="4"/>
  <c r="F157" i="6"/>
  <c r="M756" i="4"/>
  <c r="N763" i="4"/>
  <c r="M640" i="4"/>
  <c r="D1238" i="4"/>
  <c r="D429" i="4"/>
  <c r="C1231" i="4"/>
  <c r="G763" i="4"/>
  <c r="H157" i="6"/>
  <c r="L763" i="4"/>
  <c r="P147" i="6"/>
  <c r="C1244" i="4"/>
  <c r="D1413" i="4"/>
  <c r="D1706" i="4" s="1"/>
  <c r="N769" i="4"/>
  <c r="G214" i="6"/>
  <c r="P54" i="7"/>
  <c r="S54" i="7" s="1"/>
  <c r="D659" i="4"/>
  <c r="D640" i="4"/>
  <c r="D423" i="4"/>
  <c r="O379" i="4"/>
  <c r="O373" i="4"/>
  <c r="F90" i="6"/>
  <c r="C1651" i="4"/>
  <c r="C415" i="4"/>
  <c r="C394" i="4"/>
  <c r="C1695" i="4" s="1"/>
  <c r="N131" i="6"/>
  <c r="C1016" i="4"/>
  <c r="Q137" i="6"/>
  <c r="Q165" i="6"/>
  <c r="H851" i="4"/>
  <c r="M1162" i="4"/>
  <c r="D1124" i="4"/>
  <c r="E1016" i="4"/>
  <c r="I700" i="4"/>
  <c r="J1079" i="4"/>
  <c r="L756" i="4"/>
  <c r="J155" i="6"/>
  <c r="M1238" i="4"/>
  <c r="L896" i="4"/>
  <c r="H940" i="4"/>
  <c r="N1117" i="4"/>
  <c r="O131" i="6"/>
  <c r="L151" i="6"/>
  <c r="G889" i="4"/>
  <c r="K972" i="4"/>
  <c r="G769" i="4"/>
  <c r="E864" i="4"/>
  <c r="H927" i="4"/>
  <c r="G756" i="4"/>
  <c r="M131" i="6"/>
  <c r="C423" i="4"/>
  <c r="O147" i="6"/>
  <c r="N165" i="6"/>
  <c r="Q149" i="6"/>
  <c r="L1092" i="4"/>
  <c r="H934" i="4"/>
  <c r="G978" i="4"/>
  <c r="E1206" i="4"/>
  <c r="N1124" i="4"/>
  <c r="E1193" i="4"/>
  <c r="G1238" i="4"/>
  <c r="O286" i="4"/>
  <c r="O41" i="4"/>
  <c r="M147" i="6"/>
  <c r="L147" i="6"/>
  <c r="N1054" i="4"/>
  <c r="C1174" i="4"/>
  <c r="H151" i="6"/>
  <c r="G149" i="6"/>
  <c r="K155" i="6"/>
  <c r="M151" i="6"/>
  <c r="G1244" i="4"/>
  <c r="D1117" i="4"/>
  <c r="N1206" i="4"/>
  <c r="J864" i="4"/>
  <c r="Q153" i="6"/>
  <c r="C1162" i="4"/>
  <c r="E756" i="4"/>
  <c r="J1092" i="4"/>
  <c r="J851" i="4"/>
  <c r="H1016" i="4"/>
  <c r="M1155" i="4"/>
  <c r="J157" i="6"/>
  <c r="N1193" i="4"/>
  <c r="G1086" i="4"/>
  <c r="N1048" i="4"/>
  <c r="M1206" i="4"/>
  <c r="L902" i="4"/>
  <c r="H1003" i="4"/>
  <c r="H1004" i="4" s="1"/>
  <c r="H1010" i="4"/>
  <c r="M1174" i="4"/>
  <c r="E851" i="4"/>
  <c r="G1231" i="4"/>
  <c r="C1003" i="4"/>
  <c r="C1004" i="4" s="1"/>
  <c r="O339" i="4"/>
  <c r="O337" i="4"/>
  <c r="O365" i="4"/>
  <c r="O1622" i="4"/>
  <c r="C429" i="4"/>
  <c r="F91" i="6"/>
  <c r="M1193" i="4"/>
  <c r="N927" i="4"/>
  <c r="C851" i="4"/>
  <c r="F151" i="6"/>
  <c r="J159" i="6"/>
  <c r="K153" i="6"/>
  <c r="M1041" i="4"/>
  <c r="M1042" i="4" s="1"/>
  <c r="K133" i="6"/>
  <c r="M1200" i="4"/>
  <c r="O332" i="4"/>
  <c r="F149" i="6"/>
  <c r="H1048" i="4"/>
  <c r="M1048" i="4"/>
  <c r="I1193" i="4"/>
  <c r="N934" i="4"/>
  <c r="O322" i="4"/>
  <c r="O362" i="4" s="1"/>
  <c r="Q133" i="6"/>
  <c r="N940" i="4"/>
  <c r="G1016" i="4"/>
  <c r="J1048" i="4"/>
  <c r="D700" i="4"/>
  <c r="Q131" i="6"/>
  <c r="E801" i="4"/>
  <c r="C1041" i="4"/>
  <c r="C1042" i="4" s="1"/>
  <c r="M851" i="4"/>
  <c r="M864" i="4"/>
  <c r="K1238" i="4"/>
  <c r="D1054" i="4"/>
  <c r="O333" i="4"/>
  <c r="K151" i="6"/>
  <c r="J1054" i="4"/>
  <c r="K927" i="4"/>
  <c r="M1086" i="4"/>
  <c r="L1079" i="4"/>
  <c r="N1200" i="4"/>
  <c r="E794" i="4"/>
  <c r="J1124" i="4"/>
  <c r="C1155" i="4"/>
  <c r="D1010" i="4"/>
  <c r="P131" i="6"/>
  <c r="E807" i="4"/>
  <c r="I1010" i="4"/>
  <c r="H864" i="4"/>
  <c r="D1041" i="4"/>
  <c r="D1042" i="4" s="1"/>
  <c r="I756" i="4"/>
  <c r="L1041" i="4"/>
  <c r="L1042" i="4" s="1"/>
  <c r="L1086" i="4"/>
  <c r="K1231" i="4"/>
  <c r="C864" i="4"/>
  <c r="M769" i="4"/>
  <c r="G153" i="6"/>
  <c r="N153" i="6"/>
  <c r="K1048" i="4"/>
  <c r="K1041" i="4"/>
  <c r="K1042" i="4" s="1"/>
  <c r="I851" i="4"/>
  <c r="I864" i="4"/>
  <c r="J153" i="6"/>
  <c r="G1041" i="4"/>
  <c r="G1042" i="4" s="1"/>
  <c r="G1048" i="4"/>
  <c r="G1054" i="4"/>
  <c r="F153" i="6"/>
  <c r="I934" i="4"/>
  <c r="M858" i="4"/>
  <c r="M153" i="6"/>
  <c r="N133" i="6"/>
  <c r="H858" i="4"/>
  <c r="I769" i="4"/>
  <c r="E1003" i="4"/>
  <c r="E1004" i="4" s="1"/>
  <c r="H965" i="4"/>
  <c r="P153" i="6"/>
  <c r="I763" i="4"/>
  <c r="C1054" i="4"/>
  <c r="L1054" i="4"/>
  <c r="K1244" i="4"/>
  <c r="D934" i="4"/>
  <c r="L1048" i="4"/>
  <c r="O359" i="4"/>
  <c r="D365" i="4"/>
  <c r="D358" i="4"/>
  <c r="K100" i="7"/>
  <c r="N97" i="7"/>
  <c r="M100" i="7"/>
  <c r="H807" i="4"/>
  <c r="O145" i="6"/>
  <c r="M155" i="6"/>
  <c r="K135" i="6"/>
  <c r="J1200" i="4"/>
  <c r="E1010" i="4"/>
  <c r="H159" i="6"/>
  <c r="H1041" i="4"/>
  <c r="H1042" i="4" s="1"/>
  <c r="H1054" i="4"/>
  <c r="G1003" i="4"/>
  <c r="G1004" i="4" s="1"/>
  <c r="O157" i="6"/>
  <c r="L1238" i="4"/>
  <c r="L1244" i="4"/>
  <c r="L1231" i="4"/>
  <c r="L889" i="4"/>
  <c r="G896" i="4"/>
  <c r="H1174" i="4"/>
  <c r="H1168" i="4"/>
  <c r="H1155" i="4"/>
  <c r="H137" i="6"/>
  <c r="J756" i="4"/>
  <c r="J763" i="4"/>
  <c r="J769" i="4"/>
  <c r="K1124" i="4"/>
  <c r="K1117" i="4"/>
  <c r="O1412" i="4"/>
  <c r="M137" i="6"/>
  <c r="L1016" i="4"/>
  <c r="N1238" i="4"/>
  <c r="L137" i="6"/>
  <c r="H794" i="4"/>
  <c r="K851" i="4"/>
  <c r="K858" i="4"/>
  <c r="E1231" i="4"/>
  <c r="E1238" i="4"/>
  <c r="O413" i="4"/>
  <c r="O394" i="4" s="1"/>
  <c r="F1048" i="4"/>
  <c r="F1041" i="4"/>
  <c r="F1042" i="4" s="1"/>
  <c r="J1206" i="4"/>
  <c r="H131" i="6"/>
  <c r="E763" i="4"/>
  <c r="C1117" i="4"/>
  <c r="C1124" i="4"/>
  <c r="M159" i="6"/>
  <c r="J1010" i="4"/>
  <c r="O323" i="4"/>
  <c r="O363" i="4" s="1"/>
  <c r="O383" i="4"/>
  <c r="C1086" i="4"/>
  <c r="C1092" i="4"/>
  <c r="P133" i="6"/>
  <c r="M927" i="4"/>
  <c r="M940" i="4"/>
  <c r="M90" i="6"/>
  <c r="C940" i="4"/>
  <c r="D972" i="4"/>
  <c r="Q157" i="6"/>
  <c r="N1244" i="4"/>
  <c r="J889" i="4"/>
  <c r="J896" i="4"/>
  <c r="O1248" i="4"/>
  <c r="O1231" i="4" s="1"/>
  <c r="F147" i="6"/>
  <c r="C927" i="4"/>
  <c r="J151" i="6"/>
  <c r="M934" i="4"/>
  <c r="F763" i="4"/>
  <c r="P90" i="6"/>
  <c r="I1200" i="4"/>
  <c r="G1117" i="4"/>
  <c r="O1699" i="4"/>
  <c r="G851" i="4"/>
  <c r="O133" i="6"/>
  <c r="L940" i="4"/>
  <c r="L927" i="4"/>
  <c r="L934" i="4"/>
  <c r="L145" i="6"/>
  <c r="N147" i="6"/>
  <c r="K1086" i="4"/>
  <c r="K1092" i="4"/>
  <c r="K1079" i="4"/>
  <c r="C1079" i="4"/>
  <c r="F133" i="6"/>
  <c r="F769" i="4"/>
  <c r="G864" i="4"/>
  <c r="P157" i="6"/>
  <c r="M1231" i="4"/>
  <c r="C359" i="4"/>
  <c r="K290" i="4"/>
  <c r="E304" i="4"/>
  <c r="M304" i="4"/>
  <c r="C365" i="4"/>
  <c r="I1086" i="4"/>
  <c r="C1193" i="4"/>
  <c r="O1705" i="4"/>
  <c r="Q135" i="6"/>
  <c r="H902" i="4"/>
  <c r="N965" i="4"/>
  <c r="N972" i="4"/>
  <c r="G1162" i="4"/>
  <c r="G1168" i="4"/>
  <c r="G1174" i="4"/>
  <c r="G1155" i="4"/>
  <c r="L157" i="6"/>
  <c r="I1231" i="4"/>
  <c r="L159" i="6"/>
  <c r="I1003" i="4"/>
  <c r="I1004" i="4" s="1"/>
  <c r="N1003" i="4"/>
  <c r="N1004" i="4" s="1"/>
  <c r="N1010" i="4"/>
  <c r="Q159" i="6"/>
  <c r="N1016" i="4"/>
  <c r="D868" i="4"/>
  <c r="Q151" i="6"/>
  <c r="N851" i="4"/>
  <c r="N858" i="4"/>
  <c r="O944" i="4"/>
  <c r="O940" i="4" s="1"/>
  <c r="K1206" i="4"/>
  <c r="E1117" i="4"/>
  <c r="S88" i="6"/>
  <c r="H978" i="4"/>
  <c r="L1003" i="4"/>
  <c r="L1004" i="4" s="1"/>
  <c r="L1010" i="4"/>
  <c r="H889" i="4"/>
  <c r="O388" i="4"/>
  <c r="H1231" i="4"/>
  <c r="L700" i="4"/>
  <c r="J91" i="6"/>
  <c r="J90" i="6"/>
  <c r="E906" i="4"/>
  <c r="I1079" i="4"/>
  <c r="I290" i="4"/>
  <c r="K165" i="6"/>
  <c r="N801" i="4"/>
  <c r="N807" i="4"/>
  <c r="J1117" i="4"/>
  <c r="S84" i="6"/>
  <c r="K1155" i="4"/>
  <c r="K1162" i="4"/>
  <c r="K1174" i="4"/>
  <c r="K1168" i="4"/>
  <c r="C972" i="4"/>
  <c r="F165" i="6"/>
  <c r="C965" i="4"/>
  <c r="C978" i="4"/>
  <c r="G155" i="6"/>
  <c r="D896" i="4"/>
  <c r="D889" i="4"/>
  <c r="D902" i="4"/>
  <c r="I131" i="6"/>
  <c r="F756" i="4"/>
  <c r="H147" i="6"/>
  <c r="E1092" i="4"/>
  <c r="E1086" i="4"/>
  <c r="E1079" i="4"/>
  <c r="G165" i="6"/>
  <c r="D965" i="4"/>
  <c r="E1174" i="4"/>
  <c r="E1168" i="4"/>
  <c r="E1162" i="4"/>
  <c r="O831" i="4"/>
  <c r="O307" i="4"/>
  <c r="O349" i="4" s="1"/>
  <c r="S82" i="6"/>
  <c r="O369" i="4"/>
  <c r="S161" i="6"/>
  <c r="K172" i="6"/>
  <c r="K180" i="6" s="1"/>
  <c r="H1702" i="4"/>
  <c r="K1702" i="4"/>
  <c r="N172" i="6"/>
  <c r="N180" i="6" s="1"/>
  <c r="I91" i="6"/>
  <c r="I90" i="6"/>
  <c r="C304" i="4"/>
  <c r="C361" i="4"/>
  <c r="Q147" i="6"/>
  <c r="N1086" i="4"/>
  <c r="H91" i="6"/>
  <c r="Q172" i="6"/>
  <c r="Q180" i="6" s="1"/>
  <c r="N1702" i="4"/>
  <c r="I889" i="4"/>
  <c r="I896" i="4"/>
  <c r="I902" i="4"/>
  <c r="L155" i="6"/>
  <c r="I1162" i="4"/>
  <c r="I1155" i="4"/>
  <c r="I1168" i="4"/>
  <c r="I1174" i="4"/>
  <c r="I155" i="6"/>
  <c r="F896" i="4"/>
  <c r="F889" i="4"/>
  <c r="C1206" i="4"/>
  <c r="C1200" i="4"/>
  <c r="K131" i="6"/>
  <c r="H763" i="4"/>
  <c r="H756" i="4"/>
  <c r="H769" i="4"/>
  <c r="H374" i="4"/>
  <c r="H334" i="4"/>
  <c r="H312" i="4"/>
  <c r="G1702" i="4"/>
  <c r="J172" i="6"/>
  <c r="J180" i="6" s="1"/>
  <c r="I1041" i="4"/>
  <c r="I1042" i="4" s="1"/>
  <c r="I1048" i="4"/>
  <c r="D1702" i="4"/>
  <c r="G172" i="6"/>
  <c r="G180" i="6" s="1"/>
  <c r="D374" i="4"/>
  <c r="C756" i="4"/>
  <c r="C769" i="4"/>
  <c r="D1200" i="4"/>
  <c r="D1193" i="4"/>
  <c r="C392" i="4"/>
  <c r="C391" i="4"/>
  <c r="C374" i="4"/>
  <c r="C312" i="4"/>
  <c r="C334" i="4"/>
  <c r="I1054" i="4"/>
  <c r="D334" i="4"/>
  <c r="D1206" i="4"/>
  <c r="G131" i="6"/>
  <c r="D769" i="4"/>
  <c r="D763" i="4"/>
  <c r="D756" i="4"/>
  <c r="K149" i="6"/>
  <c r="H1117" i="4"/>
  <c r="H1124" i="4"/>
  <c r="I312" i="4"/>
  <c r="I334" i="4"/>
  <c r="I374" i="4"/>
  <c r="F334" i="4"/>
  <c r="F312" i="4"/>
  <c r="F374" i="4"/>
  <c r="N374" i="4"/>
  <c r="N334" i="4"/>
  <c r="N312" i="4"/>
  <c r="F1092" i="4"/>
  <c r="F1079" i="4"/>
  <c r="F1086" i="4"/>
  <c r="I147" i="6"/>
  <c r="E1124" i="4"/>
  <c r="H149" i="6"/>
  <c r="K374" i="4"/>
  <c r="K312" i="4"/>
  <c r="K334" i="4"/>
  <c r="L1124" i="4"/>
  <c r="O149" i="6"/>
  <c r="L1117" i="4"/>
  <c r="K1193" i="4"/>
  <c r="K1200" i="4"/>
  <c r="O764" i="4"/>
  <c r="O773" i="4"/>
  <c r="G1206" i="4"/>
  <c r="G1193" i="4"/>
  <c r="G1200" i="4"/>
  <c r="J1238" i="4"/>
  <c r="J1231" i="4"/>
  <c r="M157" i="6"/>
  <c r="J1244" i="4"/>
  <c r="D1155" i="4"/>
  <c r="D1168" i="4"/>
  <c r="D1162" i="4"/>
  <c r="L153" i="6"/>
  <c r="G137" i="6"/>
  <c r="C763" i="4"/>
  <c r="D312" i="4"/>
  <c r="N1079" i="4"/>
  <c r="P172" i="6"/>
  <c r="P180" i="6" s="1"/>
  <c r="M1702" i="4"/>
  <c r="F1016" i="4"/>
  <c r="I159" i="6"/>
  <c r="F1003" i="4"/>
  <c r="F1004" i="4" s="1"/>
  <c r="F1010" i="4"/>
  <c r="H133" i="6"/>
  <c r="E927" i="4"/>
  <c r="E934" i="4"/>
  <c r="K763" i="4"/>
  <c r="K756" i="4"/>
  <c r="M165" i="6"/>
  <c r="J965" i="4"/>
  <c r="J972" i="4"/>
  <c r="O172" i="6"/>
  <c r="O180" i="6" s="1"/>
  <c r="L1702" i="4"/>
  <c r="I137" i="6"/>
  <c r="F1206" i="4"/>
  <c r="F1193" i="4"/>
  <c r="F1200" i="4"/>
  <c r="J334" i="4"/>
  <c r="J312" i="4"/>
  <c r="J374" i="4"/>
  <c r="N91" i="6"/>
  <c r="N90" i="6"/>
  <c r="Q90" i="6"/>
  <c r="Q91" i="6"/>
  <c r="M902" i="4"/>
  <c r="M896" i="4"/>
  <c r="P155" i="6"/>
  <c r="F1231" i="4"/>
  <c r="I157" i="6"/>
  <c r="F1238" i="4"/>
  <c r="F1244" i="4"/>
  <c r="Q79" i="6"/>
  <c r="S12" i="7"/>
  <c r="H21" i="7"/>
  <c r="O77" i="7"/>
  <c r="O352" i="4"/>
  <c r="M62" i="7"/>
  <c r="G77" i="7"/>
  <c r="J16" i="7"/>
  <c r="J73" i="7" s="1"/>
  <c r="J77" i="7"/>
  <c r="H62" i="7"/>
  <c r="E77" i="7"/>
  <c r="S86" i="6"/>
  <c r="G59" i="7"/>
  <c r="S9" i="7"/>
  <c r="K103" i="6"/>
  <c r="S4" i="7"/>
  <c r="S126" i="6"/>
  <c r="S128" i="6" s="1"/>
  <c r="I77" i="7"/>
  <c r="R126" i="6"/>
  <c r="R128" i="6" s="1"/>
  <c r="I79" i="6"/>
  <c r="P64" i="7"/>
  <c r="S64" i="7" s="1"/>
  <c r="H77" i="7"/>
  <c r="O66" i="6"/>
  <c r="O67" i="6" s="1"/>
  <c r="S13" i="7"/>
  <c r="R218" i="6"/>
  <c r="S89" i="6"/>
  <c r="N67" i="6"/>
  <c r="O308" i="4"/>
  <c r="H59" i="7"/>
  <c r="O360" i="4"/>
  <c r="S85" i="6"/>
  <c r="S218" i="6"/>
  <c r="R139" i="6"/>
  <c r="O135" i="6"/>
  <c r="L807" i="4"/>
  <c r="L801" i="4"/>
  <c r="L794" i="4"/>
  <c r="H153" i="6"/>
  <c r="E1041" i="4"/>
  <c r="E1042" i="4" s="1"/>
  <c r="O1058" i="4"/>
  <c r="O1054" i="4" s="1"/>
  <c r="E1048" i="4"/>
  <c r="N135" i="6"/>
  <c r="K794" i="4"/>
  <c r="K807" i="4"/>
  <c r="K801" i="4"/>
  <c r="M133" i="6"/>
  <c r="J940" i="4"/>
  <c r="J934" i="4"/>
  <c r="J927" i="4"/>
  <c r="O1410" i="4"/>
  <c r="O1396" i="4"/>
  <c r="O1411" i="4"/>
  <c r="K147" i="6"/>
  <c r="H1079" i="4"/>
  <c r="H1092" i="4"/>
  <c r="H1086" i="4"/>
  <c r="O91" i="6"/>
  <c r="O90" i="6"/>
  <c r="O701" i="4"/>
  <c r="E707" i="4"/>
  <c r="O689" i="4"/>
  <c r="E690" i="4"/>
  <c r="E692" i="4" s="1"/>
  <c r="O469" i="4"/>
  <c r="O477" i="4"/>
  <c r="O453" i="4"/>
  <c r="O485" i="4"/>
  <c r="L149" i="6"/>
  <c r="I1124" i="4"/>
  <c r="I1117" i="4"/>
  <c r="L91" i="6"/>
  <c r="L90" i="6"/>
  <c r="P68" i="7"/>
  <c r="S68" i="7" s="1"/>
  <c r="O59" i="7"/>
  <c r="L79" i="6"/>
  <c r="O340" i="4"/>
  <c r="O309" i="4"/>
  <c r="O351" i="4" s="1"/>
  <c r="O331" i="4"/>
  <c r="O371" i="4"/>
  <c r="M334" i="4"/>
  <c r="M374" i="4"/>
  <c r="M312" i="4"/>
  <c r="O330" i="4"/>
  <c r="M135" i="6"/>
  <c r="J794" i="4"/>
  <c r="J801" i="4"/>
  <c r="K90" i="6"/>
  <c r="K91" i="6"/>
  <c r="G91" i="6"/>
  <c r="G90" i="6"/>
  <c r="O94" i="4"/>
  <c r="P135" i="6"/>
  <c r="M807" i="4"/>
  <c r="M794" i="4"/>
  <c r="M801" i="4"/>
  <c r="N1168" i="4"/>
  <c r="N1162" i="4"/>
  <c r="N1174" i="4"/>
  <c r="N1155" i="4"/>
  <c r="F1174" i="4"/>
  <c r="F1168" i="4"/>
  <c r="F1155" i="4"/>
  <c r="F1162" i="4"/>
  <c r="O1172" i="4"/>
  <c r="F1124" i="4"/>
  <c r="I149" i="6"/>
  <c r="F1117" i="4"/>
  <c r="L165" i="6"/>
  <c r="I978" i="4"/>
  <c r="I965" i="4"/>
  <c r="I972" i="4"/>
  <c r="O137" i="6"/>
  <c r="L1206" i="4"/>
  <c r="L1200" i="4"/>
  <c r="L1193" i="4"/>
  <c r="K137" i="6"/>
  <c r="H1206" i="4"/>
  <c r="H1193" i="4"/>
  <c r="H1200" i="4"/>
  <c r="G617" i="4"/>
  <c r="G618" i="4" s="1"/>
  <c r="L1168" i="4"/>
  <c r="L1155" i="4"/>
  <c r="L1162" i="4"/>
  <c r="L1174" i="4"/>
  <c r="Q103" i="6"/>
  <c r="F135" i="6"/>
  <c r="C794" i="4"/>
  <c r="C801" i="4"/>
  <c r="C807" i="4"/>
  <c r="C667" i="4"/>
  <c r="C668" i="4" s="1"/>
  <c r="O666" i="4"/>
  <c r="O1210" i="4"/>
  <c r="P165" i="6"/>
  <c r="M978" i="4"/>
  <c r="M965" i="4"/>
  <c r="M972" i="4"/>
  <c r="H165" i="6"/>
  <c r="E978" i="4"/>
  <c r="E965" i="4"/>
  <c r="E972" i="4"/>
  <c r="C358" i="4"/>
  <c r="O344" i="4"/>
  <c r="G334" i="4"/>
  <c r="G374" i="4"/>
  <c r="G312" i="4"/>
  <c r="E312" i="4"/>
  <c r="E334" i="4"/>
  <c r="E374" i="4"/>
  <c r="O982" i="4"/>
  <c r="O966" i="4"/>
  <c r="J135" i="6"/>
  <c r="G794" i="4"/>
  <c r="G807" i="4"/>
  <c r="G801" i="4"/>
  <c r="F217" i="6"/>
  <c r="O461" i="4"/>
  <c r="I133" i="6"/>
  <c r="F927" i="4"/>
  <c r="F940" i="4"/>
  <c r="F934" i="4"/>
  <c r="J1174" i="4"/>
  <c r="J1162" i="4"/>
  <c r="J1168" i="4"/>
  <c r="J1155" i="4"/>
  <c r="G147" i="6"/>
  <c r="O1096" i="4"/>
  <c r="D1092" i="4"/>
  <c r="D1086" i="4"/>
  <c r="D1079" i="4"/>
  <c r="P159" i="6"/>
  <c r="M1010" i="4"/>
  <c r="M1016" i="4"/>
  <c r="M1003" i="4"/>
  <c r="M1004" i="4" s="1"/>
  <c r="O1020" i="4"/>
  <c r="K902" i="4"/>
  <c r="N155" i="6"/>
  <c r="K889" i="4"/>
  <c r="K896" i="4"/>
  <c r="O613" i="4"/>
  <c r="O614" i="4" s="1"/>
  <c r="O353" i="4"/>
  <c r="P90" i="7"/>
  <c r="S90" i="7" s="1"/>
  <c r="S53" i="6"/>
  <c r="M66" i="6"/>
  <c r="M67" i="6" s="1"/>
  <c r="R122" i="6"/>
  <c r="D77" i="7"/>
  <c r="K79" i="6"/>
  <c r="I66" i="6"/>
  <c r="I104" i="6" s="1"/>
  <c r="E16" i="7"/>
  <c r="S139" i="6"/>
  <c r="M21" i="7"/>
  <c r="M78" i="7" s="1"/>
  <c r="N16" i="7"/>
  <c r="N73" i="7" s="1"/>
  <c r="P20" i="7"/>
  <c r="S20" i="7" s="1"/>
  <c r="I16" i="7"/>
  <c r="I21" i="7" s="1"/>
  <c r="I78" i="7" s="1"/>
  <c r="L103" i="6"/>
  <c r="S17" i="7"/>
  <c r="S15" i="7"/>
  <c r="P72" i="7"/>
  <c r="S72" i="7" s="1"/>
  <c r="R27" i="6"/>
  <c r="D733" i="4"/>
  <c r="I135" i="6"/>
  <c r="F807" i="4"/>
  <c r="F801" i="4"/>
  <c r="F794" i="4"/>
  <c r="M145" i="6"/>
  <c r="O151" i="6"/>
  <c r="L858" i="4"/>
  <c r="L851" i="4"/>
  <c r="L864" i="4"/>
  <c r="I145" i="6"/>
  <c r="F290" i="4"/>
  <c r="F304" i="4"/>
  <c r="O1134" i="4"/>
  <c r="P149" i="6"/>
  <c r="M1117" i="4"/>
  <c r="M1124" i="4"/>
  <c r="D807" i="4"/>
  <c r="G135" i="6"/>
  <c r="D794" i="4"/>
  <c r="D801" i="4"/>
  <c r="O1055" i="4"/>
  <c r="S111" i="6"/>
  <c r="C386" i="4"/>
  <c r="C346" i="4"/>
  <c r="C326" i="4"/>
  <c r="D386" i="4"/>
  <c r="D326" i="4"/>
  <c r="D346" i="4"/>
  <c r="F386" i="4"/>
  <c r="F326" i="4"/>
  <c r="I101" i="6" s="1"/>
  <c r="F346" i="4"/>
  <c r="H386" i="4"/>
  <c r="H326" i="4"/>
  <c r="K101" i="6" s="1"/>
  <c r="H346" i="4"/>
  <c r="J386" i="4"/>
  <c r="J346" i="4"/>
  <c r="J326" i="4"/>
  <c r="M101" i="6" s="1"/>
  <c r="L386" i="4"/>
  <c r="L326" i="4"/>
  <c r="O101" i="6" s="1"/>
  <c r="L346" i="4"/>
  <c r="N386" i="4"/>
  <c r="N346" i="4"/>
  <c r="N326" i="4"/>
  <c r="Q101" i="6" s="1"/>
  <c r="K77" i="7"/>
  <c r="G62" i="7"/>
  <c r="G16" i="7"/>
  <c r="O62" i="7"/>
  <c r="O16" i="7"/>
  <c r="F77" i="7"/>
  <c r="F21" i="7"/>
  <c r="P76" i="7"/>
  <c r="S76" i="7" s="1"/>
  <c r="S19" i="7"/>
  <c r="R111" i="6"/>
  <c r="P66" i="6"/>
  <c r="G65" i="6"/>
  <c r="S63" i="6"/>
  <c r="R63" i="6"/>
  <c r="R65" i="6" s="1"/>
  <c r="R66" i="6" s="1"/>
  <c r="R67" i="6" s="1"/>
  <c r="F37" i="6"/>
  <c r="F79" i="6"/>
  <c r="F67" i="6"/>
  <c r="P99" i="7"/>
  <c r="S99" i="7" s="1"/>
  <c r="P79" i="6"/>
  <c r="P37" i="6"/>
  <c r="P39" i="6" s="1"/>
  <c r="P40" i="6" s="1"/>
  <c r="P41" i="6" s="1"/>
  <c r="M37" i="6"/>
  <c r="M39" i="6" s="1"/>
  <c r="M40" i="6" s="1"/>
  <c r="M41" i="6" s="1"/>
  <c r="M79" i="6"/>
  <c r="S99" i="6"/>
  <c r="P75" i="7"/>
  <c r="S75" i="7" s="1"/>
  <c r="L334" i="4"/>
  <c r="L312" i="4"/>
  <c r="L374" i="4"/>
  <c r="O270" i="4"/>
  <c r="K104" i="6"/>
  <c r="K67" i="6"/>
  <c r="O318" i="4"/>
  <c r="O358" i="4" s="1"/>
  <c r="O338" i="4"/>
  <c r="E386" i="4"/>
  <c r="O282" i="4"/>
  <c r="E326" i="4"/>
  <c r="H101" i="6" s="1"/>
  <c r="E346" i="4"/>
  <c r="G386" i="4"/>
  <c r="G326" i="4"/>
  <c r="J101" i="6" s="1"/>
  <c r="G346" i="4"/>
  <c r="I386" i="4"/>
  <c r="I346" i="4"/>
  <c r="I326" i="4"/>
  <c r="L101" i="6" s="1"/>
  <c r="K386" i="4"/>
  <c r="K326" i="4"/>
  <c r="N101" i="6" s="1"/>
  <c r="K346" i="4"/>
  <c r="M386" i="4"/>
  <c r="M346" i="4"/>
  <c r="J304" i="4"/>
  <c r="J290" i="4"/>
  <c r="O82" i="4"/>
  <c r="K62" i="7"/>
  <c r="K16" i="7"/>
  <c r="P84" i="7"/>
  <c r="D86" i="7"/>
  <c r="S8" i="7"/>
  <c r="P65" i="7"/>
  <c r="S65" i="7" s="1"/>
  <c r="D62" i="7"/>
  <c r="D16" i="7"/>
  <c r="P5" i="7"/>
  <c r="S6" i="7"/>
  <c r="P63" i="7"/>
  <c r="S63" i="7" s="1"/>
  <c r="L62" i="7"/>
  <c r="L16" i="7"/>
  <c r="R73" i="7"/>
  <c r="R40" i="7"/>
  <c r="R78" i="7" s="1"/>
  <c r="M77" i="7"/>
  <c r="S122" i="6"/>
  <c r="G117" i="6"/>
  <c r="S115" i="6"/>
  <c r="S117" i="6" s="1"/>
  <c r="J66" i="6"/>
  <c r="R53" i="6"/>
  <c r="G37" i="6"/>
  <c r="G39" i="6" s="1"/>
  <c r="G40" i="6" s="1"/>
  <c r="G41" i="6" s="1"/>
  <c r="G79" i="6"/>
  <c r="N37" i="6"/>
  <c r="N39" i="6" s="1"/>
  <c r="N40" i="6" s="1"/>
  <c r="N41" i="6" s="1"/>
  <c r="N79" i="6"/>
  <c r="S27" i="6"/>
  <c r="S69" i="6"/>
  <c r="H66" i="6"/>
  <c r="P58" i="7"/>
  <c r="S58" i="7" s="1"/>
  <c r="F40" i="7"/>
  <c r="F73" i="7"/>
  <c r="H79" i="6"/>
  <c r="H37" i="6"/>
  <c r="H39" i="6" s="1"/>
  <c r="H40" i="6" s="1"/>
  <c r="H41" i="6" s="1"/>
  <c r="J37" i="6"/>
  <c r="J39" i="6" s="1"/>
  <c r="J40" i="6" s="1"/>
  <c r="J41" i="6" s="1"/>
  <c r="J79" i="6"/>
  <c r="R115" i="6"/>
  <c r="R117" i="6" s="1"/>
  <c r="O79" i="6"/>
  <c r="F302" i="4"/>
  <c r="O54" i="4"/>
  <c r="O302" i="4" s="1"/>
  <c r="G304" i="4"/>
  <c r="G290" i="4"/>
  <c r="D290" i="4"/>
  <c r="D304" i="4"/>
  <c r="O42" i="4"/>
  <c r="L290" i="4"/>
  <c r="L304" i="4"/>
  <c r="H290" i="4"/>
  <c r="H304" i="4"/>
  <c r="L104" i="6"/>
  <c r="L67" i="6"/>
  <c r="Q104" i="6"/>
  <c r="Q67" i="6"/>
  <c r="O381" i="4"/>
  <c r="O341" i="4"/>
  <c r="O321" i="4"/>
  <c r="O361" i="4" s="1"/>
  <c r="O1692" i="4"/>
  <c r="O13" i="8" l="1"/>
  <c r="O30" i="8"/>
  <c r="O27" i="8"/>
  <c r="O71" i="8"/>
  <c r="P40" i="7"/>
  <c r="O57" i="8"/>
  <c r="O29" i="8"/>
  <c r="O6" i="8"/>
  <c r="O26" i="8"/>
  <c r="F145" i="6"/>
  <c r="F169" i="6" s="1"/>
  <c r="O32" i="8"/>
  <c r="O31" i="8"/>
  <c r="M946" i="4"/>
  <c r="M713" i="4"/>
  <c r="L713" i="4"/>
  <c r="K713" i="4"/>
  <c r="H1288" i="4"/>
  <c r="H713" i="4"/>
  <c r="G1326" i="4"/>
  <c r="G713" i="4"/>
  <c r="F1098" i="4"/>
  <c r="F713" i="4"/>
  <c r="C33" i="8"/>
  <c r="D354" i="4"/>
  <c r="K145" i="6"/>
  <c r="K169" i="6" s="1"/>
  <c r="Q215" i="6"/>
  <c r="O1651" i="4"/>
  <c r="P215" i="6"/>
  <c r="I33" i="8"/>
  <c r="H33" i="8"/>
  <c r="H870" i="4"/>
  <c r="E33" i="8"/>
  <c r="C1250" i="4"/>
  <c r="C1336" i="4"/>
  <c r="C1703" i="4"/>
  <c r="D33" i="8"/>
  <c r="L73" i="8"/>
  <c r="J33" i="8"/>
  <c r="H28" i="8"/>
  <c r="O28" i="8" s="1"/>
  <c r="N52" i="8"/>
  <c r="H619" i="4"/>
  <c r="C700" i="4"/>
  <c r="N13" i="8"/>
  <c r="B58" i="8"/>
  <c r="F619" i="4"/>
  <c r="F870" i="4"/>
  <c r="J58" i="8"/>
  <c r="H58" i="8"/>
  <c r="D58" i="8"/>
  <c r="N619" i="4"/>
  <c r="O1698" i="4"/>
  <c r="O639" i="4"/>
  <c r="O641" i="4" s="1"/>
  <c r="Q145" i="6"/>
  <c r="Q169" i="6" s="1"/>
  <c r="H145" i="6"/>
  <c r="N1691" i="4"/>
  <c r="C1326" i="4"/>
  <c r="C1288" i="4"/>
  <c r="C58" i="8"/>
  <c r="F58" i="8"/>
  <c r="M33" i="8"/>
  <c r="M58" i="8"/>
  <c r="N1693" i="4"/>
  <c r="Q219" i="6" s="1"/>
  <c r="M9" i="8"/>
  <c r="N314" i="4"/>
  <c r="M8" i="8"/>
  <c r="N1326" i="4"/>
  <c r="N1288" i="4"/>
  <c r="N32" i="8"/>
  <c r="G58" i="8"/>
  <c r="G73" i="8" s="1"/>
  <c r="H215" i="6"/>
  <c r="J1693" i="4"/>
  <c r="M219" i="6" s="1"/>
  <c r="I9" i="8"/>
  <c r="F314" i="4"/>
  <c r="E8" i="8"/>
  <c r="J215" i="6"/>
  <c r="F12" i="8"/>
  <c r="G314" i="4"/>
  <c r="F8" i="8"/>
  <c r="D1693" i="4"/>
  <c r="G219" i="6" s="1"/>
  <c r="C9" i="8"/>
  <c r="E1691" i="4"/>
  <c r="D7" i="8"/>
  <c r="N215" i="6"/>
  <c r="J12" i="8"/>
  <c r="N26" i="8"/>
  <c r="N31" i="8"/>
  <c r="I58" i="8"/>
  <c r="N29" i="8"/>
  <c r="D1691" i="4"/>
  <c r="C7" i="8"/>
  <c r="L314" i="4"/>
  <c r="K8" i="8"/>
  <c r="E1693" i="4"/>
  <c r="H219" i="6" s="1"/>
  <c r="D9" i="8"/>
  <c r="G1693" i="4"/>
  <c r="J219" i="6" s="1"/>
  <c r="F9" i="8"/>
  <c r="J314" i="4"/>
  <c r="I8" i="8"/>
  <c r="K1693" i="4"/>
  <c r="N219" i="6" s="1"/>
  <c r="J9" i="8"/>
  <c r="I1693" i="4"/>
  <c r="L219" i="6" s="1"/>
  <c r="H9" i="8"/>
  <c r="O215" i="6"/>
  <c r="K12" i="8"/>
  <c r="N27" i="8"/>
  <c r="N30" i="8"/>
  <c r="E58" i="8"/>
  <c r="E73" i="8" s="1"/>
  <c r="J1691" i="4"/>
  <c r="I7" i="8"/>
  <c r="L1693" i="4"/>
  <c r="O219" i="6" s="1"/>
  <c r="K9" i="8"/>
  <c r="L1691" i="4"/>
  <c r="K7" i="8"/>
  <c r="F1691" i="4"/>
  <c r="E7" i="8"/>
  <c r="E314" i="4"/>
  <c r="D8" i="8"/>
  <c r="K314" i="4"/>
  <c r="J8" i="8"/>
  <c r="I314" i="4"/>
  <c r="H8" i="8"/>
  <c r="C1693" i="4"/>
  <c r="F219" i="6" s="1"/>
  <c r="B9" i="8"/>
  <c r="H314" i="4"/>
  <c r="G8" i="8"/>
  <c r="M1691" i="4"/>
  <c r="L7" i="8"/>
  <c r="F215" i="6"/>
  <c r="B12" i="8"/>
  <c r="L215" i="6"/>
  <c r="H12" i="8"/>
  <c r="K215" i="6"/>
  <c r="G12" i="8"/>
  <c r="F1693" i="4"/>
  <c r="I219" i="6" s="1"/>
  <c r="E9" i="8"/>
  <c r="C314" i="4"/>
  <c r="B8" i="8"/>
  <c r="H1693" i="4"/>
  <c r="K219" i="6" s="1"/>
  <c r="G9" i="8"/>
  <c r="H1691" i="4"/>
  <c r="G7" i="8"/>
  <c r="G1691" i="4"/>
  <c r="F7" i="8"/>
  <c r="G145" i="6"/>
  <c r="O733" i="4"/>
  <c r="D314" i="4"/>
  <c r="C8" i="8"/>
  <c r="C1691" i="4"/>
  <c r="B7" i="8"/>
  <c r="G215" i="6"/>
  <c r="C12" i="8"/>
  <c r="M215" i="6"/>
  <c r="I12" i="8"/>
  <c r="I215" i="6"/>
  <c r="E12" i="8"/>
  <c r="N71" i="8"/>
  <c r="B33" i="8"/>
  <c r="P213" i="6"/>
  <c r="R213" i="6" s="1"/>
  <c r="L10" i="8"/>
  <c r="O10" i="8" s="1"/>
  <c r="M314" i="4"/>
  <c r="L8" i="8"/>
  <c r="M1693" i="4"/>
  <c r="P219" i="6" s="1"/>
  <c r="L9" i="8"/>
  <c r="K33" i="8"/>
  <c r="N57" i="8"/>
  <c r="K58" i="8"/>
  <c r="K1326" i="4"/>
  <c r="K1288" i="4"/>
  <c r="H354" i="4"/>
  <c r="O811" i="4"/>
  <c r="O801" i="4" s="1"/>
  <c r="E1334" i="4"/>
  <c r="E1326" i="4" s="1"/>
  <c r="N145" i="6"/>
  <c r="N169" i="6" s="1"/>
  <c r="I794" i="4"/>
  <c r="J1326" i="4"/>
  <c r="J1288" i="4"/>
  <c r="J619" i="4"/>
  <c r="M1288" i="4"/>
  <c r="M1326" i="4"/>
  <c r="L1136" i="4"/>
  <c r="L1326" i="4"/>
  <c r="I801" i="4"/>
  <c r="H1703" i="4"/>
  <c r="H1326" i="4"/>
  <c r="H1336" i="4"/>
  <c r="G813" i="4"/>
  <c r="G870" i="4"/>
  <c r="G946" i="4"/>
  <c r="G1288" i="4"/>
  <c r="G354" i="4"/>
  <c r="O429" i="4"/>
  <c r="I807" i="4"/>
  <c r="I812" i="4"/>
  <c r="F354" i="4"/>
  <c r="F366" i="4"/>
  <c r="F1288" i="4"/>
  <c r="F1326" i="4"/>
  <c r="O1706" i="4"/>
  <c r="O906" i="4"/>
  <c r="O896" i="4" s="1"/>
  <c r="E907" i="4"/>
  <c r="O334" i="4"/>
  <c r="O392" i="4"/>
  <c r="O391" i="4"/>
  <c r="N1703" i="4"/>
  <c r="N1336" i="4"/>
  <c r="G1337" i="4"/>
  <c r="G1336" i="4"/>
  <c r="G1703" i="4"/>
  <c r="J1337" i="4"/>
  <c r="J1703" i="4"/>
  <c r="J1336" i="4"/>
  <c r="L1703" i="4"/>
  <c r="L1336" i="4"/>
  <c r="K1336" i="4"/>
  <c r="K1703" i="4"/>
  <c r="F1703" i="4"/>
  <c r="F1336" i="4"/>
  <c r="M1336" i="4"/>
  <c r="M1703" i="4"/>
  <c r="O868" i="4"/>
  <c r="O851" i="4" s="1"/>
  <c r="D869" i="4"/>
  <c r="C713" i="4"/>
  <c r="O350" i="4"/>
  <c r="D1334" i="4"/>
  <c r="D870" i="4" s="1"/>
  <c r="I1334" i="4"/>
  <c r="I713" i="4" s="1"/>
  <c r="C870" i="4"/>
  <c r="P103" i="6"/>
  <c r="N366" i="4"/>
  <c r="N354" i="4"/>
  <c r="N946" i="4"/>
  <c r="N1136" i="4"/>
  <c r="N1250" i="4"/>
  <c r="N1212" i="4"/>
  <c r="N1098" i="4"/>
  <c r="N1060" i="4"/>
  <c r="N1022" i="4"/>
  <c r="N984" i="4"/>
  <c r="N908" i="4"/>
  <c r="N870" i="4"/>
  <c r="N813" i="4"/>
  <c r="N775" i="4"/>
  <c r="M1136" i="4"/>
  <c r="M908" i="4"/>
  <c r="M870" i="4"/>
  <c r="M813" i="4"/>
  <c r="M775" i="4"/>
  <c r="M366" i="4"/>
  <c r="M354" i="4"/>
  <c r="M1060" i="4"/>
  <c r="M1022" i="4"/>
  <c r="M984" i="4"/>
  <c r="M1098" i="4"/>
  <c r="M1250" i="4"/>
  <c r="M1212" i="4"/>
  <c r="L366" i="4"/>
  <c r="L354" i="4"/>
  <c r="L619" i="4"/>
  <c r="L775" i="4"/>
  <c r="L984" i="4"/>
  <c r="L908" i="4"/>
  <c r="L870" i="4"/>
  <c r="L813" i="4"/>
  <c r="L1098" i="4"/>
  <c r="L1060" i="4"/>
  <c r="L1022" i="4"/>
  <c r="L1250" i="4"/>
  <c r="L1212" i="4"/>
  <c r="L946" i="4"/>
  <c r="K1060" i="4"/>
  <c r="K1250" i="4"/>
  <c r="N104" i="6"/>
  <c r="N103" i="6"/>
  <c r="M103" i="6"/>
  <c r="K366" i="4"/>
  <c r="K354" i="4"/>
  <c r="K1098" i="4"/>
  <c r="K1212" i="4"/>
  <c r="K1022" i="4"/>
  <c r="K775" i="4"/>
  <c r="K984" i="4"/>
  <c r="K1136" i="4"/>
  <c r="K870" i="4"/>
  <c r="K813" i="4"/>
  <c r="K946" i="4"/>
  <c r="K619" i="4"/>
  <c r="J1250" i="4"/>
  <c r="J1212" i="4"/>
  <c r="J1136" i="4"/>
  <c r="J1098" i="4"/>
  <c r="J1060" i="4"/>
  <c r="J1022" i="4"/>
  <c r="J984" i="4"/>
  <c r="J946" i="4"/>
  <c r="J908" i="4"/>
  <c r="J870" i="4"/>
  <c r="J813" i="4"/>
  <c r="J775" i="4"/>
  <c r="J354" i="4"/>
  <c r="J366" i="4"/>
  <c r="I366" i="4"/>
  <c r="I354" i="4"/>
  <c r="F813" i="4"/>
  <c r="J103" i="6"/>
  <c r="H1212" i="4"/>
  <c r="H366" i="4"/>
  <c r="H1136" i="4"/>
  <c r="H1250" i="4"/>
  <c r="H1098" i="4"/>
  <c r="H1060" i="4"/>
  <c r="H1022" i="4"/>
  <c r="H984" i="4"/>
  <c r="H946" i="4"/>
  <c r="H908" i="4"/>
  <c r="H813" i="4"/>
  <c r="H775" i="4"/>
  <c r="G775" i="4"/>
  <c r="G1136" i="4"/>
  <c r="G908" i="4"/>
  <c r="G1250" i="4"/>
  <c r="G1212" i="4"/>
  <c r="G1098" i="4"/>
  <c r="G1060" i="4"/>
  <c r="G1022" i="4"/>
  <c r="G984" i="4"/>
  <c r="G366" i="4"/>
  <c r="F1250" i="4"/>
  <c r="F1212" i="4"/>
  <c r="F1136" i="4"/>
  <c r="F1022" i="4"/>
  <c r="F1060" i="4"/>
  <c r="F775" i="4"/>
  <c r="F984" i="4"/>
  <c r="F946" i="4"/>
  <c r="F908" i="4"/>
  <c r="H103" i="6"/>
  <c r="O1413" i="4"/>
  <c r="S214" i="6"/>
  <c r="R214" i="6"/>
  <c r="G1339" i="4"/>
  <c r="O423" i="4"/>
  <c r="O1695" i="4"/>
  <c r="O1244" i="4"/>
  <c r="C1136" i="4"/>
  <c r="O415" i="4"/>
  <c r="M619" i="4"/>
  <c r="P145" i="6"/>
  <c r="P169" i="6" s="1"/>
  <c r="O945" i="4"/>
  <c r="C1060" i="4"/>
  <c r="O1238" i="4"/>
  <c r="G1338" i="4"/>
  <c r="O1249" i="4"/>
  <c r="E366" i="4"/>
  <c r="E354" i="4"/>
  <c r="O97" i="7"/>
  <c r="O100" i="7" s="1"/>
  <c r="N100" i="7"/>
  <c r="C1339" i="4"/>
  <c r="C813" i="4"/>
  <c r="C1098" i="4"/>
  <c r="C1022" i="4"/>
  <c r="C1338" i="4"/>
  <c r="O934" i="4"/>
  <c r="C1337" i="4"/>
  <c r="O927" i="4"/>
  <c r="C946" i="4"/>
  <c r="R159" i="6"/>
  <c r="C908" i="4"/>
  <c r="C984" i="4"/>
  <c r="C619" i="4"/>
  <c r="C775" i="4"/>
  <c r="C1212" i="4"/>
  <c r="J1338" i="4"/>
  <c r="N1338" i="4"/>
  <c r="O972" i="4"/>
  <c r="G151" i="6"/>
  <c r="S151" i="6" s="1"/>
  <c r="D858" i="4"/>
  <c r="D851" i="4"/>
  <c r="D864" i="4"/>
  <c r="N1337" i="4"/>
  <c r="N1339" i="4"/>
  <c r="R157" i="6"/>
  <c r="H155" i="6"/>
  <c r="R155" i="6" s="1"/>
  <c r="E896" i="4"/>
  <c r="E902" i="4"/>
  <c r="E889" i="4"/>
  <c r="S157" i="6"/>
  <c r="R131" i="6"/>
  <c r="H172" i="6"/>
  <c r="H180" i="6" s="1"/>
  <c r="E1702" i="4"/>
  <c r="O1702" i="4" s="1"/>
  <c r="H1339" i="4"/>
  <c r="J1339" i="4"/>
  <c r="O769" i="4"/>
  <c r="O774" i="4"/>
  <c r="O763" i="4"/>
  <c r="O756" i="4"/>
  <c r="S131" i="6"/>
  <c r="C354" i="4"/>
  <c r="H78" i="7"/>
  <c r="J21" i="7"/>
  <c r="J78" i="7" s="1"/>
  <c r="S133" i="6"/>
  <c r="I73" i="7"/>
  <c r="O104" i="6"/>
  <c r="R137" i="6"/>
  <c r="S147" i="6"/>
  <c r="R133" i="6"/>
  <c r="O169" i="6"/>
  <c r="M169" i="6"/>
  <c r="S137" i="6"/>
  <c r="L169" i="6"/>
  <c r="S159" i="6"/>
  <c r="O1021" i="4"/>
  <c r="O1003" i="4"/>
  <c r="O1004" i="4" s="1"/>
  <c r="O1016" i="4"/>
  <c r="O1010" i="4"/>
  <c r="O1193" i="4"/>
  <c r="O1206" i="4"/>
  <c r="O1211" i="4"/>
  <c r="O1200" i="4"/>
  <c r="R165" i="6"/>
  <c r="S165" i="6"/>
  <c r="J145" i="6"/>
  <c r="J169" i="6" s="1"/>
  <c r="G619" i="4"/>
  <c r="O690" i="4"/>
  <c r="I67" i="6"/>
  <c r="H1338" i="4"/>
  <c r="H1337" i="4"/>
  <c r="O1092" i="4"/>
  <c r="O1079" i="4"/>
  <c r="O1097" i="4"/>
  <c r="O1086" i="4"/>
  <c r="S90" i="6"/>
  <c r="K1337" i="4"/>
  <c r="K1339" i="4"/>
  <c r="K1338" i="4"/>
  <c r="E708" i="4"/>
  <c r="E709" i="4" s="1"/>
  <c r="O707" i="4"/>
  <c r="R147" i="6"/>
  <c r="S153" i="6"/>
  <c r="R153" i="6"/>
  <c r="O1168" i="4"/>
  <c r="O1173" i="4"/>
  <c r="O1162" i="4"/>
  <c r="O1155" i="4"/>
  <c r="O1048" i="4"/>
  <c r="O1059" i="4"/>
  <c r="O1041" i="4"/>
  <c r="O1042" i="4" s="1"/>
  <c r="S217" i="6"/>
  <c r="R217" i="6"/>
  <c r="O978" i="4"/>
  <c r="O965" i="4"/>
  <c r="O667" i="4"/>
  <c r="C659" i="4"/>
  <c r="C640" i="4"/>
  <c r="O617" i="4"/>
  <c r="O618" i="4" s="1"/>
  <c r="M104" i="6"/>
  <c r="E73" i="7"/>
  <c r="E21" i="7"/>
  <c r="E78" i="7" s="1"/>
  <c r="N21" i="7"/>
  <c r="N78" i="7" s="1"/>
  <c r="I169" i="6"/>
  <c r="L1338" i="4"/>
  <c r="L1337" i="4"/>
  <c r="L1339" i="4"/>
  <c r="R135" i="6"/>
  <c r="S135" i="6"/>
  <c r="R149" i="6"/>
  <c r="S149" i="6"/>
  <c r="M1337" i="4"/>
  <c r="M1339" i="4"/>
  <c r="M1338" i="4"/>
  <c r="F1339" i="4"/>
  <c r="F1337" i="4"/>
  <c r="F1338" i="4"/>
  <c r="O1124" i="4"/>
  <c r="O1130" i="4"/>
  <c r="O1135" i="4"/>
  <c r="O1117" i="4"/>
  <c r="G101" i="6"/>
  <c r="D366" i="4"/>
  <c r="C366" i="4"/>
  <c r="F101" i="6"/>
  <c r="O290" i="4"/>
  <c r="O304" i="4"/>
  <c r="P77" i="7"/>
  <c r="S77" i="7" s="1"/>
  <c r="D21" i="7"/>
  <c r="D78" i="7" s="1"/>
  <c r="D73" i="7"/>
  <c r="K21" i="7"/>
  <c r="K78" i="7" s="1"/>
  <c r="K73" i="7"/>
  <c r="S37" i="6"/>
  <c r="S39" i="6" s="1"/>
  <c r="S40" i="6" s="1"/>
  <c r="S41" i="6" s="1"/>
  <c r="R37" i="6"/>
  <c r="R39" i="6" s="1"/>
  <c r="R40" i="6" s="1"/>
  <c r="R41" i="6" s="1"/>
  <c r="F39" i="6"/>
  <c r="S65" i="6"/>
  <c r="P104" i="6"/>
  <c r="P67" i="6"/>
  <c r="F78" i="7"/>
  <c r="O73" i="7"/>
  <c r="O21" i="7"/>
  <c r="O78" i="7" s="1"/>
  <c r="G73" i="7"/>
  <c r="G21" i="7"/>
  <c r="G78" i="7" s="1"/>
  <c r="H104" i="6"/>
  <c r="H67" i="6"/>
  <c r="S91" i="6"/>
  <c r="S79" i="6"/>
  <c r="J104" i="6"/>
  <c r="J67" i="6"/>
  <c r="L73" i="7"/>
  <c r="L21" i="7"/>
  <c r="L78" i="7" s="1"/>
  <c r="S5" i="7"/>
  <c r="P62" i="7"/>
  <c r="S62" i="7" s="1"/>
  <c r="P16" i="7"/>
  <c r="P86" i="7"/>
  <c r="S86" i="7" s="1"/>
  <c r="S84" i="7"/>
  <c r="O386" i="4"/>
  <c r="O326" i="4"/>
  <c r="O366" i="4" s="1"/>
  <c r="O317" i="4"/>
  <c r="O357" i="4" s="1"/>
  <c r="O346" i="4"/>
  <c r="O374" i="4"/>
  <c r="O312" i="4"/>
  <c r="O314" i="4" s="1"/>
  <c r="G66" i="6"/>
  <c r="G103" i="6"/>
  <c r="S40" i="7"/>
  <c r="P59" i="7"/>
  <c r="S59" i="7" s="1"/>
  <c r="O33" i="8" l="1"/>
  <c r="O7" i="8"/>
  <c r="O8" i="8"/>
  <c r="O12" i="8"/>
  <c r="O9" i="8"/>
  <c r="O58" i="8"/>
  <c r="O73" i="8" s="1"/>
  <c r="O692" i="4"/>
  <c r="O691" i="4"/>
  <c r="F73" i="8"/>
  <c r="C73" i="8"/>
  <c r="B73" i="8"/>
  <c r="N28" i="8"/>
  <c r="K73" i="8"/>
  <c r="I73" i="8"/>
  <c r="I1212" i="4"/>
  <c r="I1288" i="4"/>
  <c r="H73" i="8"/>
  <c r="N58" i="8"/>
  <c r="N73" i="8" s="1"/>
  <c r="M73" i="8"/>
  <c r="D73" i="8"/>
  <c r="J73" i="8"/>
  <c r="I946" i="4"/>
  <c r="E870" i="4"/>
  <c r="O812" i="4"/>
  <c r="E1288" i="4"/>
  <c r="O1691" i="4"/>
  <c r="S213" i="6"/>
  <c r="N33" i="8"/>
  <c r="O1693" i="4"/>
  <c r="R215" i="6"/>
  <c r="O902" i="4"/>
  <c r="O907" i="4"/>
  <c r="S215" i="6"/>
  <c r="E1336" i="4"/>
  <c r="E1703" i="4"/>
  <c r="O807" i="4"/>
  <c r="O794" i="4"/>
  <c r="O889" i="4"/>
  <c r="O869" i="4"/>
  <c r="I619" i="4"/>
  <c r="I984" i="4"/>
  <c r="I1060" i="4"/>
  <c r="I1136" i="4"/>
  <c r="I870" i="4"/>
  <c r="I908" i="4"/>
  <c r="I1022" i="4"/>
  <c r="I1098" i="4"/>
  <c r="I775" i="4"/>
  <c r="I813" i="4"/>
  <c r="I1250" i="4"/>
  <c r="I1326" i="4"/>
  <c r="O864" i="4"/>
  <c r="O858" i="4"/>
  <c r="D1326" i="4"/>
  <c r="D1288" i="4"/>
  <c r="I1338" i="4"/>
  <c r="I1336" i="4"/>
  <c r="I1703" i="4"/>
  <c r="D1336" i="4"/>
  <c r="D1703" i="4"/>
  <c r="I1337" i="4"/>
  <c r="I1339" i="4"/>
  <c r="E1212" i="4"/>
  <c r="E619" i="4"/>
  <c r="E1022" i="4"/>
  <c r="E984" i="4"/>
  <c r="E1136" i="4"/>
  <c r="E1060" i="4"/>
  <c r="E1098" i="4"/>
  <c r="E1250" i="4"/>
  <c r="E908" i="4"/>
  <c r="E946" i="4"/>
  <c r="E775" i="4"/>
  <c r="E813" i="4"/>
  <c r="O983" i="4"/>
  <c r="P97" i="7"/>
  <c r="S97" i="7" s="1"/>
  <c r="D946" i="4"/>
  <c r="D619" i="4"/>
  <c r="D1339" i="4"/>
  <c r="D813" i="4"/>
  <c r="D908" i="4"/>
  <c r="D1212" i="4"/>
  <c r="D775" i="4"/>
  <c r="D1060" i="4"/>
  <c r="D1136" i="4"/>
  <c r="D1174" i="4"/>
  <c r="D1022" i="4"/>
  <c r="D1250" i="4"/>
  <c r="D1098" i="4"/>
  <c r="D1338" i="4"/>
  <c r="D984" i="4"/>
  <c r="D1337" i="4"/>
  <c r="H169" i="6"/>
  <c r="R145" i="6"/>
  <c r="S145" i="6"/>
  <c r="S155" i="6"/>
  <c r="R151" i="6"/>
  <c r="G169" i="6"/>
  <c r="R172" i="6"/>
  <c r="R180" i="6" s="1"/>
  <c r="S172" i="6"/>
  <c r="S180" i="6" s="1"/>
  <c r="E1338" i="4"/>
  <c r="E1339" i="4"/>
  <c r="E1337" i="4"/>
  <c r="E700" i="4"/>
  <c r="O708" i="4"/>
  <c r="E713" i="4"/>
  <c r="O1334" i="4"/>
  <c r="O1288" i="4" s="1"/>
  <c r="O659" i="4"/>
  <c r="O668" i="4"/>
  <c r="O640" i="4"/>
  <c r="S101" i="6"/>
  <c r="G104" i="6"/>
  <c r="G67" i="6"/>
  <c r="S16" i="7"/>
  <c r="P73" i="7"/>
  <c r="S73" i="7" s="1"/>
  <c r="P21" i="7"/>
  <c r="F103" i="6"/>
  <c r="F40" i="6"/>
  <c r="R219" i="6"/>
  <c r="S219" i="6"/>
  <c r="S103" i="6"/>
  <c r="S66" i="6"/>
  <c r="O354" i="4"/>
  <c r="O1703" i="4" l="1"/>
  <c r="O870" i="4"/>
  <c r="O1326" i="4"/>
  <c r="P100" i="7"/>
  <c r="S100" i="7" s="1"/>
  <c r="O908" i="4"/>
  <c r="O1174" i="4"/>
  <c r="O1339" i="4"/>
  <c r="S169" i="6"/>
  <c r="R169" i="6"/>
  <c r="O1337" i="4"/>
  <c r="O984" i="4"/>
  <c r="O946" i="4"/>
  <c r="O1060" i="4"/>
  <c r="O713" i="4"/>
  <c r="O1336" i="4"/>
  <c r="O1136" i="4"/>
  <c r="O619" i="4"/>
  <c r="O1212" i="4"/>
  <c r="O1022" i="4"/>
  <c r="O1250" i="4"/>
  <c r="O775" i="4"/>
  <c r="O813" i="4"/>
  <c r="O1098" i="4"/>
  <c r="O1338" i="4"/>
  <c r="O700" i="4"/>
  <c r="O709" i="4"/>
  <c r="S67" i="6"/>
  <c r="S104" i="6"/>
  <c r="F41" i="6"/>
  <c r="F104" i="6"/>
  <c r="S21" i="7"/>
  <c r="P78" i="7"/>
  <c r="S7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erineldo</author>
  </authors>
  <commentList>
    <comment ref="A20" authorId="0" shapeId="0" xr:uid="{00000000-0006-0000-0100-000001000000}">
      <text>
        <r>
          <rPr>
            <b/>
            <sz val="12"/>
            <color indexed="81"/>
            <rFont val="Tahoma"/>
            <family val="2"/>
          </rPr>
          <t>Estes procedimentos incluem: Curativos, medicação, gesso...</t>
        </r>
      </text>
    </comment>
  </commentList>
</comments>
</file>

<file path=xl/sharedStrings.xml><?xml version="1.0" encoding="utf-8"?>
<sst xmlns="http://schemas.openxmlformats.org/spreadsheetml/2006/main" count="2017" uniqueCount="1562">
  <si>
    <t xml:space="preserve">PLANO ESTATÍSTICO </t>
  </si>
  <si>
    <t>1- Estatística de Pacientes Internados</t>
  </si>
  <si>
    <t>1.1. Nº de Leitos por Especialidade</t>
  </si>
  <si>
    <t>Clínica Obstétrica</t>
  </si>
  <si>
    <t>Clínica Pediátrica</t>
  </si>
  <si>
    <t>Total</t>
  </si>
  <si>
    <t>1.2. Nº de Leitos por Unidade</t>
  </si>
  <si>
    <t>UTI Adulto</t>
  </si>
  <si>
    <t>UTI Neonatal</t>
  </si>
  <si>
    <t>1.3. Nº de Leitos-Dia por Especialidade</t>
  </si>
  <si>
    <t xml:space="preserve">Clínica Cirúrgica </t>
  </si>
  <si>
    <t>1.4. Nº de Leitos-Dia por Unidade</t>
  </si>
  <si>
    <t>1.5. Nº de Pacientes-Dia por Especialidade</t>
  </si>
  <si>
    <t>1.6. Pacientes-Dia por Unidade</t>
  </si>
  <si>
    <t>Clínica Médica</t>
  </si>
  <si>
    <t>Porcentagem Geral de Ocupação</t>
  </si>
  <si>
    <t>Média Geral de Permanência</t>
  </si>
  <si>
    <t>2. Serviços Assistenciais</t>
  </si>
  <si>
    <t>2.1.1. Cirurgias por Porte</t>
  </si>
  <si>
    <t>Sub-Total</t>
  </si>
  <si>
    <t>Média Diária de Cirurgias</t>
  </si>
  <si>
    <t>Média Diária de Curetagens</t>
  </si>
  <si>
    <t>Total Geral</t>
  </si>
  <si>
    <t>Média de Cirurgias por Sala</t>
  </si>
  <si>
    <t>2.1.2. Cirurgias de Pacientes Internos por Porte</t>
  </si>
  <si>
    <t>Média Diária</t>
  </si>
  <si>
    <t>% Sobre Total de Cirurgias</t>
  </si>
  <si>
    <t>2.1.3. Cirurgias de Pacientes Externos por Porte</t>
  </si>
  <si>
    <t>2.2.1. Partos por Tipo</t>
  </si>
  <si>
    <t>% sobre Total de nascidos</t>
  </si>
  <si>
    <t>2.3. Anestesia</t>
  </si>
  <si>
    <t>2.3.1. Número de Anestesias por Tipo</t>
  </si>
  <si>
    <t>2.3.2. Anestesias por Unidade</t>
  </si>
  <si>
    <t>2.4. Central de Material Esterilizado</t>
  </si>
  <si>
    <t>2.4.1. Produção</t>
  </si>
  <si>
    <t>Outros</t>
  </si>
  <si>
    <t>2.6. Atividades Sociais</t>
  </si>
  <si>
    <t>3. Serv. Auxiliares de Diagnóstico e Tratamento</t>
  </si>
  <si>
    <t>% sobre o Total de Exames</t>
  </si>
  <si>
    <t>% Sobre Total de Exames</t>
  </si>
  <si>
    <t>% Sobre os Filmes Gastos</t>
  </si>
  <si>
    <t xml:space="preserve"> </t>
  </si>
  <si>
    <t>Nº de Pacientes Atendidos - Internos</t>
  </si>
  <si>
    <t>Média de Diária</t>
  </si>
  <si>
    <t>Nº de Pacientes Atendidos - Externos</t>
  </si>
  <si>
    <t xml:space="preserve">Média Diária </t>
  </si>
  <si>
    <t>% Sobre total de exames</t>
  </si>
  <si>
    <t>% Sobre total de Exames</t>
  </si>
  <si>
    <t>Nº de Pacientes Atendidos</t>
  </si>
  <si>
    <t>% Sobre Total  Exames</t>
  </si>
  <si>
    <t>% Sobre Total Exames</t>
  </si>
  <si>
    <t>% Sobre Total  de Exames</t>
  </si>
  <si>
    <t>4. Serviços de Apoio</t>
  </si>
  <si>
    <t>4.1. Nutrição e Dietética</t>
  </si>
  <si>
    <t>4.1.2. Refeições Servidas por Tipo</t>
  </si>
  <si>
    <t>Médicos</t>
  </si>
  <si>
    <t>4.2. Processamento da Roupa</t>
  </si>
  <si>
    <t>4.2.2. Litros de Produtos Utilizados</t>
  </si>
  <si>
    <t>Média Diária Kg Roupas Lavadas</t>
  </si>
  <si>
    <t>4.3. Manutenção</t>
  </si>
  <si>
    <t>4.3.1. Reparos por Área</t>
  </si>
  <si>
    <t>4.3.2. Reparos por Setor</t>
  </si>
  <si>
    <t>4.5. Telefonia</t>
  </si>
  <si>
    <t xml:space="preserve">Total </t>
  </si>
  <si>
    <t>5. Serviços Administrativos</t>
  </si>
  <si>
    <t>5.1. Departamento de Pessoal</t>
  </si>
  <si>
    <t>5.1.1. Funcionários Existentes</t>
  </si>
  <si>
    <t>Sub-Total 1</t>
  </si>
  <si>
    <t>Sub-Total 2</t>
  </si>
  <si>
    <t>5.1.2. Grau de Instrução</t>
  </si>
  <si>
    <t>Nº de Dias do Mês</t>
  </si>
  <si>
    <t>Kg. de  Roupas lavadas</t>
  </si>
  <si>
    <t>Litros de Produtos Utilizados</t>
  </si>
  <si>
    <t>Mililitros de Produtos por Kg Roupa</t>
  </si>
  <si>
    <t>Centro Cirurgico</t>
  </si>
  <si>
    <t>4.5.1. Ligações Realizadas</t>
  </si>
  <si>
    <t>4.4. Nº de Solicitações de Manutenção de Equipamento por Setor</t>
  </si>
  <si>
    <t>2.2. Centro Cirurgico e Obstétrico</t>
  </si>
  <si>
    <t>2.1. Centro Cirúrgico e Obstétrico</t>
  </si>
  <si>
    <t>Hemodiálise</t>
  </si>
  <si>
    <t>4.6. Encadernação</t>
  </si>
  <si>
    <t>4.7. Plastificação</t>
  </si>
  <si>
    <t>Berçário de Alto Risco</t>
  </si>
  <si>
    <t>UTI Pediatrica</t>
  </si>
  <si>
    <t>1.7. Média Diária de Pacientes por Especialidade</t>
  </si>
  <si>
    <t>1.8. Média Diária de Pacientes por Unidade</t>
  </si>
  <si>
    <t>1.9. Internações por Especialidade</t>
  </si>
  <si>
    <t>1.10. Internações por Unidade</t>
  </si>
  <si>
    <t>1.11. Internações por Município</t>
  </si>
  <si>
    <t>1.13. Altas por Especialidade</t>
  </si>
  <si>
    <t>1.14. Altas por Unidade</t>
  </si>
  <si>
    <t>2.2.2. Nascimentos por Sexo</t>
  </si>
  <si>
    <t>2.2.3. Nativivos por Sexo</t>
  </si>
  <si>
    <t>2.2.4. Natimortos por Sexo</t>
  </si>
  <si>
    <t>2.2.5. Nascidos Normais (após 36 semanas)</t>
  </si>
  <si>
    <t>2.2.6. Nascidos Prematuros (antes de 36 semanas)</t>
  </si>
  <si>
    <t>2.2.7. Nascidos com Até 2.500gr.</t>
  </si>
  <si>
    <t>2.5. Ambulatório e Pronto Atendimento</t>
  </si>
  <si>
    <t>% sobre o Total Geral de Exames Realizados</t>
  </si>
  <si>
    <t>Sessões</t>
  </si>
  <si>
    <t>Bolsas</t>
  </si>
  <si>
    <t>Total p/  Pac. Atentidos - Int. / Ext.</t>
  </si>
  <si>
    <t>3.13.5. Total  Exames p/ - Pac. Int/Amb/ Ext.</t>
  </si>
  <si>
    <t>3.15.1. Exames por Unidade - Pac.  Internos</t>
  </si>
  <si>
    <t>3.1. Hemoterapia</t>
  </si>
  <si>
    <t>3.1.2. Nº Transfusões Realizadas</t>
  </si>
  <si>
    <t>3.2. Fisioterapia</t>
  </si>
  <si>
    <t>3.3. Hemodialise</t>
  </si>
  <si>
    <t>3.3.1. Nº de Sessões p/ Unidades. -  Pac. Internos</t>
  </si>
  <si>
    <t>3.3.2. Nºde Sessões p/ - Pac. Internos</t>
  </si>
  <si>
    <t>3.3.3.Nº de Sessões p/ - Pac. Externos</t>
  </si>
  <si>
    <t>3.3.4.Total Sessões p/ - Pac. Int. / Ext.</t>
  </si>
  <si>
    <t>JAN</t>
  </si>
  <si>
    <t>FEV</t>
  </si>
  <si>
    <t>MAR</t>
  </si>
  <si>
    <t>ABR</t>
  </si>
  <si>
    <t>MAI</t>
  </si>
  <si>
    <t>JUN</t>
  </si>
  <si>
    <t>1.32. Intervalo de Substituição por Especialidade</t>
  </si>
  <si>
    <t>1.33. Intervalo de Substituição por Unidade</t>
  </si>
  <si>
    <t>JUL</t>
  </si>
  <si>
    <t>AGO</t>
  </si>
  <si>
    <t>SET</t>
  </si>
  <si>
    <t>OUT</t>
  </si>
  <si>
    <t>NOV</t>
  </si>
  <si>
    <t>DEZ</t>
  </si>
  <si>
    <t xml:space="preserve">1.36. Taxa de Mortalidade por Tipo </t>
  </si>
  <si>
    <t>2.6.1. S.A.U</t>
  </si>
  <si>
    <t>2.6.2. Serviço Social</t>
  </si>
  <si>
    <t>2.6.3. Serviço Psicologia</t>
  </si>
  <si>
    <t>Taxa de Mortalidade Global</t>
  </si>
  <si>
    <t>5.1.3. Corpo Clínico</t>
  </si>
  <si>
    <t>4.8. Cópias</t>
  </si>
  <si>
    <t>1.15. Óbitos por Especialidade</t>
  </si>
  <si>
    <t>1.16. Óbitos por Unidade</t>
  </si>
  <si>
    <t>1.19. Óbitos por Faixa Etária</t>
  </si>
  <si>
    <t>1.21. Transferência Interna por Unidade</t>
  </si>
  <si>
    <t>1.23. Transferência Externa por Unidade</t>
  </si>
  <si>
    <t>1.25. Pacientes Saídos por Unidade</t>
  </si>
  <si>
    <t>1.27. Percentual de Ocupação por Unidade</t>
  </si>
  <si>
    <t>1.29. Média de Permanência por Unidade</t>
  </si>
  <si>
    <t>1.30. Índice de Giro de Leitos por Especialidade</t>
  </si>
  <si>
    <t>2.6.4. Educação</t>
  </si>
  <si>
    <t>3.12.5. Total  Exames p/ - Pac. Int/Amb/ Ext.</t>
  </si>
  <si>
    <t>3.14.1. Exames por Unidade - Pac.  Internos</t>
  </si>
  <si>
    <t>4.2.3. Resumo</t>
  </si>
  <si>
    <t>1.35. Índice de Mortalidade por Unidade</t>
  </si>
  <si>
    <t>Procedimentos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</si>
  <si>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</si>
  <si>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3.3. Fonoaudiologia</t>
  </si>
  <si>
    <t>3.4. Laboratório de Análises Clínicas</t>
  </si>
  <si>
    <t>3.4.1. Exames por Unidade Pac. Internos</t>
  </si>
  <si>
    <t>3.5. Radiologia</t>
  </si>
  <si>
    <t>3.5.1. Exames por Unidade - Pac. Internos</t>
  </si>
  <si>
    <t>3.5.2. Exames Pac. Internos</t>
  </si>
  <si>
    <t>3.5.4. Exames - Paciente Externo</t>
  </si>
  <si>
    <t>3.5.5.Total Exames - Pac. Int./Amb./Ext.</t>
  </si>
  <si>
    <t>3.5.6. Filmes Gastos</t>
  </si>
  <si>
    <t>3.5.7. Filmes Inutilizados</t>
  </si>
  <si>
    <t>3.6. Tomografia</t>
  </si>
  <si>
    <t>3.7. Mamografia</t>
  </si>
  <si>
    <t>3.8.5.Total Exames p/. Pac. Int./Amb./Ext.</t>
  </si>
  <si>
    <t>3.9. Ergometria</t>
  </si>
  <si>
    <t>3.10. Holter</t>
  </si>
  <si>
    <t>3.11. Mapa</t>
  </si>
  <si>
    <t>3.11.5.Total  Exames p/ - Pac. Int/Amb/ Ext.</t>
  </si>
  <si>
    <t>3.12. Endoscopia</t>
  </si>
  <si>
    <t xml:space="preserve">3.12.1. Exames por Unidade - Pac. Internos </t>
  </si>
  <si>
    <t>3.13. Ultrassonografia</t>
  </si>
  <si>
    <t>3.14. Eletroencefalograma</t>
  </si>
  <si>
    <t>3.15. Eletrocardiograma</t>
  </si>
  <si>
    <t>3.16. Ecocardiograma</t>
  </si>
  <si>
    <t>3.16.1. Exames por Unidade - Pac.  Internos</t>
  </si>
  <si>
    <t>3.16.3. Exames p/ - Pac. Ambulatório/PA</t>
  </si>
  <si>
    <t>3.16.4. Exames p/ - Pac. Externos</t>
  </si>
  <si>
    <t>3.16.5. Total  Exames p/ - Pac. Int/Amb/ Ext.</t>
  </si>
  <si>
    <t xml:space="preserve">1.1.1  Clínica Médica </t>
  </si>
  <si>
    <t xml:space="preserve">1.1.2. Clínica Pediátrica </t>
  </si>
  <si>
    <t xml:space="preserve">1.1.3. Clínica Cirúrgica </t>
  </si>
  <si>
    <t xml:space="preserve">1.1.4. Clínica Obstétrica </t>
  </si>
  <si>
    <t xml:space="preserve">1.1.5. UTI de Adultos </t>
  </si>
  <si>
    <t xml:space="preserve">1.1.6. UTI Infantil </t>
  </si>
  <si>
    <t xml:space="preserve">1.1.7. UTI Neonatal </t>
  </si>
  <si>
    <t>1.1.8. Berçário</t>
  </si>
  <si>
    <t>1.1.9. Clínica Ortopédica</t>
  </si>
  <si>
    <t xml:space="preserve">1.1.1.1  Clínica Médica </t>
  </si>
  <si>
    <t xml:space="preserve">1.1.1.2. Clínica Pediátrica </t>
  </si>
  <si>
    <t xml:space="preserve">1.1.1.3. Clínica Cirúrgica </t>
  </si>
  <si>
    <t xml:space="preserve">1.1.1.4. Clínica Obstétrica </t>
  </si>
  <si>
    <t xml:space="preserve">1.1.1.5. UTI de Adultos </t>
  </si>
  <si>
    <t xml:space="preserve">1.1.1.6. UTI Infantil </t>
  </si>
  <si>
    <t xml:space="preserve">1.1.1.7. UTI Neonatal </t>
  </si>
  <si>
    <t>1.1.1.8. Berçário</t>
  </si>
  <si>
    <t>1.1.1.9. Clínica Ortopédica</t>
  </si>
  <si>
    <t xml:space="preserve">1.2.3. Clínica Cirúrgica </t>
  </si>
  <si>
    <t xml:space="preserve">1.2.5. UTI de Adultos </t>
  </si>
  <si>
    <t xml:space="preserve">1.2.7. UTI Neonatal </t>
  </si>
  <si>
    <t>1.2.8. Berçário</t>
  </si>
  <si>
    <t>ACUMULADO</t>
  </si>
  <si>
    <t>1.2.6. UTI Infantil (Pediátrica)</t>
  </si>
  <si>
    <t xml:space="preserve">1.3.2. Clínica Pediátrica </t>
  </si>
  <si>
    <t xml:space="preserve">1.3.3. Clínica Cirúrgica </t>
  </si>
  <si>
    <t xml:space="preserve">1.3.4.  Clínica Ginecologica/Obstétrica </t>
  </si>
  <si>
    <t>1.3.9. Clínica Ortopédica</t>
  </si>
  <si>
    <t xml:space="preserve">1.4.2. Clínica Pediátrica </t>
  </si>
  <si>
    <t xml:space="preserve">1.4.3. Clínica Cirúrgica </t>
  </si>
  <si>
    <t xml:space="preserve">1.4.5. UTI de Adultos </t>
  </si>
  <si>
    <t>1.4.6. UTI Infantil (Pediátrica)</t>
  </si>
  <si>
    <t xml:space="preserve">1.4.7. UTI Neonatal </t>
  </si>
  <si>
    <t>1.4.8. Berçário</t>
  </si>
  <si>
    <t>1.4.9. Clínica Ortopédica</t>
  </si>
  <si>
    <t xml:space="preserve">1.4.2. Pediátrica </t>
  </si>
  <si>
    <t xml:space="preserve">1.2.2. Pediátrica </t>
  </si>
  <si>
    <t xml:space="preserve">1.2.4. Ginecologica/Obstétrica </t>
  </si>
  <si>
    <t>1.2.9. Ortopédica</t>
  </si>
  <si>
    <t xml:space="preserve">1.4.4. Ginecologica/Obstétrica </t>
  </si>
  <si>
    <t>1.4.9. Ortopédica</t>
  </si>
  <si>
    <t xml:space="preserve">1.5.1. Clínica Médica </t>
  </si>
  <si>
    <t>1.5.2. Clínica Pediátrica</t>
  </si>
  <si>
    <t>1.5.3. Clínica Cirúrgica</t>
  </si>
  <si>
    <t>1.5.4. Clínica Obstétrica</t>
  </si>
  <si>
    <t>1.5.5. Clínica Ortopédica</t>
  </si>
  <si>
    <t xml:space="preserve">1.6.2. Pediátrica </t>
  </si>
  <si>
    <t xml:space="preserve">1.6.3. Clínica Cirúrgica </t>
  </si>
  <si>
    <t xml:space="preserve">1.6.4. Ginecologica/Obstétrica </t>
  </si>
  <si>
    <t xml:space="preserve">1.6.5. UTI de Adultos </t>
  </si>
  <si>
    <t>1.6.6. UTI Infantil (Pediátrica)</t>
  </si>
  <si>
    <t xml:space="preserve">1.6.7. UTI Neonatal </t>
  </si>
  <si>
    <t>1.6.8. Berçário</t>
  </si>
  <si>
    <t>1.6.9. Ortopédica</t>
  </si>
  <si>
    <t xml:space="preserve">1.7.1. Clínica Médica </t>
  </si>
  <si>
    <t>1.7.2. Clínica Pediátrica</t>
  </si>
  <si>
    <t>1.7.3. Clínica Cirúrgica</t>
  </si>
  <si>
    <t>1.7.5. Clínica Ortopédica</t>
  </si>
  <si>
    <t xml:space="preserve">1.8.1.  Clínica Médica </t>
  </si>
  <si>
    <t xml:space="preserve">1.8.2. Pediátrica </t>
  </si>
  <si>
    <t xml:space="preserve">1.8.3. Clínica Cirúrgica </t>
  </si>
  <si>
    <t xml:space="preserve">1.8.4. Ginecologica/Obstétrica </t>
  </si>
  <si>
    <t xml:space="preserve">1.8.5. UTI de Adultos </t>
  </si>
  <si>
    <t>1.8.6. UTI Infantil (Pediátrica)</t>
  </si>
  <si>
    <t xml:space="preserve">1.8.7. UTI Neonatal </t>
  </si>
  <si>
    <t>1.8.8. Berçário</t>
  </si>
  <si>
    <t>1.5.4. Clínica Ginecologica/Obstétrica</t>
  </si>
  <si>
    <t>1.7.4. Clínica Ginecologica/Obstétrica</t>
  </si>
  <si>
    <t xml:space="preserve">1.9.1. Clínica Médica </t>
  </si>
  <si>
    <t>1.9.2. Clínica Pediátrica</t>
  </si>
  <si>
    <t>1.9.3. Clínica Cirúrgica</t>
  </si>
  <si>
    <t>1.9.4. Clínica Ginecologica/Obstétrica</t>
  </si>
  <si>
    <t>1.9.5. Clínica Ortopédica</t>
  </si>
  <si>
    <t xml:space="preserve">1.10.2. Pediátrica </t>
  </si>
  <si>
    <t xml:space="preserve">1.10.3. Clínica Cirúrgica </t>
  </si>
  <si>
    <t xml:space="preserve">1.10.4. Ginecologica/Obstétrica </t>
  </si>
  <si>
    <t xml:space="preserve">1.10.5. UTI de Adultos </t>
  </si>
  <si>
    <t>1.10.6. UTI Infantil (Pediátrica)</t>
  </si>
  <si>
    <t xml:space="preserve">1.10.7. UTI Neonatal </t>
  </si>
  <si>
    <t>1.10.8. Berçário</t>
  </si>
  <si>
    <t>1.10.9. Ortopédica</t>
  </si>
  <si>
    <t>1.11.1. Breves</t>
  </si>
  <si>
    <t>1.11.2. Afuá</t>
  </si>
  <si>
    <t>1.11.3. Anajás</t>
  </si>
  <si>
    <t>1.11.4. Bagre</t>
  </si>
  <si>
    <t>1.11.5. Belém</t>
  </si>
  <si>
    <t>1.11.6. Cachoeira do Ararí</t>
  </si>
  <si>
    <t>1.11.7. Chaves</t>
  </si>
  <si>
    <t>1.11.8. Curralinho</t>
  </si>
  <si>
    <t>1.11.9. Gurupá</t>
  </si>
  <si>
    <t>1.11.10. Melgaço</t>
  </si>
  <si>
    <t>1.11.11. Muaná</t>
  </si>
  <si>
    <t>1.11.13. Portel</t>
  </si>
  <si>
    <t>1.11.14. Salvaterra</t>
  </si>
  <si>
    <t>1.11.15. Santa Cruz do Ararí</t>
  </si>
  <si>
    <t>1.11.16. São Sebastião da Boa Vista</t>
  </si>
  <si>
    <t>1.11.17. Soure</t>
  </si>
  <si>
    <t>1.11.18. Outros</t>
  </si>
  <si>
    <t>1.12.1. Menos de 1 mês</t>
  </si>
  <si>
    <t>1.12.2. De 1 a 11 meses</t>
  </si>
  <si>
    <t>1.12.3. De 1 a 4 anos</t>
  </si>
  <si>
    <t>1.12.4. De 5 a 9 anos</t>
  </si>
  <si>
    <t>1.12.5. De 10 a 14 anos</t>
  </si>
  <si>
    <t>1.12.6. De 15 a 19 anos</t>
  </si>
  <si>
    <t>1.12.7. De 20 a 29 anos</t>
  </si>
  <si>
    <t>1.12.8. De 30 a 39 anos</t>
  </si>
  <si>
    <t>1.12.9. De 40 a 49 anos</t>
  </si>
  <si>
    <t>1.12.10. De 50 a 64 anos</t>
  </si>
  <si>
    <t>1.12.11. De 65 a 79 anos</t>
  </si>
  <si>
    <t>1.12.12. Mais de 80 anos</t>
  </si>
  <si>
    <t>1.12. Internações por Faixa Etária</t>
  </si>
  <si>
    <t>1.11.12. Oeiras do Pará</t>
  </si>
  <si>
    <t xml:space="preserve">1.13.1. Clínica Médica </t>
  </si>
  <si>
    <t>1.13.2. Clínica Pediátrica</t>
  </si>
  <si>
    <t>1.13.3. Clínica Cirúrgica</t>
  </si>
  <si>
    <t>1.13.4. Clínica Ginecologica/Obstétrica</t>
  </si>
  <si>
    <t>1.13.5. Clínica Ortopédica</t>
  </si>
  <si>
    <t>1.14.11. Isolamento</t>
  </si>
  <si>
    <t xml:space="preserve">1.14.2. Pediátrica </t>
  </si>
  <si>
    <t xml:space="preserve">1.14.3. Clínica Cirúrgica </t>
  </si>
  <si>
    <t xml:space="preserve">1.14.4. Ginecologica/Obstétrica </t>
  </si>
  <si>
    <t xml:space="preserve">1.14.5. UTI de Adultos </t>
  </si>
  <si>
    <t>1.14.6. UTI Infantil (Pediátrica)</t>
  </si>
  <si>
    <t xml:space="preserve">1.14.7. UTI Neonatal </t>
  </si>
  <si>
    <t>1.14.8. Berçário</t>
  </si>
  <si>
    <t>1.14.9. Ortopédica</t>
  </si>
  <si>
    <t xml:space="preserve">1.15.1. Clínica Médica </t>
  </si>
  <si>
    <t>1.15.2. Clínica Pediátrica</t>
  </si>
  <si>
    <t>1.15.3. Clínica Cirúrgica</t>
  </si>
  <si>
    <t>1.15.4. Clínica Ginecologica/Obstétrica</t>
  </si>
  <si>
    <t>1.15.5. Clínica Ortopédica</t>
  </si>
  <si>
    <t xml:space="preserve">1.16.2. Pediátrica </t>
  </si>
  <si>
    <t xml:space="preserve">1.16.3. Clínica Cirúrgica </t>
  </si>
  <si>
    <t xml:space="preserve">1.16.4. Ginecologica/Obstétrica </t>
  </si>
  <si>
    <t xml:space="preserve">1.16.5. UTI de Adultos </t>
  </si>
  <si>
    <t>1.16.6. UTI Infantil (Pediátrica)</t>
  </si>
  <si>
    <t xml:space="preserve">1.16.7. UTI Neonatal </t>
  </si>
  <si>
    <t>1.16.8. Berçário</t>
  </si>
  <si>
    <t>1.16.9. Ortopédica</t>
  </si>
  <si>
    <t>1.17.5. Clínica Ortopédica</t>
  </si>
  <si>
    <t>1.17.4. Clínica Ginecologica/Obstétrica</t>
  </si>
  <si>
    <t>1.17.3. Clínica Cirúrgica</t>
  </si>
  <si>
    <t>1.17.2. Clínica Pediátrica</t>
  </si>
  <si>
    <t xml:space="preserve">1.17.1. Clínica Médica </t>
  </si>
  <si>
    <t xml:space="preserve">1.18.1. Clínica Médica </t>
  </si>
  <si>
    <t>1.18.2. Clínica Pediátrica</t>
  </si>
  <si>
    <t>1.18.3. Clínica Cirúrgica</t>
  </si>
  <si>
    <t>1.18.4. Clínica Ginecologica/Obstétrica</t>
  </si>
  <si>
    <t>1.18.5. Clínica Ortopédica</t>
  </si>
  <si>
    <t>1.19.1. Menos de 1 mês</t>
  </si>
  <si>
    <t>1.19.2. De 1 a 11 meses</t>
  </si>
  <si>
    <t>1.19.3. De 1 a 4 anos</t>
  </si>
  <si>
    <t>1.19.4. De 5 a 9 anos</t>
  </si>
  <si>
    <t>1.19.5. De 10 a 14 anos</t>
  </si>
  <si>
    <t>1.19.6. De 15 a 19 anos</t>
  </si>
  <si>
    <t>1.19.7. De 20 a 29 anos</t>
  </si>
  <si>
    <t>1.19.8. De 30 a 39 anos</t>
  </si>
  <si>
    <t>1.19.9. De 40 a 49 anos</t>
  </si>
  <si>
    <t>1.19.10. De 50 a 64 anos</t>
  </si>
  <si>
    <t>1.19.11. De 65 a 79 anos</t>
  </si>
  <si>
    <t>1.19.12. Mais de 80 anos</t>
  </si>
  <si>
    <t xml:space="preserve">1.20.1. Clínica Médica </t>
  </si>
  <si>
    <t>1.20.2. Clínica Pediátrica</t>
  </si>
  <si>
    <t>1.20.3. Clínica Cirúrgica</t>
  </si>
  <si>
    <t>1.20.4. Clínica Ginecologica/Obstétrica</t>
  </si>
  <si>
    <t>1.20.5. Clínica Ortopédica</t>
  </si>
  <si>
    <t xml:space="preserve">1.21.2. Pediátrica </t>
  </si>
  <si>
    <t xml:space="preserve">1.21.3. Clínica Cirúrgica </t>
  </si>
  <si>
    <t xml:space="preserve">1.21.4. Ginecologica/Obstétrica </t>
  </si>
  <si>
    <t xml:space="preserve">1.21.5. UTI de Adultos </t>
  </si>
  <si>
    <t>1.21.6. UTI Infantil (Pediátrica)</t>
  </si>
  <si>
    <t xml:space="preserve">1.21.7. UTI Neonatal </t>
  </si>
  <si>
    <t>1.21.8. Berçário</t>
  </si>
  <si>
    <t>1.21.9. Ortopédica</t>
  </si>
  <si>
    <t xml:space="preserve">1.22.1. Clínica Médica </t>
  </si>
  <si>
    <t>1.22.2. Clínica Pediátrica</t>
  </si>
  <si>
    <t>1.22.3. Clínica Cirúrgica</t>
  </si>
  <si>
    <t>1.22.4. Clínica Ginecologica/Obstétrica</t>
  </si>
  <si>
    <t>1.22.5. Clínica Ortopédica</t>
  </si>
  <si>
    <t xml:space="preserve">1.23.2. Pediátrica </t>
  </si>
  <si>
    <t xml:space="preserve">1.23.3. Clínica Cirúrgica </t>
  </si>
  <si>
    <t xml:space="preserve">1.23.4. Ginecologica/Obstétrica </t>
  </si>
  <si>
    <t xml:space="preserve">1.23.5. UTI de Adultos </t>
  </si>
  <si>
    <t>1.23.6. UTI Infantil (Pediátrica)</t>
  </si>
  <si>
    <t xml:space="preserve">1.23.7. UTI Neonatal </t>
  </si>
  <si>
    <t>1.23.8. Berçário</t>
  </si>
  <si>
    <t>1.23.9. Ortopédica</t>
  </si>
  <si>
    <t xml:space="preserve">1.23.1. Clínica Médica </t>
  </si>
  <si>
    <t xml:space="preserve">1.21.1. Clínica Médica </t>
  </si>
  <si>
    <t xml:space="preserve">1.16.1. Clínica Médica </t>
  </si>
  <si>
    <t xml:space="preserve">1.14.1. Clínica Médica </t>
  </si>
  <si>
    <t xml:space="preserve">1.10.1. Clínica Médica </t>
  </si>
  <si>
    <t xml:space="preserve">1.6.1. Clínica Médica </t>
  </si>
  <si>
    <t xml:space="preserve">1.4.1. Clínica Médica </t>
  </si>
  <si>
    <t xml:space="preserve">1.3.1. Clínica Médica </t>
  </si>
  <si>
    <t xml:space="preserve">1.2.1. Clínica Médica </t>
  </si>
  <si>
    <t xml:space="preserve">1.1.1. Clínica Médica </t>
  </si>
  <si>
    <t xml:space="preserve">1.24.1. Clínica Médica </t>
  </si>
  <si>
    <t>1.24.2. Clínica Pediátrica</t>
  </si>
  <si>
    <t>1.24.3. Clínica Cirúrgica</t>
  </si>
  <si>
    <t>1.24.4. Clínica Ginecologica/Obstétrica</t>
  </si>
  <si>
    <t>1.24.5. Clínica Ortopédica</t>
  </si>
  <si>
    <t xml:space="preserve">1.25.1. Clínica Médica </t>
  </si>
  <si>
    <t xml:space="preserve">1.25.2. Pediátrica </t>
  </si>
  <si>
    <t xml:space="preserve">1.25.3. Clínica Cirúrgica </t>
  </si>
  <si>
    <t xml:space="preserve">1.25.4. Ginecologica/Obstétrica </t>
  </si>
  <si>
    <t xml:space="preserve">1.25.5. UTI de Adultos </t>
  </si>
  <si>
    <t>1.25.6. UTI Infantil (Pediátrica)</t>
  </si>
  <si>
    <t xml:space="preserve">1.25.7. UTI Neonatal </t>
  </si>
  <si>
    <t>1.25.8. Berçário</t>
  </si>
  <si>
    <t>1.25.9. Ortopédica</t>
  </si>
  <si>
    <t xml:space="preserve">1.26.1. Clínica Médica </t>
  </si>
  <si>
    <t>1.26.2. Clínica Pediátrica</t>
  </si>
  <si>
    <t>1.26.3. Clínica Cirúrgica</t>
  </si>
  <si>
    <t>1.26.4. Clínica Ginecologica/Obstétrica</t>
  </si>
  <si>
    <t>1.26.5. Clínica Ortopédica</t>
  </si>
  <si>
    <t xml:space="preserve">1.27.1. Clínica Médica </t>
  </si>
  <si>
    <t xml:space="preserve">1.27.2. Pediátrica </t>
  </si>
  <si>
    <t xml:space="preserve">1.27.3. Clínica Cirúrgica </t>
  </si>
  <si>
    <t xml:space="preserve">1.27.4. Ginecologica/Obstétrica </t>
  </si>
  <si>
    <t xml:space="preserve">1.27.5. UTI de Adultos </t>
  </si>
  <si>
    <t>1.27.6. UTI Infantil (Pediátrica)</t>
  </si>
  <si>
    <t xml:space="preserve">1.27.7. UTI Neonatal </t>
  </si>
  <si>
    <t>1.27.8. Berçário</t>
  </si>
  <si>
    <t>1.27.9. Ortopédica</t>
  </si>
  <si>
    <t xml:space="preserve">1.28.1. Clínica Médica </t>
  </si>
  <si>
    <t>1.28.2. Clínica Pediátrica</t>
  </si>
  <si>
    <t>1.28.3. Clínica Cirúrgica</t>
  </si>
  <si>
    <t>1.28.4. Clínica Ginecologica/Obstétrica</t>
  </si>
  <si>
    <t>1.28.5. Clínica Ortopédica</t>
  </si>
  <si>
    <t xml:space="preserve">1.29.1. Clínica Médica </t>
  </si>
  <si>
    <t xml:space="preserve">1.29.2. Pediátrica </t>
  </si>
  <si>
    <t xml:space="preserve">1.29.3. Clínica Cirúrgica </t>
  </si>
  <si>
    <t xml:space="preserve">1.29.4. Ginecologica/Obstétrica </t>
  </si>
  <si>
    <t xml:space="preserve">1.29.5. UTI de Adultos </t>
  </si>
  <si>
    <t>1.29.6. UTI Infantil (Pediátrica)</t>
  </si>
  <si>
    <t xml:space="preserve">1.29.7. UTI Neonatal </t>
  </si>
  <si>
    <t>1.29.8. Berçário</t>
  </si>
  <si>
    <t>1.29.9. Ortopédica</t>
  </si>
  <si>
    <t xml:space="preserve">1.30.1. Clínica Médica </t>
  </si>
  <si>
    <t>1.30.2. Clínica Pediátrica</t>
  </si>
  <si>
    <t>1.30.3. Clínica Cirúrgica</t>
  </si>
  <si>
    <t>1.30.4. Clínica Ginecologica/Obstétrica</t>
  </si>
  <si>
    <t>1.30.5. Clínica Ortopédica</t>
  </si>
  <si>
    <t xml:space="preserve">1.31.1. Clínica Médica </t>
  </si>
  <si>
    <t xml:space="preserve">1.31.2. Pediátrica </t>
  </si>
  <si>
    <t xml:space="preserve">1.31.3. Clínica Cirúrgica </t>
  </si>
  <si>
    <t xml:space="preserve">1.31.4. Ginecologica/Obstétrica </t>
  </si>
  <si>
    <t xml:space="preserve">1.31.5. UTI de Adultos </t>
  </si>
  <si>
    <t>1.31.6. UTI Infantil (Pediátrica)</t>
  </si>
  <si>
    <t xml:space="preserve">1.31.7. UTI Neonatal </t>
  </si>
  <si>
    <t>1.31.8. Berçário</t>
  </si>
  <si>
    <t>1.31.9. Ortopédica</t>
  </si>
  <si>
    <t xml:space="preserve">1.32.1. Clínica Médica </t>
  </si>
  <si>
    <t>1.32.2. Clínica Pediátrica</t>
  </si>
  <si>
    <t>1.32.3. Clínica Cirúrgica</t>
  </si>
  <si>
    <t>1.32.4. Clínica Ginecologica/Obstétrica</t>
  </si>
  <si>
    <t>1.32.5. Clínica Ortopédica</t>
  </si>
  <si>
    <t xml:space="preserve">1.33.1. Clínica Médica </t>
  </si>
  <si>
    <t xml:space="preserve">1.33.2. Pediátrica </t>
  </si>
  <si>
    <t xml:space="preserve">1.33.3. Clínica Cirúrgica </t>
  </si>
  <si>
    <t xml:space="preserve">1.33.4. Ginecologica/Obstétrica </t>
  </si>
  <si>
    <t xml:space="preserve">1.33.5. UTI de Adultos </t>
  </si>
  <si>
    <t>1.33.6. UTI Infantil (Pediátrica)</t>
  </si>
  <si>
    <t xml:space="preserve">1.33.7. UTI Neonatal </t>
  </si>
  <si>
    <t>1.33.8. Berçário</t>
  </si>
  <si>
    <t>1.33.9. Ortopédica</t>
  </si>
  <si>
    <t>1.34. Índice de Mortalidade por Especialidade</t>
  </si>
  <si>
    <t>1.31. Índice de Giro de Leitos por Unidade</t>
  </si>
  <si>
    <t>1.28. Média de Permanência por Especialidade</t>
  </si>
  <si>
    <t>1.26. Percentual de Ocupação por Especialidade</t>
  </si>
  <si>
    <t>1.24. Pacientes Saídos por Especialidade</t>
  </si>
  <si>
    <t>1.22. Transferência Externa por Especialidade</t>
  </si>
  <si>
    <t>1.20. Transferência Interna por Especialidade</t>
  </si>
  <si>
    <t xml:space="preserve">1.34.1. Clínica Médica </t>
  </si>
  <si>
    <t>1.34.2. Clínica Pediátrica</t>
  </si>
  <si>
    <t>1.34.3. Clínica Cirúrgica</t>
  </si>
  <si>
    <t>1.34.4. Clínica Ginecologica/Obstétrica</t>
  </si>
  <si>
    <t>1.34.5. Clínica Ortopédica</t>
  </si>
  <si>
    <t>1.36.2. Não Institucional</t>
  </si>
  <si>
    <t>1.36.1. Institucional</t>
  </si>
  <si>
    <t>1.36.3. Neonatal</t>
  </si>
  <si>
    <t>1.36.4. Pós-Operatória</t>
  </si>
  <si>
    <t>1.36.5. Materna</t>
  </si>
  <si>
    <t>2.1.1.1. Cirurgias Pequenas</t>
  </si>
  <si>
    <t>2.1.1.2. Cirurgias Médias</t>
  </si>
  <si>
    <t>2.1.1.3. Cirurgias Grandes</t>
  </si>
  <si>
    <t>2.1.2.1. Cirurgias Pequenas</t>
  </si>
  <si>
    <t>2.1.2.2. Cirurgias Médias</t>
  </si>
  <si>
    <t>2.1.2.3. Cirurgias Grandes</t>
  </si>
  <si>
    <t>2.1.3.1. Cirurgias Pequenas</t>
  </si>
  <si>
    <t>2.2.1.1. Partos Normais</t>
  </si>
  <si>
    <t>2.2.1.2. Partos Cesárias</t>
  </si>
  <si>
    <t>2.2.1.3 Partos Instrumentais</t>
  </si>
  <si>
    <t>2.2.2.1. Masculinos</t>
  </si>
  <si>
    <t>2.2.2.2. Femininos</t>
  </si>
  <si>
    <t>2.2.2.3. Não Identificados</t>
  </si>
  <si>
    <t>2.2.3.1. Masculinos</t>
  </si>
  <si>
    <t>2.2.3.2. Femininos</t>
  </si>
  <si>
    <t>2.2.3.3. Não Identificados</t>
  </si>
  <si>
    <t>2.2.4.1. Masculinos</t>
  </si>
  <si>
    <t>2.2.4.2. Femininos</t>
  </si>
  <si>
    <t>2.2.4.3. Não Identificados</t>
  </si>
  <si>
    <t>2.2.5.1. Masculinos</t>
  </si>
  <si>
    <t>2.2.5.2. Femininos</t>
  </si>
  <si>
    <t>2.2.5.3. Não Identificados</t>
  </si>
  <si>
    <t>2.2.6.1. Masculinos</t>
  </si>
  <si>
    <t>2.2.6.3. Não Identificados</t>
  </si>
  <si>
    <t>2.2.6.2. Femininos</t>
  </si>
  <si>
    <t>2.2.7.1. Masculinos</t>
  </si>
  <si>
    <t>2.2.7.2. Femininos</t>
  </si>
  <si>
    <t>2.2.7.3. Não Identificados</t>
  </si>
  <si>
    <t>2.3.1.1. Tópica</t>
  </si>
  <si>
    <t>2.3.1.2. Local</t>
  </si>
  <si>
    <t>2.3.1.3. Geral</t>
  </si>
  <si>
    <t>2.3.1.4. Peridural</t>
  </si>
  <si>
    <t>2.3.1.5. Raquidiana</t>
  </si>
  <si>
    <t>2.3.1.6. Bloqueio</t>
  </si>
  <si>
    <t>2.3.1.7. Sedação</t>
  </si>
  <si>
    <t>2.3.1.8. Outras</t>
  </si>
  <si>
    <t>2.3.2.1. Centro Cirúrgico</t>
  </si>
  <si>
    <t>2.3.2.2. Centro Obstétrico</t>
  </si>
  <si>
    <t>2.3.2.3. Ambulatório</t>
  </si>
  <si>
    <t>2.4.1.1. Pacotes Grandes</t>
  </si>
  <si>
    <t>2.4.1.2. Pacotes Médios</t>
  </si>
  <si>
    <t>2.4.1.3. Pacotes Pequenos</t>
  </si>
  <si>
    <t>2.6.1.2. Nº de Pesquisa de Usuários Internados S.A.U</t>
  </si>
  <si>
    <t>2.6.1.3. Nº de Pesquisas Aplicadas Externo S.A.U</t>
  </si>
  <si>
    <t>2.6.2.1. Atendimento Externo</t>
  </si>
  <si>
    <t>2.6.3.1. Atendimento Externo</t>
  </si>
  <si>
    <t>2.6.3.2. Atendimento nas Unidades</t>
  </si>
  <si>
    <t>2.6.3.3. Atendimento Hemodialise</t>
  </si>
  <si>
    <t>2.6.3.4. Acompanhamento de óbitos</t>
  </si>
  <si>
    <t>2.6.3.5. Atendimento a família de usuário</t>
  </si>
  <si>
    <t>2.6.4.3. Participação em Cursos Externos</t>
  </si>
  <si>
    <t>2.6.4.4. Visitas a Pastoral da Saúde</t>
  </si>
  <si>
    <t>3.1.1. Nº de Bolsas Utilizadas por Unidade</t>
  </si>
  <si>
    <t>3.1.1.1. Clínica Médica</t>
  </si>
  <si>
    <t xml:space="preserve">3.1.1.2. Clínica Cirúrgica </t>
  </si>
  <si>
    <t>3.1.1.3. Clínica Obstétrica</t>
  </si>
  <si>
    <t>3.1.1.4. Clínica Pediátrica</t>
  </si>
  <si>
    <t>3.1.1.5. Clínica Ortopédica</t>
  </si>
  <si>
    <t>3.1.1.6. Centro Cirurgico</t>
  </si>
  <si>
    <t>3.1.1.7. Hemodiálise</t>
  </si>
  <si>
    <t>3.1.1.8. UTI Adulto</t>
  </si>
  <si>
    <t>3.1.1.9. UTI  Infantil (Pediátrica)</t>
  </si>
  <si>
    <t>3.1.1.10. UTI Neonatal</t>
  </si>
  <si>
    <t>3.1.1.11. Externo</t>
  </si>
  <si>
    <t>3.1.1.12. Pronto Atendimento</t>
  </si>
  <si>
    <t>3.1.1.13. Ambulatório</t>
  </si>
  <si>
    <t>3.1.3. Nº de Bolsas Utilizadas</t>
  </si>
  <si>
    <t>3.2.1. Nº de Proced. por Unidade -  Pac. Internos</t>
  </si>
  <si>
    <t>3.2.1.1. Clínica Médica</t>
  </si>
  <si>
    <t xml:space="preserve">3.2.1.2. Clínica Cirúrgica </t>
  </si>
  <si>
    <t>3.2.1.3. Clínica Obstétrica</t>
  </si>
  <si>
    <t>3.2.1.4. Clínica Pediátrica</t>
  </si>
  <si>
    <t>3.2.1.5. Clínica Ortopédica</t>
  </si>
  <si>
    <t>3.2.1.6. Berçário de Alto Risco</t>
  </si>
  <si>
    <t>3.2.1.7. Centro Cirúrgico</t>
  </si>
  <si>
    <t>3.2.1.8. Hemodiálise</t>
  </si>
  <si>
    <t>3.2.1.9. UTI Adulto</t>
  </si>
  <si>
    <t>3.2.1.11. UTI Infantil (Pediatrica)</t>
  </si>
  <si>
    <t>3.2.1.10. UTI Neonatal</t>
  </si>
  <si>
    <t>3.3.1 Nº de Proced. por Unidade -  Pac. Internos</t>
  </si>
  <si>
    <t>3.3.1.1. Clínica Médica</t>
  </si>
  <si>
    <t xml:space="preserve">3.3.1.2. Clínica Cirúrgica </t>
  </si>
  <si>
    <t>3.3.1.3. Clínica Obstétrica</t>
  </si>
  <si>
    <t>3.3.1.4. Clínica Pediátrica</t>
  </si>
  <si>
    <t xml:space="preserve">3.3.1.5. Clínica Ortopédica </t>
  </si>
  <si>
    <t>3.3.1.6. Berçário de Alto Risco</t>
  </si>
  <si>
    <t>3.3.1.7. Centro Cirúrgico</t>
  </si>
  <si>
    <t>3.3.1.8. Hemodiálise</t>
  </si>
  <si>
    <t>3.3.1.9. UTI Adulto</t>
  </si>
  <si>
    <t>3.3.1.10. UTI Neonatal</t>
  </si>
  <si>
    <t>3.3.1.11. UTI Infantil (Pediatrica)</t>
  </si>
  <si>
    <t>3.3.2 Nº de Procedimentos por - Pac. Internos</t>
  </si>
  <si>
    <t>3.4.1.1. Clínica Médica</t>
  </si>
  <si>
    <t xml:space="preserve">3.4.1.2. Clínica Cirúrgica </t>
  </si>
  <si>
    <t>3.4.1.3. Clínica Obstétrica</t>
  </si>
  <si>
    <t>3.4.1.4. Clínica Pediátrica</t>
  </si>
  <si>
    <t>3.4.1.5. Clínica Ortopédica</t>
  </si>
  <si>
    <t>3.4.1.6. Centro Cirúrgico</t>
  </si>
  <si>
    <t>3.4.1.7. Hemodiálise</t>
  </si>
  <si>
    <t>3.4.1.8. UTI Adulto</t>
  </si>
  <si>
    <t>3.4.1.9. UTI Infantil (Pediatrica)</t>
  </si>
  <si>
    <t>3.4.1.10. UTI Neonatal</t>
  </si>
  <si>
    <t>3.4.3.2. Emergência</t>
  </si>
  <si>
    <t>3.4.4. Exames - Pac. Externo</t>
  </si>
  <si>
    <t>3.4.3. Exames - Pac. Ambulatório/ PA</t>
  </si>
  <si>
    <t>3.4.2.Total de Exames - Pac. Internos</t>
  </si>
  <si>
    <t>% Sobre o Total de Exames</t>
  </si>
  <si>
    <t>3.4.5. Total Exames Pac. Int/ Amb/ Ext.</t>
  </si>
  <si>
    <t>% Sobre o Total Geral de Exames Realizados</t>
  </si>
  <si>
    <t>3.5.1.1. Clínica Médica</t>
  </si>
  <si>
    <t xml:space="preserve">3.5.1.2. Clínica Cirúrgica </t>
  </si>
  <si>
    <t>3.5.1.3. Clínica Obstétrica</t>
  </si>
  <si>
    <t>3.5.1.4. Clínica Pediátrica</t>
  </si>
  <si>
    <t>3.5.1.5. Clínica Ortopédica</t>
  </si>
  <si>
    <t>3.5.1.7. Hemodiálise</t>
  </si>
  <si>
    <t>3.5.1.8. UTI Adulto</t>
  </si>
  <si>
    <t>3.5.1.9. UTI Infantil (Pediatrica)</t>
  </si>
  <si>
    <t>3.5.1.10. UTI Neonatal</t>
  </si>
  <si>
    <t>3.5.3. Exames por Espec. - Pac. Ambulatório/PA</t>
  </si>
  <si>
    <t>3.5.3.1. Ambulatório</t>
  </si>
  <si>
    <t>3.5.3.2. Emergência</t>
  </si>
  <si>
    <t>3.5.4.1. Externo</t>
  </si>
  <si>
    <t>3.5.6.1. Filme 18 x 24</t>
  </si>
  <si>
    <t>3.5.6.2. Filme 24 X 30</t>
  </si>
  <si>
    <t>3.5.6.3. Filme 30 X 40</t>
  </si>
  <si>
    <t>3.5.6.4. Filme 35 X 35</t>
  </si>
  <si>
    <t>3.5.6.5. Filme 35 X 43</t>
  </si>
  <si>
    <t>3.5.7.1. Filme 18 X 24</t>
  </si>
  <si>
    <t>3.5.7.2. Filme 24 X 30</t>
  </si>
  <si>
    <t>3.5.7.3. Filme 30 X 40</t>
  </si>
  <si>
    <t>3.5.7.4. Filme 35 X 35</t>
  </si>
  <si>
    <t>3.5.7.5. Filme 35 X 43</t>
  </si>
  <si>
    <t>3.6.1. Exames por Especialidade - Pac. Interno</t>
  </si>
  <si>
    <t>3.6.1.1. Clínica Médica</t>
  </si>
  <si>
    <t xml:space="preserve">3.6.1.2. Clínica Cirúrgica </t>
  </si>
  <si>
    <t>3.6.1.3. Clínica Obstétrica</t>
  </si>
  <si>
    <t>3.6.1.4. Clínica Infantil (Pediátrica)</t>
  </si>
  <si>
    <t>3.6.1.6. Centro Cirúrgico</t>
  </si>
  <si>
    <t>3.6.1.5. Clínica Ortopédica</t>
  </si>
  <si>
    <t>3.6.1.7. Hemodiálise</t>
  </si>
  <si>
    <t>3.6.1.8. UTI Adulto</t>
  </si>
  <si>
    <t>3.6.1.9. UTI Infantil (Pediatrica)</t>
  </si>
  <si>
    <t>3.6.1.10. UTI Neonatal</t>
  </si>
  <si>
    <t xml:space="preserve">3.6.2. Exames por - Pac. Interno </t>
  </si>
  <si>
    <t>% Sobre Exames Totais</t>
  </si>
  <si>
    <t>3.6.3. Exames - Pac. Ambulatório/PA</t>
  </si>
  <si>
    <t>3.6.3.1. Ambulatório</t>
  </si>
  <si>
    <t>3.6.3.2. Emergência</t>
  </si>
  <si>
    <t>3.6.4. Exames por - Pacientes Externos</t>
  </si>
  <si>
    <t>3.6.4.1. Externos</t>
  </si>
  <si>
    <t>3.6.5. Total Exames por - Pac. Int./Amb./Ext.</t>
  </si>
  <si>
    <t>3.7.1. Exames por Especialidade - Pac. Interno</t>
  </si>
  <si>
    <t>3.7.1.1. Clínica Médica</t>
  </si>
  <si>
    <t xml:space="preserve">3.7.1.2. Clínica Cirúrgica </t>
  </si>
  <si>
    <t>3.7.1.3. Clínica Obstétrica</t>
  </si>
  <si>
    <t>3.7.1.4. Clínica Pediátrica</t>
  </si>
  <si>
    <t>3.7.1.5. Clínica Ortopédica</t>
  </si>
  <si>
    <t>3.7.1.6. Centro Cirúrgico</t>
  </si>
  <si>
    <t>3.7.1.7. Hemodiálise</t>
  </si>
  <si>
    <t>3.7.1.8. UTI Adulto</t>
  </si>
  <si>
    <t>3.7.1.9. UTI Infantil (Pediatrica)</t>
  </si>
  <si>
    <t>3.7.1.10. UTI Neonatal</t>
  </si>
  <si>
    <t xml:space="preserve">3.7.2. Exames por - Pac. Interno </t>
  </si>
  <si>
    <t>3.7.3. Exames por - Pac. Ambulatório/ PA</t>
  </si>
  <si>
    <t>3.7.3.1. Ambulatorio</t>
  </si>
  <si>
    <t>3.7.3.2. Emergência</t>
  </si>
  <si>
    <t>3.7.4. Exames por - Pacientes Externos</t>
  </si>
  <si>
    <t>3.7.4.1. Externos</t>
  </si>
  <si>
    <t>3.7.5. Total Exames por - Pac. Int./Amb./Ext.</t>
  </si>
  <si>
    <t>3.8.1. Exames por Unidade - Pac. Internos</t>
  </si>
  <si>
    <t>3.8.1.1. Clínica Médica</t>
  </si>
  <si>
    <t xml:space="preserve">3.8.1.2. Clínica Cirúrgica </t>
  </si>
  <si>
    <t>3.8.1.3. Clínica Obstétrica</t>
  </si>
  <si>
    <t>3.8.1.4. Clínica Pediátrica</t>
  </si>
  <si>
    <t>3.8.1.5. Clínica Ortopédica</t>
  </si>
  <si>
    <t>3.8.1.6. Centro Cirúrgico</t>
  </si>
  <si>
    <t>3.8.1.7. Hemodiálise</t>
  </si>
  <si>
    <t>3.8.1.8. UTI Adulto</t>
  </si>
  <si>
    <t>3.8.1.9. UTI Infantil (Pediatrica)</t>
  </si>
  <si>
    <t>3.8.1.10. UTI Neonatal</t>
  </si>
  <si>
    <t>3.8.2. Exames por - Pacientes Internos</t>
  </si>
  <si>
    <t>3.8.3. Exames por - Pac. Ambulatório/ PA</t>
  </si>
  <si>
    <t>3.8.3.1. Ambulatório</t>
  </si>
  <si>
    <t>3.8.3.2. Emergência</t>
  </si>
  <si>
    <t>3.8.4.1. Externo</t>
  </si>
  <si>
    <t>3.8.4. Exames por - Pacientes Externos</t>
  </si>
  <si>
    <t>3.9.1 Exames por Unidades - Pac. Internos</t>
  </si>
  <si>
    <t>3.9.1.1. Clínica Médica</t>
  </si>
  <si>
    <t xml:space="preserve">3.9.1.2. Clínica Cirúrgica </t>
  </si>
  <si>
    <t>3.9.1.3. Clínica Obstétrica</t>
  </si>
  <si>
    <t>3.9.1.4. Clínica Pediátrica</t>
  </si>
  <si>
    <t>3.9.1.5. Clínica Otropédica</t>
  </si>
  <si>
    <t>3.9.1.6. Centro Cirúrgico</t>
  </si>
  <si>
    <t>3.9.1.7. Hemodiálise</t>
  </si>
  <si>
    <t>3.9.1.8. UTI Adulto</t>
  </si>
  <si>
    <t>3.9.1.9. UTI Infantil (Pediatrica)</t>
  </si>
  <si>
    <t>3.9.1.10. UTI Neonatal</t>
  </si>
  <si>
    <t>3.9.2. Exames por - Pac. Internos</t>
  </si>
  <si>
    <t>3.9.3. Exames por - Pac. Ambulatório/ PA</t>
  </si>
  <si>
    <t>3.9.3.1. Ambulatório</t>
  </si>
  <si>
    <t>3.9.3.2. Emergência</t>
  </si>
  <si>
    <t>3.9.4.1. Externo</t>
  </si>
  <si>
    <t>3.9.4. Exames por - Pac. Externos</t>
  </si>
  <si>
    <t>3.9.5.Total  Exames por Pac. Int/Amb/ Ext.</t>
  </si>
  <si>
    <t>3.10.2. Exames por - Pac. Internos</t>
  </si>
  <si>
    <t>3.10.1 Exames por Unidades - Pac. Internos</t>
  </si>
  <si>
    <t>3.10.1.1. Clínica Médica</t>
  </si>
  <si>
    <t xml:space="preserve">3.10.1.2. Clínica Cirúrgica </t>
  </si>
  <si>
    <t>3.10.1.3. Clínica Obstétrica</t>
  </si>
  <si>
    <t>3.10.1.4. Clínica Pediátrica</t>
  </si>
  <si>
    <t>3.10.1.5. Clínica Ortopédica</t>
  </si>
  <si>
    <t>3.10.1.6. Centro Cirúrgico</t>
  </si>
  <si>
    <t>3.10.1.7. Hemodiálise</t>
  </si>
  <si>
    <t>3.10.1.8. UTI Adulto</t>
  </si>
  <si>
    <t>3.10.1.9. UTI Infantil (Pediátrica)</t>
  </si>
  <si>
    <t>3.10.1.10. UTI Neonatal</t>
  </si>
  <si>
    <t>3.10.3. Exames por - Pac. Ambulatório/PA</t>
  </si>
  <si>
    <t>3.10.3.1. Ambulatório</t>
  </si>
  <si>
    <t>3.10.3.2. Emergência</t>
  </si>
  <si>
    <t>3.10.4. Exames por - Pac. Externos</t>
  </si>
  <si>
    <t>3.10.4.1. Externos</t>
  </si>
  <si>
    <t>3.10.5. Total  Exames p/. Pac. Int/Amb/ Ext.</t>
  </si>
  <si>
    <t>3.11.1 Exames por Unidade - Pac. Internos</t>
  </si>
  <si>
    <t>3.11.1.1. Clínica Médica</t>
  </si>
  <si>
    <t xml:space="preserve">3.11.1.2. Clínica Cirúrgica </t>
  </si>
  <si>
    <t>3.11.1.3. Clínica Obstétrica</t>
  </si>
  <si>
    <t>3.11.1.4. Clínica Pediátrica</t>
  </si>
  <si>
    <t>3.11.1.5. Clínica Ortopédica</t>
  </si>
  <si>
    <t>3.11.1.6. Centro Cirúrgico</t>
  </si>
  <si>
    <t>3.11.1.7. Hemodiálise</t>
  </si>
  <si>
    <t>3.11.1.8. UTI Adulto</t>
  </si>
  <si>
    <t>3.11.1.9. UTI Infantil Pediátrica</t>
  </si>
  <si>
    <t>3.11.1.10. UTI Neonatal</t>
  </si>
  <si>
    <t>3.11.2. Exames por - Pac. Internos</t>
  </si>
  <si>
    <t>3.11.3. Exames por - Pac. Ambulatório/PA</t>
  </si>
  <si>
    <t>3.11.3.1. Ambulatório</t>
  </si>
  <si>
    <t>3.11.3.2. Emergência</t>
  </si>
  <si>
    <t>3.11.4.1. Externos</t>
  </si>
  <si>
    <t>3.11.4. Exames por - Pac. Externos</t>
  </si>
  <si>
    <t>3.12.1.1. Clínica Médica</t>
  </si>
  <si>
    <t xml:space="preserve">3.12.1.2. Clínica Cirúrgica </t>
  </si>
  <si>
    <t>3.12.1.3. Clínica Obstétrica</t>
  </si>
  <si>
    <t>3.12.1.4. Clínica Pediátrica</t>
  </si>
  <si>
    <t>3.12.1.5. Clínica Ortopédica</t>
  </si>
  <si>
    <t>3.12.1.6. Centro Cirúrgico</t>
  </si>
  <si>
    <t>3.12.1.7. Hemodiálise</t>
  </si>
  <si>
    <t>3.12.1.8. UTI Adulto</t>
  </si>
  <si>
    <t>3.12.1.9. UTI Infantil (Pediátrica)</t>
  </si>
  <si>
    <t>3.12.1.10. UTI Neonatal</t>
  </si>
  <si>
    <t>3.12.2. Exames por - Pac. Internos</t>
  </si>
  <si>
    <t>3.12.3. Exames por - Pac. Ambulatório/PA</t>
  </si>
  <si>
    <t>3.12.4. Exames por - Pac. Externos</t>
  </si>
  <si>
    <t>3.13.1 Exames por Especialidade - Pac. Internos</t>
  </si>
  <si>
    <t>3.13.1.1. Clínica Médica</t>
  </si>
  <si>
    <t xml:space="preserve">3.13.1.2. Clínica Cirúrgica </t>
  </si>
  <si>
    <t>3.13.1.3. Clínica Obstétrica</t>
  </si>
  <si>
    <t>3.13.1.4. Clínica Pediátrica</t>
  </si>
  <si>
    <t>3.13.1.5. Clínica Ortopédica</t>
  </si>
  <si>
    <t>3.13.1.6. Centro Cirúrgico</t>
  </si>
  <si>
    <t>3.13.1.7. Hemodiálise</t>
  </si>
  <si>
    <t>3.13.1.8. UTI Adulto</t>
  </si>
  <si>
    <t>3.13.1.9. UTI Infantil (Pediátrica)</t>
  </si>
  <si>
    <t>3.13.1.10. UTI Neonatal</t>
  </si>
  <si>
    <t>3.13.2. Exames por - Pac. Internos</t>
  </si>
  <si>
    <t>3.13.3. Exames por - Pac. Ambulatório/ PA</t>
  </si>
  <si>
    <t>3.13.3.1. Ambulatório</t>
  </si>
  <si>
    <t>3.13.3.2. Emergência</t>
  </si>
  <si>
    <t>3.13.4. Exames por - Pac. Externos</t>
  </si>
  <si>
    <t>3.13.4.1. Externos</t>
  </si>
  <si>
    <t>3.14.1.1. Clínica Médica</t>
  </si>
  <si>
    <t xml:space="preserve">3.14.1.2. Clínica Cirúrgica </t>
  </si>
  <si>
    <t>3.14.1.3. Clínica Obstétrica</t>
  </si>
  <si>
    <t>3.14.1.4. Clínica Pediátrica</t>
  </si>
  <si>
    <t>3.14.1.5. Clínica Ortopédica</t>
  </si>
  <si>
    <t>3.14.1.6. Centro Cirúrgico</t>
  </si>
  <si>
    <t>3.14.1.7. Hemodiálise</t>
  </si>
  <si>
    <t>3.14.1.8. UTI Adulto</t>
  </si>
  <si>
    <t>3.14.1.9. UTI Infantil (Pediátrica)</t>
  </si>
  <si>
    <t>3.14.1.10. UTI Neonatal</t>
  </si>
  <si>
    <t>3.14.2. Exames por - Pac . Internos</t>
  </si>
  <si>
    <t>3.5.1.6. Centro Cirúrgico</t>
  </si>
  <si>
    <t>3.14.3.1. Ambulatório</t>
  </si>
  <si>
    <t>3.14.3.2. Emergência</t>
  </si>
  <si>
    <t>3.14.3. Exames por - Pac. Ambulatório/PA</t>
  </si>
  <si>
    <t>3.14.4. Exames por - Pac. Externos</t>
  </si>
  <si>
    <t>3.14.4.1. Externos</t>
  </si>
  <si>
    <t>3.14.5. Total  Exames por - Pac. Int/Amb/ Ext.</t>
  </si>
  <si>
    <t>3.15.1.1. Clínica Médica</t>
  </si>
  <si>
    <t xml:space="preserve">3.15.1.2. Clínica Cirúrgica </t>
  </si>
  <si>
    <t>3.15.1.3. Clínica Obstétrica</t>
  </si>
  <si>
    <t>3.15.1.4. Clínica Pediátrica</t>
  </si>
  <si>
    <t>3.15.1.5. Clínica Ortopédica</t>
  </si>
  <si>
    <t>3.15.1.6. Centro Cirúrgico</t>
  </si>
  <si>
    <t>3.15.1.7. Hemodiálise</t>
  </si>
  <si>
    <t>3.15.1.8. UTI Adulto</t>
  </si>
  <si>
    <t>3.15.1.9. UTI Infantil (Pediátrica)</t>
  </si>
  <si>
    <t>3.15.1.10. UTI Neonatal</t>
  </si>
  <si>
    <t>3.15.2. Exames por - Pac . Internos</t>
  </si>
  <si>
    <t>3.15.3. Exames por - Pac. Ambulatório/PA</t>
  </si>
  <si>
    <t>3.15.3.1. Ambulatório</t>
  </si>
  <si>
    <t>3.15.4. Exames por - Pac. Externos</t>
  </si>
  <si>
    <t>3.15.5. Total  Exames por - Pac. Int/Amb/ Ext.</t>
  </si>
  <si>
    <t>3.16.1.1. Clínica Médica</t>
  </si>
  <si>
    <t xml:space="preserve">3.16.1.2. Clínica Cirúrgica </t>
  </si>
  <si>
    <t>3.16.1.3. Clínica Obstétrica</t>
  </si>
  <si>
    <t>3.16.1.4. Clínica Pediátrica</t>
  </si>
  <si>
    <t>3.16.1.5. Clínica Ortopédica</t>
  </si>
  <si>
    <t>3.16.1.6. Centro Cirúrgico</t>
  </si>
  <si>
    <t>3.16.1.7. Hemodiálise</t>
  </si>
  <si>
    <t>3.16.1.8. UTI Adulto</t>
  </si>
  <si>
    <t>3.16.1.9. UTI Infantil (Pediátrica)</t>
  </si>
  <si>
    <t>3.16.1.10. UTI Neonatal</t>
  </si>
  <si>
    <t>3.16.2. Exames por - Pac . Internos</t>
  </si>
  <si>
    <t>3.16.3.2. Emergência</t>
  </si>
  <si>
    <t>3.16.3.1. Ambulatório</t>
  </si>
  <si>
    <t>3.16.4.1. Externos</t>
  </si>
  <si>
    <t>4.1.2.1. Desjejum</t>
  </si>
  <si>
    <t>4.1.2.2. Colação</t>
  </si>
  <si>
    <t>4.1.2.3. Almoço</t>
  </si>
  <si>
    <t>4.1.2.4. Lanche</t>
  </si>
  <si>
    <t>4.1.2.5. Jantar</t>
  </si>
  <si>
    <t>4.1.2.6. Ceia</t>
  </si>
  <si>
    <t>4.1.2.7. Dieta Enteral</t>
  </si>
  <si>
    <t>4.1.2.8. Lactário - Mamadeiras</t>
  </si>
  <si>
    <t>4.1.3. Refeições Servidas p/ Consumo Mensal</t>
  </si>
  <si>
    <t>4.1.3.1. Funcionários</t>
  </si>
  <si>
    <t>4.1.3.2. Acompanhantes</t>
  </si>
  <si>
    <t>4.1.3.3. Médicos</t>
  </si>
  <si>
    <t>4.2.1. Kg Roupas Lavada por Unidade</t>
  </si>
  <si>
    <t xml:space="preserve">4.2.1.1. Clínica Médica </t>
  </si>
  <si>
    <t xml:space="preserve">4.2.1.2. Clínica Cirúrgica </t>
  </si>
  <si>
    <t>4.2.1.3. Clínica Gineco/Obstetrica</t>
  </si>
  <si>
    <t>4.2.1.4. Clínica Ortopédica</t>
  </si>
  <si>
    <t>4.2.1.5. Pediatria</t>
  </si>
  <si>
    <t>4.2.1.6. Centro Cirúrgico</t>
  </si>
  <si>
    <t>4.2.1.8. Ambulatório</t>
  </si>
  <si>
    <t>4.2.1.9. Urgência/Emergência</t>
  </si>
  <si>
    <t>4.2.1.10. CME</t>
  </si>
  <si>
    <t>4.2.1.11. SADT</t>
  </si>
  <si>
    <t>4.2.1.12. Outros</t>
  </si>
  <si>
    <t>4.2.2.1. Umectante</t>
  </si>
  <si>
    <t>4.2.2.2. Sabão</t>
  </si>
  <si>
    <t>4.2.2.3. Alvejante</t>
  </si>
  <si>
    <t>4.2.2.4. Acidulante</t>
  </si>
  <si>
    <t>4.2.2.5. Amaciante</t>
  </si>
  <si>
    <t xml:space="preserve">4.2.2.6. Desengraxante </t>
  </si>
  <si>
    <t>4.2.2.7. Cloro</t>
  </si>
  <si>
    <t>4.3.1.1. Elétrica</t>
  </si>
  <si>
    <t>4.3.1.2. Mecânica</t>
  </si>
  <si>
    <t>4.3.1.3. Hidráulica</t>
  </si>
  <si>
    <t>4.3.1.4. Marcenaria</t>
  </si>
  <si>
    <t>4.3.1.5. Carpintaria</t>
  </si>
  <si>
    <t>4.3.1.6. Pintura</t>
  </si>
  <si>
    <t>4.3.1.7. Alvenaria</t>
  </si>
  <si>
    <t>4.3.1.8. Mobiliário</t>
  </si>
  <si>
    <t>4.3.1.9. Rede de Cabeamento</t>
  </si>
  <si>
    <t>4.3.1.10. Secadora de Roupa</t>
  </si>
  <si>
    <t>4.3.1.11. Autoclave</t>
  </si>
  <si>
    <t>4.3.1.12. Termodesinfectora</t>
  </si>
  <si>
    <t>4.3.1.13. Estativa de Parede</t>
  </si>
  <si>
    <t>4.3.1.14. Serralheria</t>
  </si>
  <si>
    <t xml:space="preserve">4.3.2.1. Clínica Médica </t>
  </si>
  <si>
    <t>4.3.2.2. Clínica Cirúrgica</t>
  </si>
  <si>
    <t xml:space="preserve">4.3.2.3. Clínica Obstétrica </t>
  </si>
  <si>
    <t>4.3.2.4. Clínica Pediátrica</t>
  </si>
  <si>
    <t>4.3.2.5. Clínica Ortopédica</t>
  </si>
  <si>
    <t>4.3.2.6. Centro Cirúrgico</t>
  </si>
  <si>
    <t>4.3.2.7. UTI Adulto</t>
  </si>
  <si>
    <t>4.3.2.8. UTI Infantil (Pediátrica)</t>
  </si>
  <si>
    <t>4.3.2.9. UTI Neonatal</t>
  </si>
  <si>
    <t>4.3.2.10. Atendimento</t>
  </si>
  <si>
    <t>4.3.2.11. Ambulatório</t>
  </si>
  <si>
    <t>4.3.2.12. Urgência / Emergência</t>
  </si>
  <si>
    <t>4.3.2.13. T.I.</t>
  </si>
  <si>
    <t>4.3.2.14. S.P.P.</t>
  </si>
  <si>
    <t>4.3.2.16. Telefonia</t>
  </si>
  <si>
    <t>4.3.2.17. SPR</t>
  </si>
  <si>
    <t>4.3.2.18. SND</t>
  </si>
  <si>
    <t>4.3.2.19. SHL</t>
  </si>
  <si>
    <t>4.3.2.21. Manutenção</t>
  </si>
  <si>
    <t>4.3.2.22. Diretoria de Enfermagem</t>
  </si>
  <si>
    <t>4.3.2.23. Administração</t>
  </si>
  <si>
    <t>4.3.2.24. CME</t>
  </si>
  <si>
    <t>4.3.2.25. Laboratório</t>
  </si>
  <si>
    <t>4.3.2.26. Departamento Pessoal</t>
  </si>
  <si>
    <t>4.3.2.27. S.A.U</t>
  </si>
  <si>
    <t>4.3.2.28. Psicologia</t>
  </si>
  <si>
    <t>4.3.2.29. Ultrassonografia</t>
  </si>
  <si>
    <t>4.3.2.30. NEP</t>
  </si>
  <si>
    <t xml:space="preserve">4.4.3. Clínica Obstétrica </t>
  </si>
  <si>
    <t>4.5.1.1. Das 7 às 13h.</t>
  </si>
  <si>
    <t>4.5.1.2. Das 13 às 19h.</t>
  </si>
  <si>
    <t>4.5.1.3. Das 19 às 7h.</t>
  </si>
  <si>
    <t>4.6.1. Administração</t>
  </si>
  <si>
    <t>4.6.2. Contabilidade</t>
  </si>
  <si>
    <t>4.6.3.Recursos Humanos</t>
  </si>
  <si>
    <t>4.6.4. Assessoria</t>
  </si>
  <si>
    <t>4.6.5.Diretoria de Apoio</t>
  </si>
  <si>
    <t>4.6.6. Enfermagem</t>
  </si>
  <si>
    <t>4.6.7. NEP</t>
  </si>
  <si>
    <t>4.6.8. Estatistica</t>
  </si>
  <si>
    <t>4.6.9. Manutenção</t>
  </si>
  <si>
    <t>4.6.10. Tesouraria</t>
  </si>
  <si>
    <t>4.6.11. S.A.U</t>
  </si>
  <si>
    <t>4.6.12. Qualidade (NGQ)</t>
  </si>
  <si>
    <t>4.6.13. Faturamento</t>
  </si>
  <si>
    <t>4.6.14. SHL</t>
  </si>
  <si>
    <t>4.6.15. SND</t>
  </si>
  <si>
    <t>4.6.16. Segurança do Trabalho</t>
  </si>
  <si>
    <t>4.6.17. Metodos Gráficos</t>
  </si>
  <si>
    <t>4.6.18. Patrimônio</t>
  </si>
  <si>
    <t>4.6.19. CME</t>
  </si>
  <si>
    <t>4.7.1. Administração</t>
  </si>
  <si>
    <t>4.7.2. Enfermagem</t>
  </si>
  <si>
    <t>4.7.4. SPP</t>
  </si>
  <si>
    <t>4.7.6. S.A.U</t>
  </si>
  <si>
    <t>4.7.7. Fisioterapia</t>
  </si>
  <si>
    <t>4.7.3. NEP</t>
  </si>
  <si>
    <t>4.7.8. Faturamento</t>
  </si>
  <si>
    <t>4.7.9. SHL</t>
  </si>
  <si>
    <t>4.7.10. SND</t>
  </si>
  <si>
    <t xml:space="preserve">4.7.11. Segurança </t>
  </si>
  <si>
    <t>4.8.12. Recepção Central</t>
  </si>
  <si>
    <t>4.9.13. Patrimônio</t>
  </si>
  <si>
    <t>4.9.14. Outros</t>
  </si>
  <si>
    <t>4.7.5. Tesouraria</t>
  </si>
  <si>
    <t>4.8.9. Manutenção</t>
  </si>
  <si>
    <t>4.8.11. Atendimento</t>
  </si>
  <si>
    <t>4.8.12. Almoxarifado</t>
  </si>
  <si>
    <t>4.8.13. S.A.U.</t>
  </si>
  <si>
    <t>5.1.1.1. Administração</t>
  </si>
  <si>
    <t>5.1.1.2. Enfermeiros</t>
  </si>
  <si>
    <t>5.1.1.3. Téc. Enfermagem</t>
  </si>
  <si>
    <t>5.1.1.4. Aux. Enfermagem</t>
  </si>
  <si>
    <t>5.1.1.5. SADT's</t>
  </si>
  <si>
    <t>5.1.1.6. Farmácia</t>
  </si>
  <si>
    <t>5.1.1.7. Téc. Em Imobilização</t>
  </si>
  <si>
    <t>5.1.1.8. Atendimento</t>
  </si>
  <si>
    <t>5.1.1.9. Almoxarifado</t>
  </si>
  <si>
    <t>5.1.1.10. SND</t>
  </si>
  <si>
    <t>5.1.1.11. SHL</t>
  </si>
  <si>
    <t>5.1.1.12. SPR</t>
  </si>
  <si>
    <t>5.1.1.13. Manutenção</t>
  </si>
  <si>
    <t>5.1.1.14. Segurança do Trabalho</t>
  </si>
  <si>
    <t>5.1.1.15. Maqueiro</t>
  </si>
  <si>
    <t>5.1.1.16. Clínicas (Aux.Administrativo)</t>
  </si>
  <si>
    <t>5.1.1.17. Compras</t>
  </si>
  <si>
    <t>5.1.1.18. Agência Transfusional</t>
  </si>
  <si>
    <t>5.1.1.21. Obras</t>
  </si>
  <si>
    <t>5.1.1.22. Médicos Empregados</t>
  </si>
  <si>
    <t>5.1.1.23. Outros</t>
  </si>
  <si>
    <t>5.1.2.1. Pos-Graduação</t>
  </si>
  <si>
    <t>5.1.2.2. Superior</t>
  </si>
  <si>
    <t>5.1.2.3. Superior Incompleto</t>
  </si>
  <si>
    <t>5.1.2.4. 2º Grau</t>
  </si>
  <si>
    <t>5.1.2.5. 2º Grau Incompleto</t>
  </si>
  <si>
    <t>5.1.2.6. 1º Grau</t>
  </si>
  <si>
    <t>5.1.2.7. 1º Grau Incompleto</t>
  </si>
  <si>
    <t>5.1.2.8. Sem Instrução</t>
  </si>
  <si>
    <t>5.1.4. Indices do Depto. Pessoal</t>
  </si>
  <si>
    <t>5.1.4.1. Funcionários em Férias</t>
  </si>
  <si>
    <t>5.1.4.2. Funcionários de Licenças/Afastamentos</t>
  </si>
  <si>
    <t>5.1.4.3. Admissões</t>
  </si>
  <si>
    <t>5.1.4.4. Demissões</t>
  </si>
  <si>
    <t>5.1.4.7. Taxa de Absenteísmo</t>
  </si>
  <si>
    <t>5.1.4.8. Horas Extras</t>
  </si>
  <si>
    <t>5.1.4.9. Atrasos em Horas</t>
  </si>
  <si>
    <t xml:space="preserve">5.1.4.10. Índice de Funcionários por Leito </t>
  </si>
  <si>
    <t>5.1.4.11. Índice de Funcionários por Leito Ocupado</t>
  </si>
  <si>
    <t>5.1.4.12. Taxa de Rotatividade</t>
  </si>
  <si>
    <t>5.1.4.13. % do Pessoal - Serv .Adm.</t>
  </si>
  <si>
    <t>5.1.4.14. % do Pessoal de Enfermagem</t>
  </si>
  <si>
    <t>5.1.4.15. % do Pessoal S.A.D.T</t>
  </si>
  <si>
    <t>5.1.4.16. % do Pessoal Serv. Apoio</t>
  </si>
  <si>
    <t>5.1.4.18. Outros não Empregados</t>
  </si>
  <si>
    <t>HRPM 2016 - RELATÓRIO DE ATIVIDADES - SEDE</t>
  </si>
  <si>
    <t>1. ATIVIDADES ASSISTENCIAIS</t>
  </si>
  <si>
    <t>TOTAL</t>
  </si>
  <si>
    <t>1.1. NÚMERO DE LEITOS - ESPECIALIDADE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</si>
  <si>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</si>
  <si>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</si>
  <si>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</si>
  <si>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</si>
  <si>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</si>
  <si>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</si>
  <si>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</si>
  <si>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</si>
  <si>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</si>
  <si>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</si>
  <si>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</si>
  <si>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</si>
  <si>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MÉDIA MENSAL</t>
  </si>
  <si>
    <t>1.2.0. Outros</t>
  </si>
  <si>
    <t>Total de Leitos</t>
  </si>
  <si>
    <t>1.1.1 PACIENTES DIA POR  ESPECIALIDADE</t>
  </si>
  <si>
    <t>1.1.2.0. Outros</t>
  </si>
  <si>
    <t>Total de Pacientes Dia por Especialidade</t>
  </si>
  <si>
    <t xml:space="preserve">1.2. NÚMERO DE PACIENTES-DIA </t>
  </si>
  <si>
    <t>1.2.1. PACIENTES PAGANTES</t>
  </si>
  <si>
    <t>1.2.1.1. Particulares</t>
  </si>
  <si>
    <t>1.2.1.2. Convênio A</t>
  </si>
  <si>
    <t>1.2.1.3. Convênio B</t>
  </si>
  <si>
    <t>1.2.1.4. Convênio C</t>
  </si>
  <si>
    <t xml:space="preserve">1.2.1.5. Outros Convênios </t>
  </si>
  <si>
    <t>Sub total ( 1 )</t>
  </si>
  <si>
    <t>1.2.2. SOCIAIS</t>
  </si>
  <si>
    <t>1.2.2.1. SUS</t>
  </si>
  <si>
    <t>1.2.2.2. Gratuito</t>
  </si>
  <si>
    <t>Sub Total ( 2 )</t>
  </si>
  <si>
    <t>T o t a l  d e  Pacientes/dia</t>
  </si>
  <si>
    <t xml:space="preserve">Média  Diária  de  Pacientes </t>
  </si>
  <si>
    <t>1.2.1 NÚMERO DE INTERNAÇÕES POR  ESPECIALIDADE</t>
  </si>
  <si>
    <t xml:space="preserve">1.2.1.1  Clínica Médica </t>
  </si>
  <si>
    <t xml:space="preserve">1.2.1.2. Clínica Pediátrica </t>
  </si>
  <si>
    <t xml:space="preserve">1.2.1.3. Clínica Cirúrgica </t>
  </si>
  <si>
    <t xml:space="preserve">1.2.1.4. Clínica Obstétrica </t>
  </si>
  <si>
    <t xml:space="preserve">1.2.1.5. UTI de Adultos </t>
  </si>
  <si>
    <t xml:space="preserve">1.2.1.6. UTI Infantil </t>
  </si>
  <si>
    <t xml:space="preserve">1.2.1.7. UTI Neonatal </t>
  </si>
  <si>
    <t>1.2.1.8. Berçário</t>
  </si>
  <si>
    <t>1.2.1.9. Clínica Ortopédica</t>
  </si>
  <si>
    <t>1.2.2.0. Outros</t>
  </si>
  <si>
    <t>Total de Internações por Especialidade</t>
  </si>
  <si>
    <t>1.3. NÚMERO DE INTERNAÇÕES</t>
  </si>
  <si>
    <t>1.3.1. PACIENTES PAGANTES</t>
  </si>
  <si>
    <t>1.3.1.1. Particulares</t>
  </si>
  <si>
    <t>1.3.1.2. Convênio A</t>
  </si>
  <si>
    <t>1.3.1.3. Convênio B</t>
  </si>
  <si>
    <t>1.3.1.4. Convênio C</t>
  </si>
  <si>
    <t xml:space="preserve">1.3.1.5. Outros Convênios </t>
  </si>
  <si>
    <t>1.3.2. SOCIAIS</t>
  </si>
  <si>
    <t>1.3.2.1. SUS</t>
  </si>
  <si>
    <t>1.3.2.2. Gratuito</t>
  </si>
  <si>
    <t>T o t a l  d e  I n t e r n a ç õ e s</t>
  </si>
  <si>
    <t>Média  Diária  de  Internações</t>
  </si>
  <si>
    <t>1.4. PORCENTAGEM DE OCUPAÇÃO</t>
  </si>
  <si>
    <t xml:space="preserve">1.4.4. Clínica Obstétrica </t>
  </si>
  <si>
    <t xml:space="preserve">1.4.6. UTI Infantil </t>
  </si>
  <si>
    <t>1.4.10. Outros</t>
  </si>
  <si>
    <t>1.5. MÉDIA DE PERMANÊNCIA - ESPECIALIDADES</t>
  </si>
  <si>
    <t xml:space="preserve">1.5.2. Clínica Pediátrica </t>
  </si>
  <si>
    <t xml:space="preserve">1.5.3. Clínica Cirúrgica </t>
  </si>
  <si>
    <t xml:space="preserve">1.5.5. UTI de Adultos </t>
  </si>
  <si>
    <t xml:space="preserve">1.5.6. UTI Infantil </t>
  </si>
  <si>
    <t xml:space="preserve">1.5.7. UTI Neonatal </t>
  </si>
  <si>
    <t>1.5.8. Berçário</t>
  </si>
  <si>
    <t>1.5.9. Clínica Ortopédica</t>
  </si>
  <si>
    <t>1.5.10. Outros</t>
  </si>
  <si>
    <t>1.6.MÉDIA GERAL PERMANÊNCIA - CONVÊNIOS</t>
  </si>
  <si>
    <t>1.6.1. PACIENTES PAGANTES</t>
  </si>
  <si>
    <t>1.6.1.1. Particulares</t>
  </si>
  <si>
    <t>1.6.1.2. Convênio A</t>
  </si>
  <si>
    <t>1.6.1.3. Convênio B</t>
  </si>
  <si>
    <t>1.6.1.4. Convênio C</t>
  </si>
  <si>
    <t>1.6.1.5. Outros Convênios</t>
  </si>
  <si>
    <t>Média de Permanência</t>
  </si>
  <si>
    <t>1.6.2. SOCIAIS</t>
  </si>
  <si>
    <t>1.6.2.1. Sus</t>
  </si>
  <si>
    <t>1.6.2.2. Gratuito</t>
  </si>
  <si>
    <t>Média Geral de Permanência p/ Convênio</t>
  </si>
  <si>
    <t>1.7. NÚMERO DE CIRURGIAS NO BLOCO OPERATÓRIO</t>
  </si>
  <si>
    <t>1.7.1. Cirurgias Grandes</t>
  </si>
  <si>
    <t xml:space="preserve">1.7.2. Cirurgias Médias </t>
  </si>
  <si>
    <t>1.7.3. Cirurgias Pequenas</t>
  </si>
  <si>
    <t xml:space="preserve">1.7.4. Curetagens </t>
  </si>
  <si>
    <t xml:space="preserve">1.7.5. Cesáreas </t>
  </si>
  <si>
    <t xml:space="preserve">T o t a l  d e  C i r u r g i a s </t>
  </si>
  <si>
    <t xml:space="preserve">1.8. TOTAL DE CIRURGIAS POR CONVÊNIO </t>
  </si>
  <si>
    <t>1.8.1. Particulares</t>
  </si>
  <si>
    <t xml:space="preserve">1.8.2. Convênios </t>
  </si>
  <si>
    <t>1.8.3. Sus</t>
  </si>
  <si>
    <t xml:space="preserve">1.8.4. Sociais </t>
  </si>
  <si>
    <t>T o t a l  d e  C i r u r g i a s  p o r  C o n v ê n i o</t>
  </si>
  <si>
    <t xml:space="preserve">1.9. NÚMERO DE PARTOS </t>
  </si>
  <si>
    <t xml:space="preserve">1.9.1. Partos Normais </t>
  </si>
  <si>
    <t xml:space="preserve">1.9.2. Cesáreas </t>
  </si>
  <si>
    <t xml:space="preserve">1.9.3. Outros </t>
  </si>
  <si>
    <t xml:space="preserve">T o t a l  d e  P a r t o s </t>
  </si>
  <si>
    <t xml:space="preserve">1.10. TOTAL DE PARTOS POR CONVÊNIO </t>
  </si>
  <si>
    <t>1.10.1. Particulares</t>
  </si>
  <si>
    <t xml:space="preserve">1.10.2. Convênios </t>
  </si>
  <si>
    <t>1.10.3. Sus</t>
  </si>
  <si>
    <t xml:space="preserve">1.10.4. Sociais </t>
  </si>
  <si>
    <t>T o t a l  d e  P a r t o s  p o r  C o n v ê n i o</t>
  </si>
  <si>
    <t>1.11. SERVIÇOS AUX. DIAGN.  E TRATAMENTO - SADT</t>
  </si>
  <si>
    <t>1.11.1. Laboratório Clínico - Total</t>
  </si>
  <si>
    <t>Laboratório Clínico - SUS</t>
  </si>
  <si>
    <t>1.11.2. Anatomia Patológica -Total</t>
  </si>
  <si>
    <t>Anatomia Patológica - SUS</t>
  </si>
  <si>
    <t>1.11.3. Radiologia - Total</t>
  </si>
  <si>
    <t>Radiologia - SUS</t>
  </si>
  <si>
    <t>1.11.4. Eletrocardiografia  - Total</t>
  </si>
  <si>
    <t>Eletrocardiografia - SUS</t>
  </si>
  <si>
    <t>1.11.5. Fisioterapia (sessões) - Total</t>
  </si>
  <si>
    <t>Fisioterapia (sessões) - SUS</t>
  </si>
  <si>
    <t>1.11.6. Hemodialise (sessões) - Total</t>
  </si>
  <si>
    <t>Hemodiálise(Sessões)  - SUS</t>
  </si>
  <si>
    <t>1.11.7. Hemodinâmica- Total</t>
  </si>
  <si>
    <t>Hemodinâmica - SUS</t>
  </si>
  <si>
    <t>1.11.8. Hemoterapia - Total</t>
  </si>
  <si>
    <t>Hemoterapia - SUS</t>
  </si>
  <si>
    <t>1.11.9. Endoscopia - Total</t>
  </si>
  <si>
    <t>Endoscopia - SUS</t>
  </si>
  <si>
    <t>1.11.10. Ultrassonografia - Total</t>
  </si>
  <si>
    <t>Ultrassonografia - SUS</t>
  </si>
  <si>
    <t>1.11.11. Tomografia Computadorizada - Total</t>
  </si>
  <si>
    <t>Tomografia Computadorizada - SUS</t>
  </si>
  <si>
    <t>1.11.12. Ressonância Magnética - Total</t>
  </si>
  <si>
    <t>1.11.13. Mamografia - Total</t>
  </si>
  <si>
    <t>Mamografia - SUS</t>
  </si>
  <si>
    <t>1.11.14. Citopatologia - Total</t>
  </si>
  <si>
    <r>
      <t xml:space="preserve">Citopatologia - SUS </t>
    </r>
    <r>
      <rPr>
        <sz val="8"/>
        <color rgb="FFFF0000"/>
        <rFont val="Arial"/>
        <family val="2"/>
      </rPr>
      <t xml:space="preserve"> (Ecocardiografia)</t>
    </r>
  </si>
  <si>
    <t>1.11.15. Eletroencefalografia - Total</t>
  </si>
  <si>
    <r>
      <t>Eletroencefalografia - SUS</t>
    </r>
    <r>
      <rPr>
        <sz val="8"/>
        <color rgb="FFFF0000"/>
        <rFont val="Arial"/>
        <family val="2"/>
      </rPr>
      <t xml:space="preserve"> (Holter)</t>
    </r>
  </si>
  <si>
    <t>1.11.16. Teste do Pézinho - Total</t>
  </si>
  <si>
    <t>1.11.17. Diversos - Total</t>
  </si>
  <si>
    <t>Diversos  - SUS</t>
  </si>
  <si>
    <t>1.11.18. Teste Ergométrico - Total</t>
  </si>
  <si>
    <t>Teste Ergométrico  - SUS</t>
  </si>
  <si>
    <t>1.11.19. Outros - Total</t>
  </si>
  <si>
    <t>Outros - SUS</t>
  </si>
  <si>
    <t>T o t a l  (1.11.1 + ... + 1.11.19) Total</t>
  </si>
  <si>
    <t>T o t a l  (1.11.1 + ... + 1.11.19) SUS</t>
  </si>
  <si>
    <t>1.12. AMBULATÓRIO E URGÊNCIA</t>
  </si>
  <si>
    <t>1.12.1. Consultas - Total</t>
  </si>
  <si>
    <t>Consultas - SUS</t>
  </si>
  <si>
    <t>1.12.2. Consultas com Procedimentos - Total</t>
  </si>
  <si>
    <t>Consultas com Procedimentos - SUS</t>
  </si>
  <si>
    <t>1.12.3. Procedimentos - Total</t>
  </si>
  <si>
    <t>Procedimentos - SUS</t>
  </si>
  <si>
    <t>1.12.4. Procedimentos Cirúrgicos - Total</t>
  </si>
  <si>
    <t>Procedimentos Cirúrgicos - SUS</t>
  </si>
  <si>
    <t>T o t a l  (1.12.1 + ... + 1.12.4) Total</t>
  </si>
  <si>
    <t>T o t a l  (1.12.1 + ... + 1.12.4) SUS</t>
  </si>
  <si>
    <t>1.13. ATENDIMENTO DOMICILIAR</t>
  </si>
  <si>
    <t>1.13.1. Número de Pacientes Atendidos a Domicílio</t>
  </si>
  <si>
    <t>1.13.2. Número de Visitas a Pacientes em Domicílio</t>
  </si>
  <si>
    <t>1.13.3. Número de Internados a Domicílio</t>
  </si>
  <si>
    <t>1.13.4. Média de Permanência de Pacientes a Domicílio</t>
  </si>
  <si>
    <t>1.14. ESTRATÉGIA DE SAÚDE DA FAMILIA</t>
  </si>
  <si>
    <t>1.14.1. DIMENSÕES GERAIS</t>
  </si>
  <si>
    <t>1.14.1.1. Equipes Fixas</t>
  </si>
  <si>
    <t>1.14.1.2. Equipes Móveis</t>
  </si>
  <si>
    <t>1.14.1.3. Fámilias Assistidas</t>
  </si>
  <si>
    <t>1.14.1.4. Pessoas Assistidas</t>
  </si>
  <si>
    <t>1.14.2. PRODUTIVIDADE DAS EQUIPES (Fixas e Móveis)</t>
  </si>
  <si>
    <t>1.14.2.1. Médica</t>
  </si>
  <si>
    <t>1.14.2.2. Enfermagem</t>
  </si>
  <si>
    <t>1.14.2.3. Odontotólogos</t>
  </si>
  <si>
    <t>1.14.2.4. Fisioterapêutas</t>
  </si>
  <si>
    <t>1.14.2.5. Psicólogos</t>
  </si>
  <si>
    <t>1.14.2.6. Psiquiatras</t>
  </si>
  <si>
    <t>1.14.2.7. Nutricionistas</t>
  </si>
  <si>
    <t>1.14.2.8. Avaliadores Físicos</t>
  </si>
  <si>
    <t>1.14.2.9. Outras Equipes</t>
  </si>
  <si>
    <t>1.14.2.10. linha livre</t>
  </si>
  <si>
    <t>1.15. SAMU</t>
  </si>
  <si>
    <t>1.15.1. Chamados Recebidos</t>
  </si>
  <si>
    <t>1.15.2. Chamados atendidos c/ saída de viatura</t>
  </si>
  <si>
    <t>1.15.3. Número de Vitimas Atendidas</t>
  </si>
  <si>
    <t>1.15.4. Número de Óbitos</t>
  </si>
  <si>
    <t>1.15.5. Número de Ambulâncias</t>
  </si>
  <si>
    <t>1.15.6. Kilometros Rodados</t>
  </si>
  <si>
    <t>2. INDICADORES HOSPITALARES</t>
  </si>
  <si>
    <t>2.1. ASSISTENCIAIS</t>
  </si>
  <si>
    <t>2.1.1 Percentual de Cesarianas (Min. Saúde)</t>
  </si>
  <si>
    <t>2.1.2. Taxa de Mortalidade Global</t>
  </si>
  <si>
    <t>2.1.3. Taxa de Mortalidade Neo-Natal</t>
  </si>
  <si>
    <t>2.1.4. Taxa de Mortalidade Operatória</t>
  </si>
  <si>
    <t>2.1.5. Taxa de Infecção Hospitalar</t>
  </si>
  <si>
    <t>2.1.6. Porcentagem de Nati-Mortos</t>
  </si>
  <si>
    <t>2.1.7. Porcentagem de Prematuros</t>
  </si>
  <si>
    <t>2.1.8. Índice de Giro dos Leitos</t>
  </si>
  <si>
    <t>3.2.2. Nº de Procedimentos por - Pac. Internos</t>
  </si>
  <si>
    <t>5.1.4.5. Nº de Funcionários/Mês</t>
  </si>
  <si>
    <t>5.1.4.17. Total Pessoal de Serviços Terceirizados</t>
  </si>
  <si>
    <t xml:space="preserve">2.  RECURSOS HUMANOS </t>
  </si>
  <si>
    <t>MÉDIA DOS MESES DE JUNHO, JULHO E AGOSTO</t>
  </si>
  <si>
    <t>VARIAÇÃO EM % ENTRE AS MÉDIAS DO ANOS</t>
  </si>
  <si>
    <t>2.1. RECURSOS HUMANOS - PRÓPRIO</t>
  </si>
  <si>
    <t>2015 x 2016</t>
  </si>
  <si>
    <t>2.1.1. Administração</t>
  </si>
  <si>
    <t>2.1.2. Enfermagem - Total</t>
  </si>
  <si>
    <t>2.1.2.1. Enfermeiros</t>
  </si>
  <si>
    <t xml:space="preserve">2.1.2.2. Técnicos de Enfermagem </t>
  </si>
  <si>
    <t>2.1.2.3. Auxiliares de Enfermagem</t>
  </si>
  <si>
    <t>2.1.2.4. Maqueiro</t>
  </si>
  <si>
    <t>2.1.3. Serviços de Apoio Assistencial (Fisio, Fono, Nutricionista e etc)</t>
  </si>
  <si>
    <t>2.1.4. S.A.D.T.</t>
  </si>
  <si>
    <t>2.1.5. Nutrição</t>
  </si>
  <si>
    <t>2.1.6. Limpeza e Higienização</t>
  </si>
  <si>
    <t xml:space="preserve">2.1.7. Processamento da Roupa </t>
  </si>
  <si>
    <t>2.1.8. Manutenção / Segurança</t>
  </si>
  <si>
    <t>S u b   t o t a l ( 1 )</t>
  </si>
  <si>
    <t xml:space="preserve">2.1.9. Obras </t>
  </si>
  <si>
    <t>2.1.10. Médicos empregados</t>
  </si>
  <si>
    <t xml:space="preserve">2.1.11. Outros </t>
  </si>
  <si>
    <t>S u b   t o t a l ( 2 )</t>
  </si>
  <si>
    <t xml:space="preserve"> T o t a l   ( 1 + 2 )</t>
  </si>
  <si>
    <t>2.2. RECURSOS HUMANOS - CEDIDO</t>
  </si>
  <si>
    <t>2.2.1. Administração</t>
  </si>
  <si>
    <t>2.2.2. Enfermagem - Total</t>
  </si>
  <si>
    <t>2.2.2.1. Enfermeiros</t>
  </si>
  <si>
    <t xml:space="preserve">2.2.2.2. Técnicos de Enfermagem </t>
  </si>
  <si>
    <t>2.2.2.3. Auxiliares de Enfermagem</t>
  </si>
  <si>
    <t>2.2.2.4. Maqueiro</t>
  </si>
  <si>
    <t>2.2.3.  Serviços de Apoio Assistencial (Fisio, Fono, Nutricionista e etc)</t>
  </si>
  <si>
    <t>2.2.4. S.A.D.T.</t>
  </si>
  <si>
    <t>2.2.5. Nutrição</t>
  </si>
  <si>
    <t>2.2.6. Limpeza e Higienização</t>
  </si>
  <si>
    <t xml:space="preserve">2.2.7. Processamento da Roupa </t>
  </si>
  <si>
    <t>2.2.8. Manutenção / Segurança</t>
  </si>
  <si>
    <t>S u b   t o t a l ( 3 )</t>
  </si>
  <si>
    <t xml:space="preserve">2.2.9. Obras </t>
  </si>
  <si>
    <t>2.2.10. Médicos</t>
  </si>
  <si>
    <t xml:space="preserve">2.2.11. Outros </t>
  </si>
  <si>
    <t>S u b   t o t a l ( 4 )</t>
  </si>
  <si>
    <t>T o t a l   ( 3 + 4 )</t>
  </si>
  <si>
    <t>2.2.1 RECURSOS HUMANOS - COOPERATIVAS / TERCEIROS</t>
  </si>
  <si>
    <t>2.3. RECURSOS HUMANOS - TOTAL</t>
  </si>
  <si>
    <t>2.3.1. Administração</t>
  </si>
  <si>
    <t>2.3.2. Enfermagem - Total</t>
  </si>
  <si>
    <t>2.3.2.1. Enfermeiros</t>
  </si>
  <si>
    <t xml:space="preserve">2.3.2.2. Técnicos de Enfermagem </t>
  </si>
  <si>
    <t>2.3.2.3. Auxiliares de Enfermagem</t>
  </si>
  <si>
    <t>2.3.2.4. Pessoal de Apoio</t>
  </si>
  <si>
    <t>2.3.3.  Serviços de Apoio Assistencial (Fisio, Fono, Nutricionista e etc)</t>
  </si>
  <si>
    <t>2.3.4. S.A.D.T.</t>
  </si>
  <si>
    <t>2.3.5. Nutrição</t>
  </si>
  <si>
    <t>2.3.6. Limpeza e Higienização</t>
  </si>
  <si>
    <t xml:space="preserve">2.3.7. Processamento da Roupa </t>
  </si>
  <si>
    <t>2.3.8. Manutenção / Segurança</t>
  </si>
  <si>
    <t>S u b   t o t a l ( 5 )</t>
  </si>
  <si>
    <t xml:space="preserve">2.3.9. Obras </t>
  </si>
  <si>
    <t>2.3.10. Médicos</t>
  </si>
  <si>
    <t xml:space="preserve">2.3.11. Outros </t>
  </si>
  <si>
    <t>S u b   t o t a l ( 6 )</t>
  </si>
  <si>
    <t xml:space="preserve">TOTAL GERAL (5+6) </t>
  </si>
  <si>
    <t>2.4.  ROTATIVIDADE</t>
  </si>
  <si>
    <t xml:space="preserve">2.4.1 Admissões </t>
  </si>
  <si>
    <t xml:space="preserve">2.4.2 Demissões </t>
  </si>
  <si>
    <t>2.4.3 Funcionários Afastados</t>
  </si>
  <si>
    <t>2.5. CORPO CLÍNICO</t>
  </si>
  <si>
    <t>2.5.1. Médicos</t>
  </si>
  <si>
    <t>2.5.2. Outros</t>
  </si>
  <si>
    <t xml:space="preserve">T o t a l   </t>
  </si>
  <si>
    <t>2.5. PORTADORES DE DEFICIÊNCIA</t>
  </si>
  <si>
    <t>2.6.1. Portadores de Deficiência Física</t>
  </si>
  <si>
    <t>2.7.  ABSENTEÍSMO</t>
  </si>
  <si>
    <t>2.7.1. Horas Perdidas</t>
  </si>
  <si>
    <t>2.7.1.1. Atrasos</t>
  </si>
  <si>
    <t xml:space="preserve">2.7.1.2. Faltas ( justificadas ou não ) </t>
  </si>
  <si>
    <t xml:space="preserve">2.7.1.3. Saídas Antecipadas </t>
  </si>
  <si>
    <t>2.7.2. Horas Planejadas</t>
  </si>
  <si>
    <t>2.7.2.1. Horas Planejadas ( CLT )</t>
  </si>
  <si>
    <t>2.8. BASE SALARIAL</t>
  </si>
  <si>
    <t>2.8.1. Total de Salários Nominais (Enfermagem)</t>
  </si>
  <si>
    <t>2.8.2 Total de Salários Nominais (Médicos)</t>
  </si>
  <si>
    <t>2.8.3. Total de Salários Nominais (Demais Colaboradores)</t>
  </si>
  <si>
    <t>3.  ATIVIDADES SOCIAIS</t>
  </si>
  <si>
    <t>3.1.  PASTORAL DA SAÚDE/SAÚDE COMUNITÁRIA</t>
  </si>
  <si>
    <t xml:space="preserve">3.1.1  Visitas Domiciliares </t>
  </si>
  <si>
    <t>3.1.2  Visitas a Pacientes Internados</t>
  </si>
  <si>
    <t xml:space="preserve">3.1.3. Cursos Ministrados </t>
  </si>
  <si>
    <t xml:space="preserve">3.1.3.1. Número de Participantes </t>
  </si>
  <si>
    <t xml:space="preserve">3.1.4. Outras </t>
  </si>
  <si>
    <t>3.2.  ASSISTÊNCIA SOCIAL</t>
  </si>
  <si>
    <t xml:space="preserve">3.2.1. Pessoas Atendidas </t>
  </si>
  <si>
    <t>3.2.2. Medicamentos Distribuidos  (emb)</t>
  </si>
  <si>
    <t>3.2.3. Número de Crianças na Creche</t>
  </si>
  <si>
    <t xml:space="preserve">3.2.4. Outras </t>
  </si>
  <si>
    <t>3.3.   EDUCAÇÃO</t>
  </si>
  <si>
    <t xml:space="preserve">3.3.1. Cursos Ministrados </t>
  </si>
  <si>
    <t xml:space="preserve">3.3.1.1. Número de Participantes </t>
  </si>
  <si>
    <t xml:space="preserve">3.3.2. Participação em Cursos Externos </t>
  </si>
  <si>
    <t xml:space="preserve">3.3.3. Número de Estagiários </t>
  </si>
  <si>
    <t xml:space="preserve">Teste do Pézinho - SUS  </t>
  </si>
  <si>
    <r>
      <t xml:space="preserve">Ressonância Magnética - SUS </t>
    </r>
    <r>
      <rPr>
        <sz val="8"/>
        <color rgb="FFFF0000"/>
        <rFont val="Arial"/>
        <family val="2"/>
      </rPr>
      <t>(MAPA)</t>
    </r>
  </si>
  <si>
    <t>3.18.1 Média Diária</t>
  </si>
  <si>
    <t>3.18.2. % de Exames por - Pac . Internos</t>
  </si>
  <si>
    <t>3.18.3. % de Exames por - Pac. Ambulatório/PA</t>
  </si>
  <si>
    <t>3.18.4. % de Exames por - Pac.Externos</t>
  </si>
  <si>
    <t>3.15.3.2. Emergência</t>
  </si>
  <si>
    <t>3.15.4.1. Externos</t>
  </si>
  <si>
    <t>3.12.4.1. 'Externos</t>
  </si>
  <si>
    <t>3.12.3.1. Ambulatório</t>
  </si>
  <si>
    <t>3.12.3.2. Emergência</t>
  </si>
  <si>
    <t>3.4.4.1. Externos</t>
  </si>
  <si>
    <t>3.4.3.1. Ambulatório</t>
  </si>
  <si>
    <t>3.3.2.1. Procedimentos</t>
  </si>
  <si>
    <t>3.3.2.2. Nº de Pacientes Atendidos - Internos</t>
  </si>
  <si>
    <t>3.2.5.1. Procedimentos</t>
  </si>
  <si>
    <t>3.2.3.1. Sessões</t>
  </si>
  <si>
    <t>3.2.2.1. Nº de Pacientes Atendidos - Internos</t>
  </si>
  <si>
    <t>2.1.1.4. Número Total de Curetagens</t>
  </si>
  <si>
    <t>2.1.1.5. Nº de Salas Cirúrgicas</t>
  </si>
  <si>
    <t>4.2.1.7. UTI Adulto</t>
  </si>
  <si>
    <t>4.2.1.7. UTI Infantil (Pediatrica)</t>
  </si>
  <si>
    <t>4.2.1.7. UTI Neonatal</t>
  </si>
  <si>
    <t>3.2.3. Nº de Sessões por - Pac. Internos</t>
  </si>
  <si>
    <t>3.2.4. Nº de Sessões por - Pac. Externos</t>
  </si>
  <si>
    <t>3.2.5.Nº de Procedimentos p/ - Pac. Externos</t>
  </si>
  <si>
    <t>3.2.4.1. Sessões</t>
  </si>
  <si>
    <t>3.2.5.2. Nº de Pacientes Atendidos - Externos</t>
  </si>
  <si>
    <t>3.2.6.Total Procedimentos p/ - Pac. Int. / Ext.</t>
  </si>
  <si>
    <t>3.2.6.1. Procedimentos</t>
  </si>
  <si>
    <t>2.5.1.1. Ambulatório Sem Procedimento</t>
  </si>
  <si>
    <t>2.5.1. Consultas Ambulatoriais</t>
  </si>
  <si>
    <t>2.5.1.3. Procedimentos Cirúrgicos</t>
  </si>
  <si>
    <t>2.5.2. Consultas Urgência e Emergência</t>
  </si>
  <si>
    <t>2.5.1.2. Com Procedimentos Ambulatoriais</t>
  </si>
  <si>
    <t xml:space="preserve">2.5.2.1. Consultas Sem Procedimento </t>
  </si>
  <si>
    <t>6. Espaço da Gestante</t>
  </si>
  <si>
    <t xml:space="preserve">7. Resumo Geral de Informações </t>
  </si>
  <si>
    <t>7.1.Total de Pacientes-Dia</t>
  </si>
  <si>
    <t>7.2. Porcentagem Geral de Ocupação</t>
  </si>
  <si>
    <t>7.3. Média Geral de Pacientes-Dia</t>
  </si>
  <si>
    <t>7.4. Índice Geral de Giro de Leitos</t>
  </si>
  <si>
    <t>7.5. Taxa de Mortalidade Global</t>
  </si>
  <si>
    <t>7.6. Taxa de Mortalidade Operatória</t>
  </si>
  <si>
    <t>7.7. Taxa de Infecção Hospitalar</t>
  </si>
  <si>
    <t>7.8. Percentual de Cesarianas (Min. Saúde)</t>
  </si>
  <si>
    <t>7.9. Taxa de Mortalidade Neo-Natal</t>
  </si>
  <si>
    <t>7.10. Média Diária Geral Cirurg. Internas</t>
  </si>
  <si>
    <t>7.11. Média Diária de Partos</t>
  </si>
  <si>
    <t>7.12. Média Diária de Curetagem</t>
  </si>
  <si>
    <t>7.13. Média Diária de Atendim. Amb. de Emergência</t>
  </si>
  <si>
    <t>7.14. Média Diária de Exames Realizados</t>
  </si>
  <si>
    <t>7.15. Média Diária Refeições Servidas</t>
  </si>
  <si>
    <t>7.16. Média Diária de Kg. Roupa Lavada</t>
  </si>
  <si>
    <t>7.17. Prod. Litros Roupa Lavada</t>
  </si>
  <si>
    <t>6.1. Consulta com Obstetra</t>
  </si>
  <si>
    <t>TOTAL DE CONSULTAS REALIZADAS</t>
  </si>
  <si>
    <t>6.1.1. 1º Consulta</t>
  </si>
  <si>
    <t>6.1.2. 2º Consulta</t>
  </si>
  <si>
    <t>6.1.3. 3º Consulta</t>
  </si>
  <si>
    <t>6.1.4. 4° Consulta</t>
  </si>
  <si>
    <t>6.1.5. 5º Consulta</t>
  </si>
  <si>
    <t>6.1.6. 6° Consulta</t>
  </si>
  <si>
    <t>6.1.7. Acima de 6 Consultas</t>
  </si>
  <si>
    <t xml:space="preserve">TOTAL </t>
  </si>
  <si>
    <t>6.2. ACOMPANHANTES</t>
  </si>
  <si>
    <t>6.3. EXAMES</t>
  </si>
  <si>
    <r>
      <t xml:space="preserve">6.3.1. Realizou Exames </t>
    </r>
    <r>
      <rPr>
        <b/>
        <sz val="11"/>
        <rFont val="Arial"/>
        <family val="2"/>
      </rPr>
      <t>(SIM)</t>
    </r>
  </si>
  <si>
    <r>
      <t xml:space="preserve">6.3.2. Realizou Exames </t>
    </r>
    <r>
      <rPr>
        <b/>
        <sz val="11"/>
        <rFont val="Arial"/>
        <family val="2"/>
      </rPr>
      <t>(NÃO)</t>
    </r>
  </si>
  <si>
    <r>
      <t xml:space="preserve">6.2.1. Acompanhante na Consulta </t>
    </r>
    <r>
      <rPr>
        <b/>
        <sz val="11"/>
        <color indexed="8"/>
        <rFont val="Arial"/>
        <family val="2"/>
      </rPr>
      <t>(SIM)</t>
    </r>
  </si>
  <si>
    <r>
      <t xml:space="preserve">6.2.2. Acompanhante na Consulta </t>
    </r>
    <r>
      <rPr>
        <b/>
        <sz val="11"/>
        <color indexed="8"/>
        <rFont val="Arial"/>
        <family val="2"/>
      </rPr>
      <t>(NÃO)</t>
    </r>
  </si>
  <si>
    <t>6.4. GAAME</t>
  </si>
  <si>
    <t>6.4.1. Participação de Gestante/Puerpéra do HRPM</t>
  </si>
  <si>
    <t>6.4.2. Participação de Gestante/Puerpéra Convidada</t>
  </si>
  <si>
    <t>1.1.6. UTI Infantil (Pediátrica)</t>
  </si>
  <si>
    <t xml:space="preserve">1.3.5. UTI de Adultos </t>
  </si>
  <si>
    <t>1.3.6. UTI Infantil (Pediátrica)</t>
  </si>
  <si>
    <t xml:space="preserve">1.3.7. UTI Neonatal </t>
  </si>
  <si>
    <t>1.3.8. Berçário</t>
  </si>
  <si>
    <t>SubTotal (Especialidades)</t>
  </si>
  <si>
    <t>Total com UTI</t>
  </si>
  <si>
    <t>4.1.3.4. Clínica Médica</t>
  </si>
  <si>
    <t>4.1.3.5. Clínica Cirúrgica</t>
  </si>
  <si>
    <t>4.1.3.6. Gineco/Obstetrico</t>
  </si>
  <si>
    <t>4.1.3.7. Ortopédica</t>
  </si>
  <si>
    <t>4.1.3.8. Hemodiálise</t>
  </si>
  <si>
    <t>4.1.3.9. Infantil (Pediatria)</t>
  </si>
  <si>
    <t>4.1.3.10. UTI Adulto</t>
  </si>
  <si>
    <t>4.1.3.11. UTI Infantil (Pediatria)</t>
  </si>
  <si>
    <t>4.1.3.12. UTI Neonatal</t>
  </si>
  <si>
    <t>4.1.3.13. Urgência/Emergência</t>
  </si>
  <si>
    <t>2.6.1.4. Outros (missas, unções, treinamentos, reuniões...)</t>
  </si>
  <si>
    <t>4.1.3.17. Outros</t>
  </si>
  <si>
    <t>4.1.3.14. Imagem (SADT)</t>
  </si>
  <si>
    <t>4.1.3.15. Ambulatório</t>
  </si>
  <si>
    <t>4.1.3.16. Diretoria</t>
  </si>
  <si>
    <t>4.8.10. Logistica</t>
  </si>
  <si>
    <t>4.3.1.15. Outros</t>
  </si>
  <si>
    <t>2.5.3 Óbitos na Urgência e Emergência</t>
  </si>
  <si>
    <t xml:space="preserve">2.5.2.2. Consulta com Procedimento </t>
  </si>
  <si>
    <t>2.5.2.3. Procedimentos Cirúrgicos</t>
  </si>
  <si>
    <t>2.5.4. Classificação de Risco</t>
  </si>
  <si>
    <t>2.5.4.1. Azul - Laranja</t>
  </si>
  <si>
    <t>2.5.4.2. Verde</t>
  </si>
  <si>
    <t>2.5.4.3. Amarelo</t>
  </si>
  <si>
    <t>2.5.4.4. Vermelho</t>
  </si>
  <si>
    <t>2.5.3.1. Óbitos (mais de 24h).</t>
  </si>
  <si>
    <t>2.5.3.2. Óbitos (menos de 24h).</t>
  </si>
  <si>
    <t>2.6.1.1. Visitas Sociais  à pacientes internados S.A.U</t>
  </si>
  <si>
    <t>2.6.2.2. Atendimento nas Unidades de Internação</t>
  </si>
  <si>
    <t>2.6.2.3. Orientações de TFDs Unidades</t>
  </si>
  <si>
    <t>2.6.2.4. Acompanhamento de óbitos</t>
  </si>
  <si>
    <t>2.6.2.5. Contatos Institucionais</t>
  </si>
  <si>
    <t>2.6.2.6. Acompanhamento em Processo de Transferência</t>
  </si>
  <si>
    <t>2.6.2.7. Orientação Social</t>
  </si>
  <si>
    <t>2.6.2.8. Acompanhamento de Alta Hospitalar</t>
  </si>
  <si>
    <t>2.6.2.9. Orientação para Registro de Nascimento</t>
  </si>
  <si>
    <t>2.6.2.10. Visita Domiciliar</t>
  </si>
  <si>
    <t>2.6.2.11. Atendimento Hemodialise</t>
  </si>
  <si>
    <t>2.6.2.12. Orientação TFD Hemodialise</t>
  </si>
  <si>
    <t>2.6.4.1. Cursos Ministrados (Internos)</t>
  </si>
  <si>
    <t>2.6.4.2. Nº de Participantes em cursos Internos</t>
  </si>
  <si>
    <t>4.3.2.15. Farmácia</t>
  </si>
  <si>
    <t>4.3.2.33. Outros</t>
  </si>
  <si>
    <t>4.3.2.32. Almoxarifado</t>
  </si>
  <si>
    <t>4.3.2.20. SESMT</t>
  </si>
  <si>
    <t>4.3.2.31. SADT (Radiologia)</t>
  </si>
  <si>
    <t xml:space="preserve">4.4.1. Clínica Médica </t>
  </si>
  <si>
    <t>4.4.2. Clínica Cirúrgica</t>
  </si>
  <si>
    <t>4.4.4. Clínica Pediátrica</t>
  </si>
  <si>
    <t>4.4.5. Clínica Ortopédica</t>
  </si>
  <si>
    <t>4.4.6. Centro Cirúrgico</t>
  </si>
  <si>
    <t>4.4.7. UTI Adulto</t>
  </si>
  <si>
    <t>4.4.8. UTI Infantil (Pediátrica)</t>
  </si>
  <si>
    <t>4.4.9. UTI Neonatal</t>
  </si>
  <si>
    <t>4.4.10. Atendimento</t>
  </si>
  <si>
    <t>4.4.11. Ambulatório</t>
  </si>
  <si>
    <t>4.4.12. Urgência / Emergência</t>
  </si>
  <si>
    <t>4.4.13. T.I.</t>
  </si>
  <si>
    <t>4.4.14. S.P.P.</t>
  </si>
  <si>
    <t>4.4.15. Farmácia</t>
  </si>
  <si>
    <t>4.4.16. Telefonia</t>
  </si>
  <si>
    <t>4.4.17. SPR</t>
  </si>
  <si>
    <t>4.4.18. SND</t>
  </si>
  <si>
    <t>4.4.19. SHL</t>
  </si>
  <si>
    <t>4.4.20. SESMT</t>
  </si>
  <si>
    <t>4.4.21. Manutenção</t>
  </si>
  <si>
    <t>4.4.22. Diretoria de Enfermagem</t>
  </si>
  <si>
    <t>4.4.23. Administração</t>
  </si>
  <si>
    <t>4.4.24. CME</t>
  </si>
  <si>
    <t>4.4.25. Laboratório</t>
  </si>
  <si>
    <t>4.4.26. Departamento Pessoal</t>
  </si>
  <si>
    <t>4.4.27. S.A.U</t>
  </si>
  <si>
    <t>4.4.28. Psicologia</t>
  </si>
  <si>
    <t>4.4.29. Ultrassonografia</t>
  </si>
  <si>
    <t>4.4.30. NEP</t>
  </si>
  <si>
    <t>4.4.31. SADT (Radiologia)</t>
  </si>
  <si>
    <t>4.4.32. Almoxarifado</t>
  </si>
  <si>
    <t>4.4.33. Outros</t>
  </si>
  <si>
    <t>4.6.20. Laboratório</t>
  </si>
  <si>
    <t>4.6.21. Atendimento</t>
  </si>
  <si>
    <t>4.6.23. SESMT</t>
  </si>
  <si>
    <t>4.6.24. Outros</t>
  </si>
  <si>
    <t>4.6.22. Logistica</t>
  </si>
  <si>
    <t>4.8.1. Clinica Médica</t>
  </si>
  <si>
    <t>4.8.2. Clinica Cirurgica</t>
  </si>
  <si>
    <t>4.8.4. UTI Adulto</t>
  </si>
  <si>
    <t>4.8.6. UTI Neo</t>
  </si>
  <si>
    <t>4.8.7. Urgência/Emergência</t>
  </si>
  <si>
    <t>4.8.14. Serviço Social</t>
  </si>
  <si>
    <t>4.8.15. SHL</t>
  </si>
  <si>
    <t>4.8.16. SND</t>
  </si>
  <si>
    <t>4.8.17. Ambulatório</t>
  </si>
  <si>
    <t>4.8.18. SADT</t>
  </si>
  <si>
    <t>4.8.19. Patrimônio</t>
  </si>
  <si>
    <t>4.8.20. CME</t>
  </si>
  <si>
    <t>4.8.21. Contabilidade</t>
  </si>
  <si>
    <t>4.8.22.  Recursos Humanos</t>
  </si>
  <si>
    <t>4.8.23. NEP</t>
  </si>
  <si>
    <t>'4.8.24. SPP/Estatistica</t>
  </si>
  <si>
    <t>4.8.25. Outros</t>
  </si>
  <si>
    <t>4.8.3. Centro Cirúrgico</t>
  </si>
  <si>
    <t>4.8.5. UTI Pediátrica</t>
  </si>
  <si>
    <t>5.1.4.6. Faltas em dias (Justificadas + Injustificadas)</t>
  </si>
  <si>
    <t>3.17. Colonoscopia</t>
  </si>
  <si>
    <t>3.17.1. Exames por Unidade - Pac.  Internos</t>
  </si>
  <si>
    <t>3.17.1.1. Clínica Médica</t>
  </si>
  <si>
    <t xml:space="preserve">3.17.1.2. Clínica Cirúrgica </t>
  </si>
  <si>
    <t>3.17.1.3. Clínica Obstétrica</t>
  </si>
  <si>
    <t>3.17.1.4. Clínica Pediátrica</t>
  </si>
  <si>
    <t>3.17.1.5. Clínica Ortopédica</t>
  </si>
  <si>
    <t>3.17.1.6. Centro Cirúrgico</t>
  </si>
  <si>
    <t>3.17.1.7. Hemodiálise</t>
  </si>
  <si>
    <t>3.17.1.8. UTI Adulto</t>
  </si>
  <si>
    <t>3.17.1.9. UTI Infantil (Pediátrica)</t>
  </si>
  <si>
    <t>3.17.1.10. UTI Neonatal</t>
  </si>
  <si>
    <t>3.17.2. Exames por - Pac . Internos</t>
  </si>
  <si>
    <t>3.17.3. Exames p/ - Pac. Ambulatório/PA</t>
  </si>
  <si>
    <t>3.17.3.1. Ambulatório</t>
  </si>
  <si>
    <t>3.17.3.2. Emergência</t>
  </si>
  <si>
    <t>3.17.4. Exames p/ - Pac. Externos</t>
  </si>
  <si>
    <t>3.17.4.1. Externos</t>
  </si>
  <si>
    <t>3.17.5. Total  Exames p/ - Pac. Int/Amb/ Ext.</t>
  </si>
  <si>
    <t>3.19. Teste do Pezinho</t>
  </si>
  <si>
    <t>3.19.1. Masculinos</t>
  </si>
  <si>
    <t>3.19.2. Femininos</t>
  </si>
  <si>
    <t>3.20. Total Geral de Exames Realizados</t>
  </si>
  <si>
    <t>3.18.5. Total  Exames p/ - Pac. Int/Amb/ Ext.</t>
  </si>
  <si>
    <t>3.18.4.1. Externos</t>
  </si>
  <si>
    <t>3.18.4. Exames p/ - Pac. Externos</t>
  </si>
  <si>
    <t>3.18.3.2. Emergência</t>
  </si>
  <si>
    <t>3.18.3.1. Ambulatório</t>
  </si>
  <si>
    <t>3.18.3. Exames p/ - Pac. Ambulatório/PA</t>
  </si>
  <si>
    <t>3.18.2. Exames por - Pac . Internos</t>
  </si>
  <si>
    <t>3.18.1.10. UTI Neonatal</t>
  </si>
  <si>
    <t>3.18.1.9. UTI Infantil (Pediátrica)</t>
  </si>
  <si>
    <t>3.18.1.8. UTI Adulto</t>
  </si>
  <si>
    <t>3.18.1.7. Hemodiálise</t>
  </si>
  <si>
    <t>3.18.1.6. Centro Cirúrgico</t>
  </si>
  <si>
    <t>3.18.1.5. Clínica Ortopédica</t>
  </si>
  <si>
    <t>3.18.1.4. Clínica Pediátrica</t>
  </si>
  <si>
    <t>3.18.1.3. Clínica Obstétrica</t>
  </si>
  <si>
    <t xml:space="preserve">3.18.1.2. Clínica Cirúrgica </t>
  </si>
  <si>
    <t>3.18.1.1. Clínica Médica</t>
  </si>
  <si>
    <t>3.18.1. Exames por Unidade - Pac.  Internos</t>
  </si>
  <si>
    <t>3.18. Colposcopia</t>
  </si>
  <si>
    <t xml:space="preserve">2.5.1. Clínica Médica </t>
  </si>
  <si>
    <t>2.5.2. Clínica Pediátrica</t>
  </si>
  <si>
    <t>2.5.3. Clínica Cirúrgica</t>
  </si>
  <si>
    <t>2.5.4. Clínica Ginecologica/Obstétrica</t>
  </si>
  <si>
    <t>2.5.5. Clínica Ortopédica</t>
  </si>
  <si>
    <t>2.5.4 Transferência Externa por Espec. - Urgência e Emergência</t>
  </si>
  <si>
    <t>5.1.1.20. Portaria</t>
  </si>
  <si>
    <t>5.1.1.21. Outros</t>
  </si>
  <si>
    <t>5.1.1.19. Laboratório</t>
  </si>
  <si>
    <t>3.8 Anatomia Patológica</t>
  </si>
  <si>
    <t xml:space="preserve">Diretora Executiva </t>
  </si>
  <si>
    <r>
      <t xml:space="preserve">  </t>
    </r>
    <r>
      <rPr>
        <b/>
        <sz val="12"/>
        <rFont val="Arial"/>
        <family val="2"/>
      </rPr>
      <t xml:space="preserve"> Rejane Xavier Soares Gomes</t>
    </r>
  </si>
  <si>
    <t>______________________________</t>
  </si>
  <si>
    <t>___________________________</t>
  </si>
  <si>
    <t>_______________________________</t>
  </si>
  <si>
    <t>__________________________</t>
  </si>
  <si>
    <t>já</t>
  </si>
  <si>
    <t>Itens de Avaliação</t>
  </si>
  <si>
    <t>Totais</t>
  </si>
  <si>
    <t>Acum/Média</t>
  </si>
  <si>
    <t>Nº. Paciente Dia</t>
  </si>
  <si>
    <t>Nº. Internações</t>
  </si>
  <si>
    <t>Nº. Altas/Saídos</t>
  </si>
  <si>
    <t>Taxa Geral de Ocupação</t>
  </si>
  <si>
    <t>-</t>
  </si>
  <si>
    <t>Índice Geral de Giro de Leito</t>
  </si>
  <si>
    <t>Taxa Global de Mortalidade</t>
  </si>
  <si>
    <t>Taxa de Infecção Hospitalar</t>
  </si>
  <si>
    <t>Taxa de Mortalidade Cirúrgica</t>
  </si>
  <si>
    <t>Total de Cirurgias</t>
  </si>
  <si>
    <t xml:space="preserve">Nº  Partos </t>
  </si>
  <si>
    <t>Total de Procedimentos Cirúrgicos</t>
  </si>
  <si>
    <t>CME Material Produzido</t>
  </si>
  <si>
    <t>CME Material Distribuido</t>
  </si>
  <si>
    <t>Total de Consultas Ambulatoriais</t>
  </si>
  <si>
    <t>Pacientes Urgência/Emergência</t>
  </si>
  <si>
    <t>Procedimentos Realizados no PA</t>
  </si>
  <si>
    <t>Satisfaçâo do Usuário</t>
  </si>
  <si>
    <t>Nº. Sessões de Fisioterapia</t>
  </si>
  <si>
    <t>Nº.  Sessões de Terapia Ocupacional</t>
  </si>
  <si>
    <t>Atendimentos Serviço Social</t>
  </si>
  <si>
    <t>Atendimentos Serviço de Psicologia</t>
  </si>
  <si>
    <t>Exames: Nº. Análises Clínicas</t>
  </si>
  <si>
    <t>Exames Nº . Mamografia</t>
  </si>
  <si>
    <t>Exames: Nº. Raio-X</t>
  </si>
  <si>
    <t>Exames: Nº. Tomografias</t>
  </si>
  <si>
    <t>Exames: Nº. Ultrasson</t>
  </si>
  <si>
    <t>Exames: Nº. Endoscopias</t>
  </si>
  <si>
    <t>Nº. Eletrocardiograma</t>
  </si>
  <si>
    <t>Nº. Transfusões</t>
  </si>
  <si>
    <t>Nº. Refeições</t>
  </si>
  <si>
    <t>Nº. Kg. Roupa Lavada</t>
  </si>
  <si>
    <t>Manutenções Realizadas</t>
  </si>
  <si>
    <t>Total de Funcionários</t>
  </si>
  <si>
    <t>Total de Médicos</t>
  </si>
  <si>
    <t>Total Terceiros</t>
  </si>
  <si>
    <t>Média Geral de Férias</t>
  </si>
  <si>
    <t>Média Geral de Licença</t>
  </si>
  <si>
    <t>Média Geral de Admissões</t>
  </si>
  <si>
    <t>Média Geral de Demissões</t>
  </si>
  <si>
    <t>Média Geral de Afastamento</t>
  </si>
  <si>
    <t>Exames Internos</t>
  </si>
  <si>
    <t>Nº. Análises Clínicas</t>
  </si>
  <si>
    <t>Nº . Mamografia</t>
  </si>
  <si>
    <t>Nº. Raio-X</t>
  </si>
  <si>
    <t>Nº. Tomografias</t>
  </si>
  <si>
    <t>Nº. Ultrasson</t>
  </si>
  <si>
    <t>Nº. Endoscopias</t>
  </si>
  <si>
    <t>Total-1</t>
  </si>
  <si>
    <t>Exames Externos</t>
  </si>
  <si>
    <t>Total-2</t>
  </si>
  <si>
    <t>Total Geral  1+2</t>
  </si>
  <si>
    <t>NÃO SE APLICA</t>
  </si>
  <si>
    <t xml:space="preserve">Diretora Assistencial </t>
  </si>
  <si>
    <t>Nota:  No item 3. Serv. Auxiliares de Diagnóstico e Tratamento, os serviços de Fisioterapia e Fonoaudiologia não estão relacionados na somatória do Total de Exames Realizados.</t>
  </si>
  <si>
    <t>1.17. Óbitos Não Institucionais por Especialidade ( menos de 24h)</t>
  </si>
  <si>
    <t>1.18. Óbitos Institucionais por Especialidade  ( mais de 24h)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</si>
  <si>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</si>
  <si>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</si>
  <si>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</si>
  <si>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</si>
  <si>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</si>
  <si>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</si>
  <si>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</si>
  <si>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</si>
  <si>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</si>
  <si>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</si>
  <si>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</si>
  <si>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</si>
  <si>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Marly Oliveira do Nascimento</t>
  </si>
  <si>
    <t>André Ramos Noronha</t>
  </si>
  <si>
    <t>Maria do Carmo da Silva Freitas</t>
  </si>
  <si>
    <t>Diretor Técnico</t>
  </si>
  <si>
    <t>Média de Dias/mês 2020</t>
  </si>
  <si>
    <t xml:space="preserve">                  PLANO ESTATÍSTICO - 2021 - HOSPITAL REGIONAL DO MARAJÓ</t>
  </si>
  <si>
    <t>Principais Dados Estatísticos de 2021</t>
  </si>
  <si>
    <t>Principais dados estatísticos de 2021</t>
  </si>
  <si>
    <t>Edna Gomes Batista</t>
  </si>
  <si>
    <t>Gerente Administrativa/Financeira</t>
  </si>
  <si>
    <t xml:space="preserve">Coordenadora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</si>
</sst>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0_)"/>
    <numFmt numFmtId="168" formatCode="0.0_)"/>
    <numFmt numFmtId="169" formatCode="0.00_)"/>
    <numFmt numFmtId="170" formatCode="_(* #,##0_);_(* \(#,##0\);_(* &quot;-&quot;??_);_(@_)"/>
    <numFmt numFmtId="171" formatCode="0.0%"/>
    <numFmt numFmtId="172" formatCode="0.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rgb="FFFFC000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rgb="FF000000"/>
      <name val="Calibri"/>
      <family val="2"/>
      <charset val="1"/>
    </font>
    <font>
      <sz val="8"/>
      <color indexed="1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1"/>
      <name val="Tahoma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3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79998168889431442"/>
        <bgColor indexed="42"/>
      </patternFill>
    </fill>
    <fill>
      <patternFill patternType="solid">
        <fgColor rgb="FF93CDD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5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7" fontId="8" fillId="0" borderId="2" xfId="0" quotePrefix="1" applyNumberFormat="1" applyFont="1" applyFill="1" applyBorder="1" applyAlignment="1" applyProtection="1">
      <alignment horizontal="left" vertical="center"/>
    </xf>
    <xf numFmtId="167" fontId="8" fillId="0" borderId="6" xfId="0" quotePrefix="1" applyNumberFormat="1" applyFont="1" applyFill="1" applyBorder="1" applyAlignment="1" applyProtection="1">
      <alignment horizontal="left" vertical="center"/>
    </xf>
    <xf numFmtId="167" fontId="9" fillId="0" borderId="2" xfId="0" quotePrefix="1" applyNumberFormat="1" applyFont="1" applyFill="1" applyBorder="1" applyAlignment="1" applyProtection="1">
      <alignment horizontal="left" vertical="center"/>
    </xf>
    <xf numFmtId="167" fontId="9" fillId="0" borderId="6" xfId="0" quotePrefix="1" applyNumberFormat="1" applyFont="1" applyFill="1" applyBorder="1" applyAlignment="1" applyProtection="1">
      <alignment horizontal="left" vertical="center"/>
    </xf>
    <xf numFmtId="167" fontId="8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8" fillId="5" borderId="6" xfId="0" quotePrefix="1" applyNumberFormat="1" applyFont="1" applyFill="1" applyBorder="1" applyAlignment="1" applyProtection="1">
      <alignment horizontal="left" vertical="center"/>
    </xf>
    <xf numFmtId="2" fontId="4" fillId="5" borderId="0" xfId="0" applyNumberFormat="1" applyFont="1" applyFill="1" applyBorder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center" vertical="center"/>
    </xf>
    <xf numFmtId="39" fontId="4" fillId="5" borderId="3" xfId="0" applyNumberFormat="1" applyFont="1" applyFill="1" applyBorder="1" applyAlignment="1" applyProtection="1">
      <alignment horizontal="center" vertical="center"/>
    </xf>
    <xf numFmtId="39" fontId="4" fillId="5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164" fontId="4" fillId="2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Alignment="1" applyProtection="1">
      <alignment horizontal="right" vertical="center"/>
    </xf>
    <xf numFmtId="2" fontId="4" fillId="0" borderId="0" xfId="0" applyNumberFormat="1" applyFont="1" applyFill="1" applyAlignment="1" applyProtection="1">
      <alignment horizontal="right" vertical="center"/>
    </xf>
    <xf numFmtId="2" fontId="3" fillId="2" borderId="2" xfId="0" applyNumberFormat="1" applyFont="1" applyFill="1" applyBorder="1" applyAlignment="1" applyProtection="1">
      <alignment vertical="center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4" fillId="2" borderId="4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Alignment="1" applyProtection="1">
      <alignment horizontal="right" vertical="center"/>
    </xf>
    <xf numFmtId="2" fontId="3" fillId="0" borderId="0" xfId="0" applyNumberFormat="1" applyFont="1" applyFill="1" applyAlignment="1" applyProtection="1">
      <alignment horizontal="right" vertical="center"/>
    </xf>
    <xf numFmtId="2" fontId="3" fillId="5" borderId="3" xfId="0" applyNumberFormat="1" applyFont="1" applyFill="1" applyBorder="1" applyAlignment="1" applyProtection="1">
      <alignment horizontal="center" vertical="center"/>
    </xf>
    <xf numFmtId="2" fontId="4" fillId="5" borderId="0" xfId="0" applyNumberFormat="1" applyFont="1" applyFill="1" applyAlignment="1" applyProtection="1">
      <alignment horizontal="right" vertical="center"/>
    </xf>
    <xf numFmtId="2" fontId="3" fillId="5" borderId="0" xfId="0" applyNumberFormat="1" applyFont="1" applyFill="1" applyAlignment="1" applyProtection="1">
      <alignment horizontal="right" vertical="center"/>
    </xf>
    <xf numFmtId="2" fontId="4" fillId="5" borderId="0" xfId="0" applyNumberFormat="1" applyFont="1" applyFill="1" applyBorder="1" applyAlignment="1" applyProtection="1">
      <alignment horizontal="left" vertical="center"/>
    </xf>
    <xf numFmtId="2" fontId="3" fillId="2" borderId="2" xfId="0" quotePrefix="1" applyNumberFormat="1" applyFont="1" applyFill="1" applyBorder="1" applyAlignment="1" applyProtection="1">
      <alignment vertical="center"/>
    </xf>
    <xf numFmtId="2" fontId="3" fillId="2" borderId="3" xfId="0" quotePrefix="1" applyNumberFormat="1" applyFont="1" applyFill="1" applyBorder="1" applyAlignment="1" applyProtection="1">
      <alignment horizontal="center" vertical="center"/>
    </xf>
    <xf numFmtId="2" fontId="4" fillId="2" borderId="4" xfId="0" quotePrefix="1" applyNumberFormat="1" applyFont="1" applyFill="1" applyBorder="1" applyAlignment="1" applyProtection="1">
      <alignment horizontal="center" vertical="center"/>
    </xf>
    <xf numFmtId="2" fontId="4" fillId="2" borderId="2" xfId="0" applyNumberFormat="1" applyFont="1" applyFill="1" applyBorder="1" applyAlignment="1" applyProtection="1">
      <alignment vertical="center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2" fontId="4" fillId="0" borderId="2" xfId="0" applyNumberFormat="1" applyFont="1" applyFill="1" applyBorder="1" applyAlignment="1" applyProtection="1">
      <alignment vertical="center"/>
    </xf>
    <xf numFmtId="2" fontId="4" fillId="2" borderId="2" xfId="0" quotePrefix="1" applyNumberFormat="1" applyFont="1" applyFill="1" applyBorder="1" applyAlignment="1" applyProtection="1">
      <alignment vertical="center"/>
    </xf>
    <xf numFmtId="2" fontId="4" fillId="2" borderId="3" xfId="0" quotePrefix="1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Alignment="1" applyProtection="1">
      <alignment horizontal="right" vertical="center"/>
    </xf>
    <xf numFmtId="2" fontId="4" fillId="5" borderId="3" xfId="0" applyNumberFormat="1" applyFont="1" applyFill="1" applyBorder="1" applyAlignment="1" applyProtection="1">
      <alignment horizontal="center" vertical="center"/>
    </xf>
    <xf numFmtId="2" fontId="4" fillId="5" borderId="2" xfId="0" applyNumberFormat="1" applyFont="1" applyFill="1" applyBorder="1" applyAlignment="1" applyProtection="1">
      <alignment vertical="center"/>
    </xf>
    <xf numFmtId="2" fontId="4" fillId="5" borderId="4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4" fillId="5" borderId="2" xfId="0" quotePrefix="1" applyNumberFormat="1" applyFont="1" applyFill="1" applyBorder="1" applyAlignment="1" applyProtection="1">
      <alignment horizontal="left" vertical="center"/>
    </xf>
    <xf numFmtId="1" fontId="4" fillId="0" borderId="0" xfId="0" applyNumberFormat="1" applyFont="1" applyAlignment="1" applyProtection="1">
      <alignment horizontal="right" vertical="center"/>
    </xf>
    <xf numFmtId="2" fontId="3" fillId="3" borderId="0" xfId="0" applyNumberFormat="1" applyFont="1" applyFill="1" applyAlignment="1" applyProtection="1">
      <alignment horizontal="right" vertical="center"/>
    </xf>
    <xf numFmtId="2" fontId="3" fillId="5" borderId="2" xfId="0" applyNumberFormat="1" applyFont="1" applyFill="1" applyBorder="1" applyAlignment="1" applyProtection="1">
      <alignment vertical="center"/>
    </xf>
    <xf numFmtId="1" fontId="4" fillId="5" borderId="0" xfId="0" applyNumberFormat="1" applyFont="1" applyFill="1" applyAlignment="1" applyProtection="1">
      <alignment horizontal="right" vertical="center"/>
    </xf>
    <xf numFmtId="2" fontId="5" fillId="0" borderId="0" xfId="0" applyNumberFormat="1" applyFont="1" applyAlignment="1" applyProtection="1">
      <alignment horizontal="right" vertical="center"/>
    </xf>
    <xf numFmtId="2" fontId="4" fillId="0" borderId="2" xfId="0" applyNumberFormat="1" applyFont="1" applyBorder="1" applyAlignment="1" applyProtection="1">
      <alignment horizontal="left" vertical="center"/>
    </xf>
    <xf numFmtId="2" fontId="6" fillId="5" borderId="3" xfId="0" applyNumberFormat="1" applyFont="1" applyFill="1" applyBorder="1" applyAlignment="1" applyProtection="1">
      <alignment horizontal="center" vertical="center"/>
    </xf>
    <xf numFmtId="2" fontId="6" fillId="5" borderId="0" xfId="0" applyNumberFormat="1" applyFont="1" applyFill="1" applyAlignment="1" applyProtection="1">
      <alignment horizontal="right" vertical="center"/>
    </xf>
    <xf numFmtId="2" fontId="4" fillId="6" borderId="0" xfId="0" applyNumberFormat="1" applyFont="1" applyFill="1" applyAlignment="1" applyProtection="1">
      <alignment horizontal="right" vertical="center"/>
    </xf>
    <xf numFmtId="2" fontId="2" fillId="2" borderId="3" xfId="0" applyNumberFormat="1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4" fillId="2" borderId="4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left"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164" fontId="4" fillId="5" borderId="0" xfId="0" applyNumberFormat="1" applyFont="1" applyFill="1" applyBorder="1" applyAlignment="1" applyProtection="1">
      <alignment horizontal="center" vertical="center"/>
    </xf>
    <xf numFmtId="2" fontId="4" fillId="2" borderId="2" xfId="0" applyNumberFormat="1" applyFont="1" applyFill="1" applyBorder="1" applyAlignment="1" applyProtection="1">
      <alignment horizontal="left" vertical="center"/>
    </xf>
    <xf numFmtId="164" fontId="4" fillId="2" borderId="3" xfId="0" applyNumberFormat="1" applyFont="1" applyFill="1" applyBorder="1" applyAlignment="1" applyProtection="1">
      <alignment horizontal="center" vertical="center"/>
    </xf>
    <xf numFmtId="2" fontId="3" fillId="2" borderId="2" xfId="0" applyNumberFormat="1" applyFont="1" applyFill="1" applyBorder="1" applyAlignment="1" applyProtection="1">
      <alignment horizontal="left" vertical="center"/>
    </xf>
    <xf numFmtId="166" fontId="4" fillId="2" borderId="3" xfId="0" applyNumberFormat="1" applyFont="1" applyFill="1" applyBorder="1" applyAlignment="1" applyProtection="1">
      <alignment horizontal="center" vertical="center"/>
    </xf>
    <xf numFmtId="166" fontId="4" fillId="2" borderId="4" xfId="0" applyNumberFormat="1" applyFont="1" applyFill="1" applyBorder="1" applyAlignment="1" applyProtection="1">
      <alignment horizontal="center" vertical="center"/>
    </xf>
    <xf numFmtId="4" fontId="4" fillId="2" borderId="3" xfId="0" applyNumberFormat="1" applyFont="1" applyFill="1" applyBorder="1" applyAlignment="1" applyProtection="1">
      <alignment horizontal="center" vertical="center"/>
    </xf>
    <xf numFmtId="2" fontId="4" fillId="5" borderId="2" xfId="0" applyNumberFormat="1" applyFont="1" applyFill="1" applyBorder="1" applyAlignment="1" applyProtection="1">
      <alignment horizontal="left" vertical="center"/>
    </xf>
    <xf numFmtId="164" fontId="3" fillId="5" borderId="3" xfId="0" applyNumberFormat="1" applyFont="1" applyFill="1" applyBorder="1" applyAlignment="1" applyProtection="1">
      <alignment horizontal="center" vertical="center"/>
    </xf>
    <xf numFmtId="164" fontId="4" fillId="5" borderId="4" xfId="0" applyNumberFormat="1" applyFont="1" applyFill="1" applyBorder="1" applyAlignment="1" applyProtection="1">
      <alignment horizontal="center" vertical="center"/>
    </xf>
    <xf numFmtId="164" fontId="4" fillId="5" borderId="3" xfId="0" applyNumberFormat="1" applyFont="1" applyFill="1" applyBorder="1" applyAlignment="1" applyProtection="1">
      <alignment horizontal="center" vertical="center"/>
    </xf>
    <xf numFmtId="164" fontId="3" fillId="4" borderId="0" xfId="0" applyNumberFormat="1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164" fontId="4" fillId="4" borderId="0" xfId="0" applyNumberFormat="1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center"/>
    </xf>
    <xf numFmtId="0" fontId="4" fillId="4" borderId="0" xfId="0" applyFont="1" applyFill="1" applyAlignment="1" applyProtection="1">
      <alignment horizontal="left" vertical="center"/>
    </xf>
    <xf numFmtId="164" fontId="3" fillId="0" borderId="0" xfId="0" applyNumberFormat="1" applyFont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vertical="center"/>
    </xf>
    <xf numFmtId="164" fontId="4" fillId="3" borderId="0" xfId="0" applyNumberFormat="1" applyFont="1" applyFill="1" applyAlignment="1" applyProtection="1">
      <alignment horizontal="center" vertical="center"/>
    </xf>
    <xf numFmtId="164" fontId="4" fillId="5" borderId="0" xfId="0" applyNumberFormat="1" applyFont="1" applyFill="1" applyAlignment="1" applyProtection="1">
      <alignment horizontal="center" vertical="center"/>
    </xf>
    <xf numFmtId="2" fontId="10" fillId="7" borderId="1" xfId="0" applyNumberFormat="1" applyFont="1" applyFill="1" applyBorder="1" applyAlignment="1" applyProtection="1">
      <alignment horizontal="left" vertical="center"/>
    </xf>
    <xf numFmtId="167" fontId="11" fillId="7" borderId="2" xfId="0" applyNumberFormat="1" applyFont="1" applyFill="1" applyBorder="1" applyAlignment="1" applyProtection="1">
      <alignment horizontal="center" vertical="center"/>
    </xf>
    <xf numFmtId="2" fontId="10" fillId="9" borderId="1" xfId="0" applyNumberFormat="1" applyFont="1" applyFill="1" applyBorder="1" applyAlignment="1" applyProtection="1">
      <alignment horizontal="left" vertical="center"/>
    </xf>
    <xf numFmtId="164" fontId="10" fillId="9" borderId="1" xfId="0" applyNumberFormat="1" applyFont="1" applyFill="1" applyBorder="1" applyAlignment="1" applyProtection="1">
      <alignment horizontal="center" vertical="center"/>
    </xf>
    <xf numFmtId="2" fontId="10" fillId="7" borderId="2" xfId="0" applyNumberFormat="1" applyFont="1" applyFill="1" applyBorder="1" applyAlignment="1" applyProtection="1">
      <alignment vertical="center"/>
    </xf>
    <xf numFmtId="2" fontId="10" fillId="7" borderId="3" xfId="0" applyNumberFormat="1" applyFont="1" applyFill="1" applyBorder="1" applyAlignment="1" applyProtection="1">
      <alignment horizontal="center" vertical="center"/>
    </xf>
    <xf numFmtId="2" fontId="10" fillId="7" borderId="4" xfId="0" applyNumberFormat="1" applyFont="1" applyFill="1" applyBorder="1" applyAlignment="1" applyProtection="1">
      <alignment horizontal="center" vertical="center"/>
    </xf>
    <xf numFmtId="2" fontId="10" fillId="7" borderId="2" xfId="0" quotePrefix="1" applyNumberFormat="1" applyFont="1" applyFill="1" applyBorder="1" applyAlignment="1" applyProtection="1">
      <alignment vertical="center"/>
    </xf>
    <xf numFmtId="2" fontId="10" fillId="7" borderId="3" xfId="0" quotePrefix="1" applyNumberFormat="1" applyFont="1" applyFill="1" applyBorder="1" applyAlignment="1" applyProtection="1">
      <alignment horizontal="center" vertical="center"/>
    </xf>
    <xf numFmtId="2" fontId="10" fillId="7" borderId="4" xfId="0" quotePrefix="1" applyNumberFormat="1" applyFont="1" applyFill="1" applyBorder="1" applyAlignment="1" applyProtection="1">
      <alignment horizontal="center" vertical="center"/>
    </xf>
    <xf numFmtId="167" fontId="9" fillId="8" borderId="6" xfId="0" quotePrefix="1" applyNumberFormat="1" applyFont="1" applyFill="1" applyBorder="1" applyAlignment="1" applyProtection="1">
      <alignment horizontal="left" vertical="center"/>
    </xf>
    <xf numFmtId="167" fontId="9" fillId="8" borderId="2" xfId="0" applyNumberFormat="1" applyFont="1" applyFill="1" applyBorder="1" applyAlignment="1" applyProtection="1">
      <alignment horizontal="center" vertical="center"/>
    </xf>
    <xf numFmtId="2" fontId="3" fillId="2" borderId="7" xfId="0" applyNumberFormat="1" applyFont="1" applyFill="1" applyBorder="1" applyAlignment="1" applyProtection="1">
      <alignment horizontal="center" vertical="center"/>
    </xf>
    <xf numFmtId="2" fontId="4" fillId="2" borderId="8" xfId="0" applyNumberFormat="1" applyFont="1" applyFill="1" applyBorder="1" applyAlignment="1" applyProtection="1">
      <alignment horizontal="center" vertical="center"/>
    </xf>
    <xf numFmtId="2" fontId="10" fillId="9" borderId="2" xfId="0" applyNumberFormat="1" applyFont="1" applyFill="1" applyBorder="1" applyAlignment="1" applyProtection="1">
      <alignment horizontal="left" vertical="center"/>
    </xf>
    <xf numFmtId="2" fontId="10" fillId="9" borderId="3" xfId="0" applyNumberFormat="1" applyFont="1" applyFill="1" applyBorder="1" applyAlignment="1" applyProtection="1">
      <alignment horizontal="left" vertical="center"/>
    </xf>
    <xf numFmtId="2" fontId="10" fillId="9" borderId="4" xfId="0" applyNumberFormat="1" applyFont="1" applyFill="1" applyBorder="1" applyAlignment="1" applyProtection="1">
      <alignment horizontal="left" vertical="center"/>
    </xf>
    <xf numFmtId="167" fontId="9" fillId="0" borderId="2" xfId="0" quotePrefix="1" applyNumberFormat="1" applyFont="1" applyFill="1" applyBorder="1" applyAlignment="1" applyProtection="1">
      <alignment horizontal="center" vertical="center"/>
    </xf>
    <xf numFmtId="167" fontId="9" fillId="8" borderId="6" xfId="0" quotePrefix="1" applyNumberFormat="1" applyFont="1" applyFill="1" applyBorder="1" applyAlignment="1" applyProtection="1">
      <alignment horizontal="center" vertical="center"/>
    </xf>
    <xf numFmtId="167" fontId="9" fillId="8" borderId="2" xfId="0" quotePrefix="1" applyNumberFormat="1" applyFont="1" applyFill="1" applyBorder="1" applyAlignment="1" applyProtection="1">
      <alignment horizontal="center" vertical="center"/>
    </xf>
    <xf numFmtId="2" fontId="12" fillId="7" borderId="2" xfId="0" applyNumberFormat="1" applyFont="1" applyFill="1" applyBorder="1" applyAlignment="1" applyProtection="1">
      <alignment vertical="center"/>
    </xf>
    <xf numFmtId="2" fontId="3" fillId="11" borderId="1" xfId="0" applyNumberFormat="1" applyFont="1" applyFill="1" applyBorder="1" applyAlignment="1" applyProtection="1">
      <alignment horizontal="left" vertical="center"/>
    </xf>
    <xf numFmtId="2" fontId="3" fillId="11" borderId="1" xfId="0" quotePrefix="1" applyNumberFormat="1" applyFont="1" applyFill="1" applyBorder="1" applyAlignment="1" applyProtection="1">
      <alignment horizontal="left" vertical="center"/>
    </xf>
    <xf numFmtId="2" fontId="3" fillId="12" borderId="1" xfId="0" applyNumberFormat="1" applyFont="1" applyFill="1" applyBorder="1" applyAlignment="1" applyProtection="1">
      <alignment horizontal="left" vertical="center"/>
    </xf>
    <xf numFmtId="2" fontId="3" fillId="12" borderId="1" xfId="0" quotePrefix="1" applyNumberFormat="1" applyFont="1" applyFill="1" applyBorder="1" applyAlignment="1" applyProtection="1">
      <alignment horizontal="left" vertical="center"/>
    </xf>
    <xf numFmtId="2" fontId="3" fillId="12" borderId="1" xfId="0" quotePrefix="1" applyNumberFormat="1" applyFont="1" applyFill="1" applyBorder="1" applyAlignment="1" applyProtection="1">
      <alignment horizontal="center" vertical="center"/>
      <protection locked="0"/>
    </xf>
    <xf numFmtId="1" fontId="3" fillId="11" borderId="1" xfId="0" applyNumberFormat="1" applyFont="1" applyFill="1" applyBorder="1" applyAlignment="1" applyProtection="1">
      <alignment horizontal="center" vertical="center"/>
      <protection locked="0"/>
    </xf>
    <xf numFmtId="1" fontId="3" fillId="12" borderId="1" xfId="0" quotePrefix="1" applyNumberFormat="1" applyFont="1" applyFill="1" applyBorder="1" applyAlignment="1" applyProtection="1">
      <alignment horizontal="center" vertical="center"/>
      <protection locked="0"/>
    </xf>
    <xf numFmtId="2" fontId="10" fillId="9" borderId="1" xfId="0" applyNumberFormat="1" applyFont="1" applyFill="1" applyBorder="1" applyAlignment="1" applyProtection="1">
      <alignment horizontal="center" vertical="center"/>
    </xf>
    <xf numFmtId="2" fontId="4" fillId="0" borderId="3" xfId="0" applyNumberFormat="1" applyFont="1" applyFill="1" applyBorder="1" applyAlignment="1" applyProtection="1">
      <alignment horizontal="center" vertical="center"/>
    </xf>
    <xf numFmtId="169" fontId="11" fillId="7" borderId="2" xfId="0" applyNumberFormat="1" applyFont="1" applyFill="1" applyBorder="1" applyAlignment="1" applyProtection="1">
      <alignment horizontal="center" vertical="center"/>
    </xf>
    <xf numFmtId="169" fontId="9" fillId="8" borderId="6" xfId="0" quotePrefix="1" applyNumberFormat="1" applyFont="1" applyFill="1" applyBorder="1" applyAlignment="1" applyProtection="1">
      <alignment horizontal="center" vertical="center"/>
    </xf>
    <xf numFmtId="169" fontId="9" fillId="0" borderId="2" xfId="0" quotePrefix="1" applyNumberFormat="1" applyFont="1" applyFill="1" applyBorder="1" applyAlignment="1" applyProtection="1">
      <alignment horizontal="center" vertical="center"/>
    </xf>
    <xf numFmtId="1" fontId="10" fillId="9" borderId="1" xfId="0" applyNumberFormat="1" applyFont="1" applyFill="1" applyBorder="1" applyAlignment="1" applyProtection="1">
      <alignment horizontal="center" vertical="center"/>
    </xf>
    <xf numFmtId="1" fontId="10" fillId="9" borderId="1" xfId="0" applyNumberFormat="1" applyFont="1" applyFill="1" applyBorder="1" applyAlignment="1" applyProtection="1">
      <alignment horizontal="left" vertical="center"/>
    </xf>
    <xf numFmtId="2" fontId="10" fillId="9" borderId="2" xfId="0" applyNumberFormat="1" applyFont="1" applyFill="1" applyBorder="1" applyAlignment="1" applyProtection="1">
      <alignment horizontal="center" vertical="center"/>
    </xf>
    <xf numFmtId="2" fontId="10" fillId="9" borderId="3" xfId="0" applyNumberFormat="1" applyFont="1" applyFill="1" applyBorder="1" applyAlignment="1" applyProtection="1">
      <alignment horizontal="center" vertical="center"/>
    </xf>
    <xf numFmtId="2" fontId="10" fillId="9" borderId="4" xfId="0" applyNumberFormat="1" applyFont="1" applyFill="1" applyBorder="1" applyAlignment="1" applyProtection="1">
      <alignment horizontal="center" vertical="center"/>
    </xf>
    <xf numFmtId="2" fontId="12" fillId="9" borderId="1" xfId="0" applyNumberFormat="1" applyFont="1" applyFill="1" applyBorder="1" applyAlignment="1" applyProtection="1">
      <alignment horizontal="left" vertical="center"/>
    </xf>
    <xf numFmtId="2" fontId="4" fillId="0" borderId="4" xfId="0" applyNumberFormat="1" applyFont="1" applyFill="1" applyBorder="1" applyAlignment="1" applyProtection="1">
      <alignment horizontal="center" vertical="center"/>
    </xf>
    <xf numFmtId="2" fontId="12" fillId="9" borderId="2" xfId="0" applyNumberFormat="1" applyFont="1" applyFill="1" applyBorder="1" applyAlignment="1" applyProtection="1">
      <alignment horizontal="left" vertical="center"/>
    </xf>
    <xf numFmtId="2" fontId="12" fillId="9" borderId="3" xfId="0" applyNumberFormat="1" applyFont="1" applyFill="1" applyBorder="1" applyAlignment="1" applyProtection="1">
      <alignment horizontal="left" vertical="center"/>
    </xf>
    <xf numFmtId="2" fontId="12" fillId="9" borderId="4" xfId="0" applyNumberFormat="1" applyFont="1" applyFill="1" applyBorder="1" applyAlignment="1" applyProtection="1">
      <alignment horizontal="left" vertical="center"/>
    </xf>
    <xf numFmtId="1" fontId="12" fillId="9" borderId="1" xfId="0" applyNumberFormat="1" applyFont="1" applyFill="1" applyBorder="1" applyAlignment="1" applyProtection="1">
      <alignment horizontal="left" vertical="center"/>
    </xf>
    <xf numFmtId="167" fontId="9" fillId="5" borderId="2" xfId="0" quotePrefix="1" applyNumberFormat="1" applyFont="1" applyFill="1" applyBorder="1" applyAlignment="1" applyProtection="1">
      <alignment horizontal="left" vertical="center"/>
    </xf>
    <xf numFmtId="0" fontId="10" fillId="9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7" fontId="13" fillId="8" borderId="9" xfId="0" quotePrefix="1" applyNumberFormat="1" applyFont="1" applyFill="1" applyBorder="1" applyAlignment="1" applyProtection="1">
      <alignment horizontal="left" vertical="center"/>
    </xf>
    <xf numFmtId="0" fontId="8" fillId="8" borderId="3" xfId="0" applyFont="1" applyFill="1" applyBorder="1" applyAlignment="1" applyProtection="1">
      <alignment vertical="center"/>
    </xf>
    <xf numFmtId="0" fontId="13" fillId="8" borderId="1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vertical="center"/>
    </xf>
    <xf numFmtId="167" fontId="13" fillId="8" borderId="10" xfId="0" quotePrefix="1" applyNumberFormat="1" applyFont="1" applyFill="1" applyBorder="1" applyAlignment="1" applyProtection="1">
      <alignment horizontal="left" vertical="center"/>
    </xf>
    <xf numFmtId="0" fontId="13" fillId="8" borderId="11" xfId="0" applyFont="1" applyFill="1" applyBorder="1" applyAlignment="1" applyProtection="1">
      <alignment vertical="center"/>
    </xf>
    <xf numFmtId="167" fontId="13" fillId="8" borderId="2" xfId="0" applyNumberFormat="1" applyFont="1" applyFill="1" applyBorder="1" applyAlignment="1" applyProtection="1">
      <alignment horizontal="center" vertical="center"/>
    </xf>
    <xf numFmtId="167" fontId="13" fillId="8" borderId="1" xfId="0" applyNumberFormat="1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vertical="center"/>
    </xf>
    <xf numFmtId="167" fontId="8" fillId="0" borderId="3" xfId="0" quotePrefix="1" applyNumberFormat="1" applyFont="1" applyFill="1" applyBorder="1" applyAlignment="1" applyProtection="1">
      <alignment horizontal="left" vertical="center"/>
    </xf>
    <xf numFmtId="1" fontId="8" fillId="8" borderId="1" xfId="2" quotePrefix="1" applyNumberFormat="1" applyFont="1" applyFill="1" applyBorder="1" applyAlignment="1" applyProtection="1">
      <alignment horizontal="center" vertical="center"/>
    </xf>
    <xf numFmtId="3" fontId="8" fillId="8" borderId="1" xfId="0" quotePrefix="1" applyNumberFormat="1" applyFont="1" applyFill="1" applyBorder="1" applyAlignment="1" applyProtection="1">
      <alignment horizontal="center" vertical="center"/>
    </xf>
    <xf numFmtId="167" fontId="8" fillId="0" borderId="11" xfId="0" quotePrefix="1" applyNumberFormat="1" applyFont="1" applyFill="1" applyBorder="1" applyAlignment="1" applyProtection="1">
      <alignment horizontal="left" vertical="center"/>
    </xf>
    <xf numFmtId="167" fontId="8" fillId="0" borderId="2" xfId="0" applyNumberFormat="1" applyFont="1" applyFill="1" applyBorder="1" applyAlignment="1" applyProtection="1">
      <alignment horizontal="left" vertical="center"/>
    </xf>
    <xf numFmtId="167" fontId="8" fillId="0" borderId="3" xfId="0" applyNumberFormat="1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vertical="center"/>
    </xf>
    <xf numFmtId="167" fontId="13" fillId="0" borderId="3" xfId="0" applyNumberFormat="1" applyFont="1" applyFill="1" applyBorder="1" applyAlignment="1" applyProtection="1">
      <alignment horizontal="left" vertical="center"/>
    </xf>
    <xf numFmtId="37" fontId="13" fillId="8" borderId="2" xfId="0" applyNumberFormat="1" applyFont="1" applyFill="1" applyBorder="1" applyAlignment="1" applyProtection="1">
      <alignment horizontal="center" vertical="center"/>
    </xf>
    <xf numFmtId="1" fontId="13" fillId="8" borderId="1" xfId="2" quotePrefix="1" applyNumberFormat="1" applyFont="1" applyFill="1" applyBorder="1" applyAlignment="1" applyProtection="1">
      <alignment horizontal="center" vertical="center"/>
    </xf>
    <xf numFmtId="3" fontId="13" fillId="8" borderId="1" xfId="0" quotePrefix="1" applyNumberFormat="1" applyFont="1" applyFill="1" applyBorder="1" applyAlignment="1" applyProtection="1">
      <alignment horizontal="center" vertical="center"/>
    </xf>
    <xf numFmtId="0" fontId="13" fillId="8" borderId="3" xfId="0" applyFont="1" applyFill="1" applyBorder="1" applyAlignment="1" applyProtection="1">
      <alignment vertical="center"/>
    </xf>
    <xf numFmtId="0" fontId="14" fillId="8" borderId="3" xfId="0" applyFont="1" applyFill="1" applyBorder="1" applyAlignment="1" applyProtection="1">
      <alignment horizontal="center" vertical="center"/>
    </xf>
    <xf numFmtId="0" fontId="14" fillId="8" borderId="4" xfId="0" applyFont="1" applyFill="1" applyBorder="1" applyAlignment="1" applyProtection="1">
      <alignment vertical="center"/>
    </xf>
    <xf numFmtId="167" fontId="8" fillId="5" borderId="11" xfId="0" quotePrefix="1" applyNumberFormat="1" applyFont="1" applyFill="1" applyBorder="1" applyAlignment="1" applyProtection="1">
      <alignment horizontal="left" vertical="center"/>
    </xf>
    <xf numFmtId="37" fontId="8" fillId="8" borderId="5" xfId="0" applyNumberFormat="1" applyFont="1" applyFill="1" applyBorder="1" applyAlignment="1" applyProtection="1">
      <alignment horizontal="center" vertical="center"/>
    </xf>
    <xf numFmtId="3" fontId="8" fillId="8" borderId="5" xfId="0" quotePrefix="1" applyNumberFormat="1" applyFont="1" applyFill="1" applyBorder="1" applyAlignment="1" applyProtection="1">
      <alignment horizontal="center" vertical="center"/>
    </xf>
    <xf numFmtId="37" fontId="8" fillId="8" borderId="1" xfId="0" applyNumberFormat="1" applyFont="1" applyFill="1" applyBorder="1" applyAlignment="1" applyProtection="1">
      <alignment horizontal="center" vertical="center"/>
    </xf>
    <xf numFmtId="167" fontId="8" fillId="5" borderId="2" xfId="0" applyNumberFormat="1" applyFont="1" applyFill="1" applyBorder="1" applyAlignment="1" applyProtection="1">
      <alignment horizontal="left" vertical="center"/>
    </xf>
    <xf numFmtId="167" fontId="8" fillId="5" borderId="3" xfId="0" applyNumberFormat="1" applyFont="1" applyFill="1" applyBorder="1" applyAlignment="1" applyProtection="1">
      <alignment horizontal="left" vertical="center"/>
    </xf>
    <xf numFmtId="37" fontId="13" fillId="8" borderId="3" xfId="0" applyNumberFormat="1" applyFont="1" applyFill="1" applyBorder="1" applyAlignment="1" applyProtection="1">
      <alignment horizontal="center" vertical="center"/>
    </xf>
    <xf numFmtId="37" fontId="13" fillId="8" borderId="4" xfId="0" applyNumberFormat="1" applyFont="1" applyFill="1" applyBorder="1" applyAlignment="1" applyProtection="1">
      <alignment vertical="center"/>
    </xf>
    <xf numFmtId="167" fontId="13" fillId="8" borderId="3" xfId="0" applyNumberFormat="1" applyFont="1" applyFill="1" applyBorder="1" applyAlignment="1" applyProtection="1">
      <alignment horizontal="center" vertical="center"/>
    </xf>
    <xf numFmtId="167" fontId="13" fillId="8" borderId="4" xfId="0" applyNumberFormat="1" applyFont="1" applyFill="1" applyBorder="1" applyAlignment="1" applyProtection="1">
      <alignment horizontal="center" vertical="center"/>
    </xf>
    <xf numFmtId="167" fontId="8" fillId="0" borderId="6" xfId="0" applyNumberFormat="1" applyFont="1" applyFill="1" applyBorder="1" applyAlignment="1" applyProtection="1">
      <alignment horizontal="left" vertical="center"/>
    </xf>
    <xf numFmtId="167" fontId="8" fillId="0" borderId="11" xfId="0" applyNumberFormat="1" applyFont="1" applyFill="1" applyBorder="1" applyAlignment="1" applyProtection="1">
      <alignment horizontal="left" vertical="center"/>
    </xf>
    <xf numFmtId="37" fontId="8" fillId="8" borderId="3" xfId="0" applyNumberFormat="1" applyFont="1" applyFill="1" applyBorder="1" applyAlignment="1" applyProtection="1">
      <alignment horizontal="center" vertical="center"/>
    </xf>
    <xf numFmtId="37" fontId="15" fillId="8" borderId="3" xfId="0" applyNumberFormat="1" applyFont="1" applyFill="1" applyBorder="1" applyAlignment="1" applyProtection="1">
      <alignment horizontal="center" vertical="center"/>
    </xf>
    <xf numFmtId="37" fontId="15" fillId="8" borderId="4" xfId="0" applyNumberFormat="1" applyFont="1" applyFill="1" applyBorder="1" applyAlignment="1" applyProtection="1">
      <alignment vertical="center"/>
    </xf>
    <xf numFmtId="37" fontId="8" fillId="0" borderId="2" xfId="0" applyNumberFormat="1" applyFont="1" applyFill="1" applyBorder="1" applyAlignment="1" applyProtection="1">
      <alignment horizontal="center" vertical="center"/>
    </xf>
    <xf numFmtId="167" fontId="13" fillId="0" borderId="2" xfId="0" applyNumberFormat="1" applyFont="1" applyFill="1" applyBorder="1" applyAlignment="1" applyProtection="1">
      <alignment horizontal="left" vertical="center"/>
    </xf>
    <xf numFmtId="39" fontId="13" fillId="8" borderId="2" xfId="0" applyNumberFormat="1" applyFont="1" applyFill="1" applyBorder="1" applyAlignment="1" applyProtection="1">
      <alignment horizontal="center" vertical="center"/>
    </xf>
    <xf numFmtId="39" fontId="13" fillId="8" borderId="1" xfId="0" applyNumberFormat="1" applyFont="1" applyFill="1" applyBorder="1" applyAlignment="1" applyProtection="1">
      <alignment horizontal="center" vertical="center"/>
    </xf>
    <xf numFmtId="39" fontId="13" fillId="8" borderId="3" xfId="0" applyNumberFormat="1" applyFont="1" applyFill="1" applyBorder="1" applyAlignment="1" applyProtection="1">
      <alignment horizontal="center" vertical="center"/>
    </xf>
    <xf numFmtId="39" fontId="13" fillId="8" borderId="4" xfId="0" applyNumberFormat="1" applyFont="1" applyFill="1" applyBorder="1" applyAlignment="1" applyProtection="1">
      <alignment horizontal="right" vertical="center"/>
    </xf>
    <xf numFmtId="167" fontId="8" fillId="13" borderId="6" xfId="0" quotePrefix="1" applyNumberFormat="1" applyFont="1" applyFill="1" applyBorder="1" applyAlignment="1" applyProtection="1">
      <alignment horizontal="left" vertical="center"/>
    </xf>
    <xf numFmtId="167" fontId="8" fillId="13" borderId="11" xfId="0" quotePrefix="1" applyNumberFormat="1" applyFont="1" applyFill="1" applyBorder="1" applyAlignment="1" applyProtection="1">
      <alignment horizontal="left" vertical="center"/>
    </xf>
    <xf numFmtId="37" fontId="13" fillId="8" borderId="1" xfId="0" applyNumberFormat="1" applyFont="1" applyFill="1" applyBorder="1" applyAlignment="1" applyProtection="1">
      <alignment horizontal="center" vertical="center"/>
    </xf>
    <xf numFmtId="9" fontId="8" fillId="8" borderId="12" xfId="2" quotePrefix="1" applyFont="1" applyFill="1" applyBorder="1" applyAlignment="1" applyProtection="1">
      <alignment horizontal="center" vertical="center"/>
    </xf>
    <xf numFmtId="9" fontId="8" fillId="8" borderId="5" xfId="2" quotePrefix="1" applyNumberFormat="1" applyFont="1" applyFill="1" applyBorder="1" applyAlignment="1" applyProtection="1">
      <alignment horizontal="center" vertical="center"/>
    </xf>
    <xf numFmtId="9" fontId="8" fillId="8" borderId="13" xfId="2" quotePrefix="1" applyFont="1" applyFill="1" applyBorder="1" applyAlignment="1" applyProtection="1">
      <alignment horizontal="center" vertical="center"/>
    </xf>
    <xf numFmtId="9" fontId="8" fillId="8" borderId="1" xfId="2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vertical="center"/>
    </xf>
    <xf numFmtId="9" fontId="13" fillId="8" borderId="13" xfId="2" quotePrefix="1" applyFont="1" applyFill="1" applyBorder="1" applyAlignment="1" applyProtection="1">
      <alignment horizontal="center" vertical="center"/>
    </xf>
    <xf numFmtId="9" fontId="13" fillId="8" borderId="1" xfId="2" quotePrefix="1" applyNumberFormat="1" applyFont="1" applyFill="1" applyBorder="1" applyAlignment="1" applyProtection="1">
      <alignment horizontal="center" vertical="center"/>
    </xf>
    <xf numFmtId="39" fontId="8" fillId="8" borderId="5" xfId="1" quotePrefix="1" applyNumberFormat="1" applyFont="1" applyFill="1" applyBorder="1" applyAlignment="1" applyProtection="1">
      <alignment horizontal="center" vertical="center"/>
    </xf>
    <xf numFmtId="39" fontId="8" fillId="8" borderId="1" xfId="1" quotePrefix="1" applyNumberFormat="1" applyFont="1" applyFill="1" applyBorder="1" applyAlignment="1" applyProtection="1">
      <alignment horizontal="center" vertical="center"/>
    </xf>
    <xf numFmtId="39" fontId="8" fillId="8" borderId="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vertical="center"/>
    </xf>
    <xf numFmtId="39" fontId="16" fillId="0" borderId="2" xfId="0" applyNumberFormat="1" applyFont="1" applyFill="1" applyBorder="1" applyAlignment="1" applyProtection="1">
      <alignment horizontal="center" vertical="center"/>
    </xf>
    <xf numFmtId="39" fontId="8" fillId="0" borderId="2" xfId="0" applyNumberFormat="1" applyFont="1" applyFill="1" applyBorder="1" applyAlignment="1" applyProtection="1">
      <alignment horizontal="center" vertical="center"/>
    </xf>
    <xf numFmtId="167" fontId="8" fillId="8" borderId="13" xfId="0" quotePrefix="1" applyNumberFormat="1" applyFont="1" applyFill="1" applyBorder="1" applyAlignment="1" applyProtection="1">
      <alignment horizontal="center" vertical="center"/>
    </xf>
    <xf numFmtId="39" fontId="8" fillId="8" borderId="3" xfId="0" applyNumberFormat="1" applyFont="1" applyFill="1" applyBorder="1" applyAlignment="1" applyProtection="1">
      <alignment horizontal="center" vertical="center"/>
    </xf>
    <xf numFmtId="167" fontId="8" fillId="8" borderId="3" xfId="0" applyNumberFormat="1" applyFont="1" applyFill="1" applyBorder="1" applyAlignment="1" applyProtection="1">
      <alignment horizontal="center" vertical="center"/>
    </xf>
    <xf numFmtId="167" fontId="8" fillId="8" borderId="4" xfId="0" applyNumberFormat="1" applyFont="1" applyFill="1" applyBorder="1" applyAlignment="1" applyProtection="1">
      <alignment horizontal="fill" vertical="center"/>
    </xf>
    <xf numFmtId="167" fontId="13" fillId="0" borderId="11" xfId="0" applyNumberFormat="1" applyFont="1" applyFill="1" applyBorder="1" applyAlignment="1" applyProtection="1">
      <alignment horizontal="left" vertical="center"/>
    </xf>
    <xf numFmtId="37" fontId="8" fillId="0" borderId="6" xfId="0" applyNumberFormat="1" applyFont="1" applyFill="1" applyBorder="1" applyAlignment="1" applyProtection="1">
      <alignment horizontal="center" vertical="center"/>
    </xf>
    <xf numFmtId="167" fontId="8" fillId="0" borderId="10" xfId="0" quotePrefix="1" applyNumberFormat="1" applyFont="1" applyFill="1" applyBorder="1" applyAlignment="1" applyProtection="1">
      <alignment horizontal="left" vertical="center"/>
    </xf>
    <xf numFmtId="167" fontId="8" fillId="0" borderId="0" xfId="0" quotePrefix="1" applyNumberFormat="1" applyFont="1" applyFill="1" applyBorder="1" applyAlignment="1" applyProtection="1">
      <alignment horizontal="left" vertical="center"/>
    </xf>
    <xf numFmtId="167" fontId="8" fillId="0" borderId="9" xfId="0" quotePrefix="1" applyNumberFormat="1" applyFont="1" applyFill="1" applyBorder="1" applyAlignment="1" applyProtection="1">
      <alignment horizontal="left" vertical="center"/>
    </xf>
    <xf numFmtId="167" fontId="8" fillId="0" borderId="7" xfId="0" quotePrefix="1" applyNumberFormat="1" applyFont="1" applyFill="1" applyBorder="1" applyAlignment="1" applyProtection="1">
      <alignment horizontal="left" vertical="center"/>
    </xf>
    <xf numFmtId="167" fontId="8" fillId="0" borderId="15" xfId="0" quotePrefix="1" applyNumberFormat="1" applyFont="1" applyFill="1" applyBorder="1" applyAlignment="1" applyProtection="1">
      <alignment horizontal="left" vertical="center"/>
    </xf>
    <xf numFmtId="167" fontId="8" fillId="0" borderId="15" xfId="0" applyNumberFormat="1" applyFont="1" applyFill="1" applyBorder="1" applyAlignment="1" applyProtection="1">
      <alignment horizontal="left" vertical="center"/>
    </xf>
    <xf numFmtId="167" fontId="13" fillId="0" borderId="6" xfId="0" applyNumberFormat="1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vertical="center"/>
    </xf>
    <xf numFmtId="37" fontId="8" fillId="8" borderId="4" xfId="0" applyNumberFormat="1" applyFont="1" applyFill="1" applyBorder="1" applyAlignment="1" applyProtection="1">
      <alignment vertical="center"/>
    </xf>
    <xf numFmtId="167" fontId="18" fillId="8" borderId="2" xfId="0" quotePrefix="1" applyNumberFormat="1" applyFont="1" applyFill="1" applyBorder="1" applyAlignment="1" applyProtection="1">
      <alignment horizontal="left" vertical="center"/>
    </xf>
    <xf numFmtId="167" fontId="8" fillId="0" borderId="9" xfId="0" applyNumberFormat="1" applyFont="1" applyFill="1" applyBorder="1" applyAlignment="1" applyProtection="1">
      <alignment horizontal="left" vertical="center"/>
    </xf>
    <xf numFmtId="167" fontId="15" fillId="0" borderId="9" xfId="0" applyNumberFormat="1" applyFont="1" applyFill="1" applyBorder="1" applyAlignment="1" applyProtection="1">
      <alignment horizontal="left" vertical="center"/>
    </xf>
    <xf numFmtId="167" fontId="8" fillId="0" borderId="10" xfId="0" applyNumberFormat="1" applyFont="1" applyFill="1" applyBorder="1" applyAlignment="1" applyProtection="1">
      <alignment horizontal="left" vertical="center"/>
    </xf>
    <xf numFmtId="167" fontId="8" fillId="0" borderId="4" xfId="0" quotePrefix="1" applyNumberFormat="1" applyFont="1" applyFill="1" applyBorder="1" applyAlignment="1" applyProtection="1">
      <alignment horizontal="left" vertical="center"/>
    </xf>
    <xf numFmtId="167" fontId="18" fillId="8" borderId="3" xfId="0" quotePrefix="1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13" fillId="8" borderId="2" xfId="0" applyFont="1" applyFill="1" applyBorder="1" applyAlignment="1" applyProtection="1">
      <alignment vertical="center"/>
    </xf>
    <xf numFmtId="0" fontId="8" fillId="8" borderId="3" xfId="0" applyFont="1" applyFill="1" applyBorder="1" applyAlignment="1" applyProtection="1">
      <alignment horizontal="center" vertical="center"/>
    </xf>
    <xf numFmtId="0" fontId="8" fillId="8" borderId="4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8" fillId="8" borderId="0" xfId="0" applyFont="1" applyFill="1" applyAlignment="1" applyProtection="1">
      <alignment horizontal="center" vertical="center"/>
    </xf>
    <xf numFmtId="168" fontId="18" fillId="8" borderId="0" xfId="0" applyNumberFormat="1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7" fontId="8" fillId="10" borderId="6" xfId="0" applyNumberFormat="1" applyFont="1" applyFill="1" applyBorder="1" applyAlignment="1" applyProtection="1">
      <alignment horizontal="center" vertical="center"/>
    </xf>
    <xf numFmtId="37" fontId="8" fillId="10" borderId="6" xfId="0" applyNumberFormat="1" applyFont="1" applyFill="1" applyBorder="1" applyAlignment="1" applyProtection="1">
      <alignment horizontal="center" vertical="center"/>
    </xf>
    <xf numFmtId="37" fontId="8" fillId="10" borderId="5" xfId="0" applyNumberFormat="1" applyFont="1" applyFill="1" applyBorder="1" applyAlignment="1" applyProtection="1">
      <alignment horizontal="center" vertical="center"/>
    </xf>
    <xf numFmtId="10" fontId="15" fillId="0" borderId="6" xfId="2" applyNumberFormat="1" applyFont="1" applyFill="1" applyBorder="1" applyAlignment="1" applyProtection="1">
      <alignment horizontal="center" vertical="center"/>
    </xf>
    <xf numFmtId="9" fontId="13" fillId="8" borderId="2" xfId="2" applyFont="1" applyFill="1" applyBorder="1" applyAlignment="1" applyProtection="1">
      <alignment horizontal="center" vertical="center"/>
    </xf>
    <xf numFmtId="39" fontId="16" fillId="10" borderId="6" xfId="0" applyNumberFormat="1" applyFont="1" applyFill="1" applyBorder="1" applyAlignment="1" applyProtection="1">
      <alignment horizontal="center" vertical="center"/>
    </xf>
    <xf numFmtId="39" fontId="8" fillId="8" borderId="2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3" fillId="8" borderId="2" xfId="0" applyFont="1" applyFill="1" applyBorder="1" applyAlignment="1" applyProtection="1">
      <alignment horizontal="center" vertical="center"/>
    </xf>
    <xf numFmtId="167" fontId="13" fillId="8" borderId="2" xfId="0" quotePrefix="1" applyNumberFormat="1" applyFont="1" applyFill="1" applyBorder="1" applyAlignment="1" applyProtection="1">
      <alignment horizontal="left" vertical="center"/>
    </xf>
    <xf numFmtId="167" fontId="13" fillId="8" borderId="3" xfId="0" quotePrefix="1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 applyProtection="1"/>
    <xf numFmtId="0" fontId="20" fillId="0" borderId="0" xfId="0" applyFont="1" applyFill="1" applyAlignment="1" applyProtection="1">
      <alignment horizontal="center"/>
    </xf>
    <xf numFmtId="0" fontId="20" fillId="0" borderId="0" xfId="0" applyFont="1" applyFill="1" applyProtection="1"/>
    <xf numFmtId="0" fontId="13" fillId="8" borderId="2" xfId="0" applyFont="1" applyFill="1" applyBorder="1" applyAlignment="1" applyProtection="1">
      <alignment horizontal="center"/>
    </xf>
    <xf numFmtId="0" fontId="20" fillId="0" borderId="14" xfId="0" applyFont="1" applyFill="1" applyBorder="1" applyProtection="1"/>
    <xf numFmtId="167" fontId="13" fillId="8" borderId="9" xfId="0" quotePrefix="1" applyNumberFormat="1" applyFont="1" applyFill="1" applyBorder="1" applyAlignment="1" applyProtection="1">
      <alignment horizontal="left"/>
    </xf>
    <xf numFmtId="0" fontId="8" fillId="8" borderId="7" xfId="0" applyFont="1" applyFill="1" applyBorder="1" applyProtection="1"/>
    <xf numFmtId="0" fontId="13" fillId="8" borderId="2" xfId="0" applyFont="1" applyFill="1" applyBorder="1" applyAlignment="1" applyProtection="1">
      <alignment horizontal="center" vertical="center" wrapText="1"/>
    </xf>
    <xf numFmtId="167" fontId="13" fillId="8" borderId="4" xfId="0" applyNumberFormat="1" applyFont="1" applyFill="1" applyBorder="1" applyAlignment="1" applyProtection="1">
      <alignment horizontal="center" wrapText="1"/>
    </xf>
    <xf numFmtId="167" fontId="13" fillId="8" borderId="1" xfId="0" applyNumberFormat="1" applyFont="1" applyFill="1" applyBorder="1" applyAlignment="1" applyProtection="1">
      <alignment horizontal="center" wrapText="1"/>
    </xf>
    <xf numFmtId="167" fontId="13" fillId="0" borderId="10" xfId="0" quotePrefix="1" applyNumberFormat="1" applyFont="1" applyFill="1" applyBorder="1" applyAlignment="1" applyProtection="1">
      <alignment horizontal="left"/>
    </xf>
    <xf numFmtId="167" fontId="13" fillId="8" borderId="2" xfId="0" applyNumberFormat="1" applyFont="1" applyFill="1" applyBorder="1" applyAlignment="1" applyProtection="1">
      <alignment horizontal="center"/>
    </xf>
    <xf numFmtId="0" fontId="13" fillId="8" borderId="8" xfId="0" applyFont="1" applyFill="1" applyBorder="1" applyAlignment="1" applyProtection="1">
      <alignment horizontal="center"/>
    </xf>
    <xf numFmtId="0" fontId="13" fillId="8" borderId="16" xfId="0" applyFont="1" applyFill="1" applyBorder="1" applyAlignment="1" applyProtection="1">
      <alignment horizontal="center"/>
    </xf>
    <xf numFmtId="0" fontId="8" fillId="0" borderId="10" xfId="0" applyFont="1" applyFill="1" applyBorder="1" applyProtection="1"/>
    <xf numFmtId="167" fontId="8" fillId="0" borderId="2" xfId="0" quotePrefix="1" applyNumberFormat="1" applyFont="1" applyFill="1" applyBorder="1" applyAlignment="1" applyProtection="1">
      <alignment horizontal="left"/>
    </xf>
    <xf numFmtId="37" fontId="8" fillId="8" borderId="2" xfId="0" applyNumberFormat="1" applyFont="1" applyFill="1" applyBorder="1" applyAlignment="1" applyProtection="1">
      <alignment horizontal="center"/>
    </xf>
    <xf numFmtId="9" fontId="8" fillId="0" borderId="1" xfId="2" applyFont="1" applyFill="1" applyBorder="1" applyAlignment="1" applyProtection="1">
      <alignment horizontal="center"/>
    </xf>
    <xf numFmtId="167" fontId="8" fillId="0" borderId="9" xfId="0" quotePrefix="1" applyNumberFormat="1" applyFont="1" applyFill="1" applyBorder="1" applyAlignment="1" applyProtection="1">
      <alignment horizontal="left"/>
    </xf>
    <xf numFmtId="3" fontId="13" fillId="8" borderId="1" xfId="0" applyNumberFormat="1" applyFont="1" applyFill="1" applyBorder="1" applyAlignment="1" applyProtection="1">
      <alignment horizontal="center"/>
    </xf>
    <xf numFmtId="167" fontId="13" fillId="8" borderId="1" xfId="0" applyNumberFormat="1" applyFont="1" applyFill="1" applyBorder="1" applyAlignment="1" applyProtection="1">
      <alignment horizontal="center"/>
    </xf>
    <xf numFmtId="37" fontId="13" fillId="8" borderId="2" xfId="0" applyNumberFormat="1" applyFont="1" applyFill="1" applyBorder="1" applyAlignment="1" applyProtection="1">
      <alignment horizontal="center"/>
    </xf>
    <xf numFmtId="37" fontId="13" fillId="8" borderId="4" xfId="0" applyNumberFormat="1" applyFont="1" applyFill="1" applyBorder="1" applyAlignment="1" applyProtection="1">
      <alignment horizontal="center"/>
    </xf>
    <xf numFmtId="9" fontId="13" fillId="8" borderId="1" xfId="2" applyFont="1" applyFill="1" applyBorder="1" applyAlignment="1" applyProtection="1">
      <alignment horizontal="center"/>
    </xf>
    <xf numFmtId="167" fontId="8" fillId="0" borderId="2" xfId="0" quotePrefix="1" applyNumberFormat="1" applyFont="1" applyFill="1" applyBorder="1" applyAlignment="1" applyProtection="1">
      <alignment horizontal="left" indent="1"/>
    </xf>
    <xf numFmtId="167" fontId="8" fillId="0" borderId="6" xfId="0" quotePrefix="1" applyNumberFormat="1" applyFont="1" applyFill="1" applyBorder="1" applyAlignment="1" applyProtection="1">
      <alignment horizontal="left" indent="1"/>
    </xf>
    <xf numFmtId="167" fontId="8" fillId="0" borderId="2" xfId="0" quotePrefix="1" applyNumberFormat="1" applyFont="1" applyFill="1" applyBorder="1" applyAlignment="1" applyProtection="1">
      <alignment horizontal="left" vertical="center" wrapText="1"/>
    </xf>
    <xf numFmtId="37" fontId="8" fillId="8" borderId="2" xfId="0" applyNumberFormat="1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167" fontId="8" fillId="0" borderId="6" xfId="0" quotePrefix="1" applyNumberFormat="1" applyFont="1" applyFill="1" applyBorder="1" applyAlignment="1" applyProtection="1">
      <alignment horizontal="left"/>
    </xf>
    <xf numFmtId="167" fontId="15" fillId="0" borderId="2" xfId="0" quotePrefix="1" applyNumberFormat="1" applyFont="1" applyFill="1" applyBorder="1" applyAlignment="1" applyProtection="1">
      <alignment horizontal="left"/>
    </xf>
    <xf numFmtId="167" fontId="13" fillId="0" borderId="2" xfId="0" applyNumberFormat="1" applyFont="1" applyFill="1" applyBorder="1" applyAlignment="1" applyProtection="1">
      <alignment horizontal="left"/>
    </xf>
    <xf numFmtId="3" fontId="18" fillId="8" borderId="1" xfId="0" applyNumberFormat="1" applyFont="1" applyFill="1" applyBorder="1" applyAlignment="1" applyProtection="1">
      <alignment horizontal="center"/>
    </xf>
    <xf numFmtId="0" fontId="8" fillId="0" borderId="6" xfId="0" applyFont="1" applyFill="1" applyBorder="1" applyProtection="1"/>
    <xf numFmtId="167" fontId="13" fillId="0" borderId="11" xfId="0" applyNumberFormat="1" applyFont="1" applyFill="1" applyBorder="1" applyAlignment="1" applyProtection="1">
      <alignment horizontal="left"/>
    </xf>
    <xf numFmtId="167" fontId="18" fillId="8" borderId="2" xfId="0" quotePrefix="1" applyNumberFormat="1" applyFont="1" applyFill="1" applyBorder="1" applyAlignment="1" applyProtection="1">
      <alignment horizontal="left"/>
    </xf>
    <xf numFmtId="0" fontId="8" fillId="8" borderId="3" xfId="0" applyFont="1" applyFill="1" applyBorder="1" applyProtection="1"/>
    <xf numFmtId="167" fontId="8" fillId="8" borderId="3" xfId="0" applyNumberFormat="1" applyFont="1" applyFill="1" applyBorder="1" applyAlignment="1" applyProtection="1">
      <alignment horizontal="center"/>
    </xf>
    <xf numFmtId="0" fontId="20" fillId="8" borderId="3" xfId="0" applyFont="1" applyFill="1" applyBorder="1" applyAlignment="1" applyProtection="1">
      <alignment horizontal="center"/>
    </xf>
    <xf numFmtId="167" fontId="13" fillId="8" borderId="3" xfId="0" applyNumberFormat="1" applyFont="1" applyFill="1" applyBorder="1" applyAlignment="1" applyProtection="1">
      <alignment horizontal="center"/>
    </xf>
    <xf numFmtId="167" fontId="13" fillId="8" borderId="4" xfId="0" applyNumberFormat="1" applyFont="1" applyFill="1" applyBorder="1" applyAlignment="1" applyProtection="1">
      <alignment horizontal="center"/>
    </xf>
    <xf numFmtId="37" fontId="8" fillId="8" borderId="6" xfId="0" applyNumberFormat="1" applyFont="1" applyFill="1" applyBorder="1" applyAlignment="1" applyProtection="1">
      <alignment horizontal="center"/>
    </xf>
    <xf numFmtId="167" fontId="8" fillId="0" borderId="2" xfId="0" quotePrefix="1" applyNumberFormat="1" applyFont="1" applyFill="1" applyBorder="1" applyAlignment="1" applyProtection="1">
      <alignment horizontal="left" wrapText="1"/>
    </xf>
    <xf numFmtId="9" fontId="8" fillId="0" borderId="4" xfId="2" applyFont="1" applyFill="1" applyBorder="1" applyAlignment="1" applyProtection="1">
      <alignment horizontal="center"/>
    </xf>
    <xf numFmtId="9" fontId="13" fillId="8" borderId="4" xfId="2" applyFont="1" applyFill="1" applyBorder="1" applyAlignment="1" applyProtection="1">
      <alignment horizontal="center"/>
    </xf>
    <xf numFmtId="167" fontId="8" fillId="0" borderId="5" xfId="0" applyNumberFormat="1" applyFont="1" applyFill="1" applyBorder="1" applyAlignment="1" applyProtection="1">
      <alignment horizontal="center"/>
    </xf>
    <xf numFmtId="37" fontId="8" fillId="0" borderId="4" xfId="0" applyNumberFormat="1" applyFont="1" applyFill="1" applyBorder="1" applyAlignment="1" applyProtection="1">
      <alignment horizontal="center"/>
    </xf>
    <xf numFmtId="3" fontId="8" fillId="0" borderId="1" xfId="0" applyNumberFormat="1" applyFont="1" applyFill="1" applyBorder="1" applyAlignment="1" applyProtection="1">
      <alignment horizontal="center"/>
    </xf>
    <xf numFmtId="167" fontId="8" fillId="0" borderId="2" xfId="0" quotePrefix="1" applyNumberFormat="1" applyFont="1" applyFill="1" applyBorder="1" applyAlignment="1" applyProtection="1">
      <alignment vertical="center" wrapText="1"/>
    </xf>
    <xf numFmtId="3" fontId="8" fillId="0" borderId="1" xfId="0" applyNumberFormat="1" applyFont="1" applyFill="1" applyBorder="1" applyAlignment="1" applyProtection="1">
      <alignment horizontal="center" vertical="center"/>
    </xf>
    <xf numFmtId="37" fontId="8" fillId="0" borderId="4" xfId="0" applyNumberFormat="1" applyFont="1" applyFill="1" applyBorder="1" applyAlignment="1" applyProtection="1">
      <alignment horizontal="center" vertical="center"/>
    </xf>
    <xf numFmtId="167" fontId="18" fillId="8" borderId="9" xfId="0" quotePrefix="1" applyNumberFormat="1" applyFont="1" applyFill="1" applyBorder="1" applyAlignment="1" applyProtection="1">
      <alignment horizontal="left"/>
    </xf>
    <xf numFmtId="167" fontId="8" fillId="0" borderId="5" xfId="0" quotePrefix="1" applyNumberFormat="1" applyFont="1" applyFill="1" applyBorder="1" applyAlignment="1" applyProtection="1">
      <alignment horizontal="left"/>
    </xf>
    <xf numFmtId="167" fontId="13" fillId="8" borderId="5" xfId="0" applyNumberFormat="1" applyFont="1" applyFill="1" applyBorder="1" applyAlignment="1" applyProtection="1">
      <alignment horizontal="center"/>
    </xf>
    <xf numFmtId="37" fontId="13" fillId="8" borderId="6" xfId="0" applyNumberFormat="1" applyFont="1" applyFill="1" applyBorder="1" applyAlignment="1" applyProtection="1">
      <alignment horizontal="center"/>
    </xf>
    <xf numFmtId="0" fontId="14" fillId="0" borderId="14" xfId="0" applyFont="1" applyFill="1" applyBorder="1" applyProtection="1"/>
    <xf numFmtId="167" fontId="13" fillId="8" borderId="15" xfId="0" applyNumberFormat="1" applyFont="1" applyFill="1" applyBorder="1" applyAlignment="1" applyProtection="1">
      <alignment horizontal="center"/>
    </xf>
    <xf numFmtId="0" fontId="8" fillId="0" borderId="14" xfId="0" applyFont="1" applyFill="1" applyBorder="1" applyProtection="1"/>
    <xf numFmtId="0" fontId="13" fillId="8" borderId="1" xfId="0" applyFont="1" applyFill="1" applyBorder="1" applyAlignment="1" applyProtection="1">
      <alignment horizontal="center"/>
    </xf>
    <xf numFmtId="9" fontId="8" fillId="8" borderId="1" xfId="2" applyFont="1" applyFill="1" applyBorder="1" applyAlignment="1" applyProtection="1">
      <alignment horizontal="center"/>
    </xf>
    <xf numFmtId="167" fontId="13" fillId="0" borderId="14" xfId="0" quotePrefix="1" applyNumberFormat="1" applyFont="1" applyFill="1" applyBorder="1" applyAlignment="1" applyProtection="1">
      <alignment horizontal="left"/>
    </xf>
    <xf numFmtId="167" fontId="8" fillId="0" borderId="1" xfId="0" quotePrefix="1" applyNumberFormat="1" applyFont="1" applyFill="1" applyBorder="1" applyAlignment="1" applyProtection="1">
      <alignment horizontal="left"/>
    </xf>
    <xf numFmtId="3" fontId="13" fillId="8" borderId="4" xfId="0" applyNumberFormat="1" applyFont="1" applyFill="1" applyBorder="1" applyAlignment="1" applyProtection="1">
      <alignment horizontal="center"/>
    </xf>
    <xf numFmtId="167" fontId="13" fillId="8" borderId="0" xfId="0" applyNumberFormat="1" applyFont="1" applyFill="1" applyBorder="1" applyAlignment="1" applyProtection="1">
      <alignment horizontal="center"/>
    </xf>
    <xf numFmtId="170" fontId="8" fillId="0" borderId="5" xfId="1" applyNumberFormat="1" applyFont="1" applyFill="1" applyBorder="1" applyAlignment="1" applyProtection="1">
      <alignment horizontal="center"/>
    </xf>
    <xf numFmtId="170" fontId="8" fillId="8" borderId="6" xfId="1" applyNumberFormat="1" applyFont="1" applyFill="1" applyBorder="1" applyAlignment="1" applyProtection="1">
      <alignment horizontal="center"/>
    </xf>
    <xf numFmtId="167" fontId="8" fillId="0" borderId="2" xfId="0" applyNumberFormat="1" applyFont="1" applyFill="1" applyBorder="1" applyAlignment="1" applyProtection="1">
      <alignment horizontal="left"/>
    </xf>
    <xf numFmtId="170" fontId="8" fillId="8" borderId="2" xfId="1" applyNumberFormat="1" applyFont="1" applyFill="1" applyBorder="1" applyAlignment="1" applyProtection="1">
      <alignment horizontal="center"/>
    </xf>
    <xf numFmtId="3" fontId="13" fillId="8" borderId="2" xfId="0" applyNumberFormat="1" applyFont="1" applyFill="1" applyBorder="1" applyAlignment="1" applyProtection="1">
      <alignment horizontal="center"/>
    </xf>
    <xf numFmtId="0" fontId="8" fillId="8" borderId="3" xfId="0" applyFont="1" applyFill="1" applyBorder="1" applyAlignment="1" applyProtection="1">
      <alignment horizontal="center"/>
    </xf>
    <xf numFmtId="0" fontId="13" fillId="8" borderId="3" xfId="0" applyFont="1" applyFill="1" applyBorder="1" applyAlignment="1" applyProtection="1">
      <alignment horizontal="center"/>
    </xf>
    <xf numFmtId="0" fontId="13" fillId="8" borderId="4" xfId="0" applyFont="1" applyFill="1" applyBorder="1" applyAlignment="1" applyProtection="1">
      <alignment horizontal="center"/>
    </xf>
    <xf numFmtId="167" fontId="8" fillId="0" borderId="10" xfId="0" quotePrefix="1" applyNumberFormat="1" applyFont="1" applyFill="1" applyBorder="1" applyAlignment="1" applyProtection="1">
      <alignment horizontal="left" indent="1"/>
    </xf>
    <xf numFmtId="167" fontId="8" fillId="0" borderId="9" xfId="0" quotePrefix="1" applyNumberFormat="1" applyFont="1" applyFill="1" applyBorder="1" applyAlignment="1" applyProtection="1">
      <alignment horizontal="left" indent="1"/>
    </xf>
    <xf numFmtId="0" fontId="15" fillId="0" borderId="0" xfId="0" applyFont="1" applyFill="1" applyProtection="1"/>
    <xf numFmtId="0" fontId="15" fillId="0" borderId="0" xfId="0" applyFont="1" applyFill="1" applyAlignment="1" applyProtection="1">
      <alignment horizontal="center"/>
    </xf>
    <xf numFmtId="0" fontId="15" fillId="0" borderId="0" xfId="0" applyFont="1" applyFill="1" applyBorder="1" applyProtection="1"/>
    <xf numFmtId="171" fontId="15" fillId="0" borderId="0" xfId="2" applyNumberFormat="1" applyFont="1" applyFill="1" applyBorder="1" applyAlignment="1" applyProtection="1">
      <alignment horizontal="center"/>
    </xf>
    <xf numFmtId="171" fontId="18" fillId="0" borderId="0" xfId="2" applyNumberFormat="1" applyFont="1" applyFill="1" applyBorder="1" applyAlignment="1" applyProtection="1">
      <alignment horizontal="center"/>
    </xf>
    <xf numFmtId="167" fontId="8" fillId="13" borderId="2" xfId="0" quotePrefix="1" applyNumberFormat="1" applyFont="1" applyFill="1" applyBorder="1" applyAlignment="1" applyProtection="1">
      <alignment horizontal="left" vertical="center" wrapText="1"/>
    </xf>
    <xf numFmtId="3" fontId="8" fillId="10" borderId="1" xfId="0" applyNumberFormat="1" applyFont="1" applyFill="1" applyBorder="1" applyAlignment="1" applyProtection="1">
      <alignment horizontal="center"/>
    </xf>
    <xf numFmtId="37" fontId="8" fillId="10" borderId="4" xfId="0" applyNumberFormat="1" applyFont="1" applyFill="1" applyBorder="1" applyAlignment="1" applyProtection="1">
      <alignment horizontal="center"/>
    </xf>
    <xf numFmtId="167" fontId="8" fillId="0" borderId="1" xfId="0" applyNumberFormat="1" applyFont="1" applyFill="1" applyBorder="1" applyAlignment="1" applyProtection="1">
      <alignment horizontal="center"/>
    </xf>
    <xf numFmtId="167" fontId="8" fillId="10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37" fontId="8" fillId="10" borderId="1" xfId="0" applyNumberFormat="1" applyFont="1" applyFill="1" applyBorder="1" applyAlignment="1" applyProtection="1">
      <alignment horizontal="center"/>
    </xf>
    <xf numFmtId="37" fontId="8" fillId="0" borderId="1" xfId="0" applyNumberFormat="1" applyFont="1" applyFill="1" applyBorder="1" applyAlignment="1" applyProtection="1">
      <alignment horizontal="center"/>
    </xf>
    <xf numFmtId="167" fontId="8" fillId="14" borderId="2" xfId="0" quotePrefix="1" applyNumberFormat="1" applyFont="1" applyFill="1" applyBorder="1" applyAlignment="1" applyProtection="1">
      <alignment horizontal="left" vertical="center"/>
    </xf>
    <xf numFmtId="167" fontId="8" fillId="14" borderId="3" xfId="0" quotePrefix="1" applyNumberFormat="1" applyFont="1" applyFill="1" applyBorder="1" applyAlignment="1" applyProtection="1">
      <alignment horizontal="left" vertical="center"/>
    </xf>
    <xf numFmtId="39" fontId="15" fillId="12" borderId="2" xfId="0" applyNumberFormat="1" applyFont="1" applyFill="1" applyBorder="1" applyAlignment="1" applyProtection="1">
      <alignment horizontal="center" vertical="center"/>
    </xf>
    <xf numFmtId="1" fontId="10" fillId="9" borderId="2" xfId="0" applyNumberFormat="1" applyFont="1" applyFill="1" applyBorder="1" applyAlignment="1" applyProtection="1">
      <alignment horizontal="center" vertical="center"/>
    </xf>
    <xf numFmtId="2" fontId="3" fillId="11" borderId="6" xfId="0" quotePrefix="1" applyNumberFormat="1" applyFont="1" applyFill="1" applyBorder="1" applyAlignment="1" applyProtection="1">
      <alignment horizontal="left" vertical="center"/>
    </xf>
    <xf numFmtId="37" fontId="8" fillId="10" borderId="2" xfId="0" applyNumberFormat="1" applyFont="1" applyFill="1" applyBorder="1" applyAlignment="1" applyProtection="1">
      <alignment horizontal="center" vertical="center"/>
    </xf>
    <xf numFmtId="2" fontId="3" fillId="12" borderId="1" xfId="0" applyNumberFormat="1" applyFont="1" applyFill="1" applyBorder="1" applyAlignment="1" applyProtection="1">
      <alignment horizontal="center" vertical="center"/>
      <protection locked="0"/>
    </xf>
    <xf numFmtId="1" fontId="3" fillId="12" borderId="1" xfId="0" applyNumberFormat="1" applyFont="1" applyFill="1" applyBorder="1" applyAlignment="1" applyProtection="1">
      <alignment horizontal="center" vertical="center"/>
      <protection locked="0"/>
    </xf>
    <xf numFmtId="2" fontId="3" fillId="11" borderId="2" xfId="0" quotePrefix="1" applyNumberFormat="1" applyFont="1" applyFill="1" applyBorder="1" applyAlignment="1" applyProtection="1">
      <alignment horizontal="center" vertical="center"/>
      <protection locked="0"/>
    </xf>
    <xf numFmtId="46" fontId="3" fillId="11" borderId="1" xfId="0" applyNumberFormat="1" applyFont="1" applyFill="1" applyBorder="1" applyAlignment="1" applyProtection="1">
      <alignment horizontal="center" vertical="center"/>
      <protection locked="0"/>
    </xf>
    <xf numFmtId="1" fontId="3" fillId="11" borderId="1" xfId="0" quotePrefix="1" applyNumberFormat="1" applyFont="1" applyFill="1" applyBorder="1" applyAlignment="1" applyProtection="1">
      <alignment horizontal="center" vertical="center"/>
      <protection locked="0"/>
    </xf>
    <xf numFmtId="167" fontId="9" fillId="0" borderId="2" xfId="0" applyNumberFormat="1" applyFont="1" applyFill="1" applyBorder="1" applyAlignment="1" applyProtection="1">
      <alignment horizontal="left" vertical="center"/>
    </xf>
    <xf numFmtId="167" fontId="9" fillId="8" borderId="2" xfId="0" applyNumberFormat="1" applyFont="1" applyFill="1" applyBorder="1" applyAlignment="1" applyProtection="1">
      <alignment horizontal="left" vertical="center"/>
    </xf>
    <xf numFmtId="1" fontId="10" fillId="9" borderId="4" xfId="0" applyNumberFormat="1" applyFont="1" applyFill="1" applyBorder="1" applyAlignment="1" applyProtection="1">
      <alignment horizontal="center" vertical="center"/>
    </xf>
    <xf numFmtId="1" fontId="3" fillId="12" borderId="1" xfId="0" quotePrefix="1" applyNumberFormat="1" applyFont="1" applyFill="1" applyBorder="1" applyAlignment="1" applyProtection="1">
      <alignment horizontal="center" vertical="center"/>
    </xf>
    <xf numFmtId="1" fontId="3" fillId="11" borderId="1" xfId="0" applyNumberFormat="1" applyFont="1" applyFill="1" applyBorder="1" applyAlignment="1" applyProtection="1">
      <alignment horizontal="center" vertical="center"/>
    </xf>
    <xf numFmtId="1" fontId="3" fillId="11" borderId="1" xfId="0" applyNumberFormat="1" applyFont="1" applyFill="1" applyBorder="1" applyAlignment="1" applyProtection="1">
      <alignment horizontal="left" vertical="center"/>
      <protection locked="0"/>
    </xf>
    <xf numFmtId="1" fontId="3" fillId="12" borderId="1" xfId="0" applyNumberFormat="1" applyFont="1" applyFill="1" applyBorder="1" applyAlignment="1" applyProtection="1">
      <alignment horizontal="left" vertical="center"/>
      <protection locked="0"/>
    </xf>
    <xf numFmtId="1" fontId="10" fillId="9" borderId="3" xfId="0" applyNumberFormat="1" applyFont="1" applyFill="1" applyBorder="1" applyAlignment="1" applyProtection="1">
      <alignment horizontal="center" vertical="center"/>
    </xf>
    <xf numFmtId="169" fontId="9" fillId="8" borderId="2" xfId="0" applyNumberFormat="1" applyFont="1" applyFill="1" applyBorder="1" applyAlignment="1" applyProtection="1">
      <alignment horizontal="center" vertical="center"/>
    </xf>
    <xf numFmtId="169" fontId="9" fillId="5" borderId="2" xfId="0" applyNumberFormat="1" applyFont="1" applyFill="1" applyBorder="1" applyAlignment="1" applyProtection="1">
      <alignment horizontal="center" vertical="center"/>
    </xf>
    <xf numFmtId="10" fontId="9" fillId="5" borderId="2" xfId="2" applyNumberFormat="1" applyFont="1" applyFill="1" applyBorder="1" applyAlignment="1" applyProtection="1">
      <alignment horizontal="center" vertical="center"/>
    </xf>
    <xf numFmtId="10" fontId="9" fillId="8" borderId="2" xfId="2" applyNumberFormat="1" applyFont="1" applyFill="1" applyBorder="1" applyAlignment="1" applyProtection="1">
      <alignment horizontal="center" vertical="center"/>
    </xf>
    <xf numFmtId="2" fontId="9" fillId="5" borderId="2" xfId="0" applyNumberFormat="1" applyFont="1" applyFill="1" applyBorder="1" applyAlignment="1" applyProtection="1">
      <alignment horizontal="center" vertical="center"/>
    </xf>
    <xf numFmtId="2" fontId="9" fillId="8" borderId="2" xfId="0" applyNumberFormat="1" applyFont="1" applyFill="1" applyBorder="1" applyAlignment="1" applyProtection="1">
      <alignment horizontal="center" vertical="center"/>
    </xf>
    <xf numFmtId="2" fontId="9" fillId="8" borderId="6" xfId="0" quotePrefix="1" applyNumberFormat="1" applyFont="1" applyFill="1" applyBorder="1" applyAlignment="1" applyProtection="1">
      <alignment horizontal="center" vertical="center"/>
    </xf>
    <xf numFmtId="2" fontId="9" fillId="0" borderId="2" xfId="0" quotePrefix="1" applyNumberFormat="1" applyFont="1" applyFill="1" applyBorder="1" applyAlignment="1" applyProtection="1">
      <alignment horizontal="center" vertical="center"/>
    </xf>
    <xf numFmtId="0" fontId="3" fillId="11" borderId="1" xfId="0" applyNumberFormat="1" applyFont="1" applyFill="1" applyBorder="1" applyAlignment="1" applyProtection="1">
      <alignment horizontal="center" vertical="center"/>
    </xf>
    <xf numFmtId="0" fontId="3" fillId="12" borderId="1" xfId="0" quotePrefix="1" applyNumberFormat="1" applyFont="1" applyFill="1" applyBorder="1" applyAlignment="1" applyProtection="1">
      <alignment horizontal="center" vertical="center"/>
    </xf>
    <xf numFmtId="2" fontId="10" fillId="15" borderId="2" xfId="0" applyNumberFormat="1" applyFont="1" applyFill="1" applyBorder="1" applyAlignment="1" applyProtection="1">
      <alignment horizontal="left" vertical="center"/>
    </xf>
    <xf numFmtId="2" fontId="10" fillId="15" borderId="3" xfId="0" applyNumberFormat="1" applyFont="1" applyFill="1" applyBorder="1" applyAlignment="1" applyProtection="1">
      <alignment horizontal="center" vertical="center"/>
    </xf>
    <xf numFmtId="1" fontId="10" fillId="15" borderId="4" xfId="0" applyNumberFormat="1" applyFont="1" applyFill="1" applyBorder="1" applyAlignment="1" applyProtection="1">
      <alignment horizontal="center" vertical="center"/>
    </xf>
    <xf numFmtId="1" fontId="3" fillId="16" borderId="1" xfId="0" applyNumberFormat="1" applyFont="1" applyFill="1" applyBorder="1" applyAlignment="1" applyProtection="1">
      <alignment horizontal="center" vertical="center"/>
    </xf>
    <xf numFmtId="1" fontId="3" fillId="17" borderId="1" xfId="0" applyNumberFormat="1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vertical="center" wrapText="1"/>
    </xf>
    <xf numFmtId="2" fontId="10" fillId="15" borderId="1" xfId="0" applyNumberFormat="1" applyFont="1" applyFill="1" applyBorder="1" applyAlignment="1" applyProtection="1">
      <alignment horizontal="left" vertical="center"/>
    </xf>
    <xf numFmtId="2" fontId="10" fillId="15" borderId="2" xfId="0" applyNumberFormat="1" applyFont="1" applyFill="1" applyBorder="1" applyAlignment="1" applyProtection="1">
      <alignment horizontal="center" vertical="center"/>
    </xf>
    <xf numFmtId="2" fontId="10" fillId="15" borderId="4" xfId="0" applyNumberFormat="1" applyFont="1" applyFill="1" applyBorder="1" applyAlignment="1" applyProtection="1">
      <alignment horizontal="center" vertical="center"/>
    </xf>
    <xf numFmtId="167" fontId="11" fillId="5" borderId="2" xfId="0" applyNumberFormat="1" applyFont="1" applyFill="1" applyBorder="1" applyAlignment="1" applyProtection="1">
      <alignment horizontal="center" vertical="center"/>
    </xf>
    <xf numFmtId="172" fontId="10" fillId="9" borderId="1" xfId="0" applyNumberFormat="1" applyFont="1" applyFill="1" applyBorder="1" applyAlignment="1" applyProtection="1">
      <alignment horizontal="center" vertical="center"/>
    </xf>
    <xf numFmtId="164" fontId="11" fillId="7" borderId="1" xfId="0" applyNumberFormat="1" applyFont="1" applyFill="1" applyBorder="1" applyAlignment="1" applyProtection="1">
      <alignment horizontal="center" vertical="center"/>
    </xf>
    <xf numFmtId="164" fontId="10" fillId="7" borderId="1" xfId="0" applyNumberFormat="1" applyFont="1" applyFill="1" applyBorder="1" applyAlignment="1" applyProtection="1">
      <alignment horizontal="center" vertical="center"/>
    </xf>
    <xf numFmtId="2" fontId="10" fillId="7" borderId="1" xfId="0" applyNumberFormat="1" applyFont="1" applyFill="1" applyBorder="1" applyAlignment="1" applyProtection="1">
      <alignment horizontal="center" vertical="center"/>
    </xf>
    <xf numFmtId="2" fontId="3" fillId="11" borderId="1" xfId="0" applyNumberFormat="1" applyFont="1" applyFill="1" applyBorder="1" applyAlignment="1" applyProtection="1">
      <alignment horizontal="center" vertical="center"/>
      <protection locked="0"/>
    </xf>
    <xf numFmtId="46" fontId="3" fillId="12" borderId="1" xfId="0" quotePrefix="1" applyNumberFormat="1" applyFont="1" applyFill="1" applyBorder="1" applyAlignment="1" applyProtection="1">
      <alignment horizontal="center" vertical="center"/>
      <protection locked="0"/>
    </xf>
    <xf numFmtId="169" fontId="9" fillId="5" borderId="2" xfId="0" quotePrefix="1" applyNumberFormat="1" applyFont="1" applyFill="1" applyBorder="1" applyAlignment="1" applyProtection="1">
      <alignment horizontal="center" vertical="center"/>
    </xf>
    <xf numFmtId="164" fontId="4" fillId="4" borderId="0" xfId="0" applyNumberFormat="1" applyFont="1" applyFill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 wrapText="1"/>
    </xf>
    <xf numFmtId="164" fontId="4" fillId="4" borderId="0" xfId="0" applyNumberFormat="1" applyFont="1" applyFill="1" applyAlignment="1" applyProtection="1">
      <alignment vertical="center"/>
    </xf>
    <xf numFmtId="0" fontId="22" fillId="4" borderId="0" xfId="0" applyFont="1" applyFill="1" applyBorder="1" applyAlignment="1" applyProtection="1">
      <alignment horizontal="center" vertical="center" wrapText="1"/>
    </xf>
    <xf numFmtId="164" fontId="23" fillId="4" borderId="0" xfId="0" applyNumberFormat="1" applyFont="1" applyFill="1" applyAlignment="1" applyProtection="1">
      <alignment horizontal="center" vertical="center"/>
    </xf>
    <xf numFmtId="0" fontId="22" fillId="4" borderId="0" xfId="0" applyFont="1" applyFill="1" applyAlignment="1" applyProtection="1">
      <alignment horizontal="center" vertical="center"/>
    </xf>
    <xf numFmtId="164" fontId="23" fillId="4" borderId="0" xfId="0" applyNumberFormat="1" applyFont="1" applyFill="1" applyAlignment="1" applyProtection="1">
      <alignment vertical="center"/>
    </xf>
    <xf numFmtId="164" fontId="22" fillId="4" borderId="0" xfId="0" applyNumberFormat="1" applyFont="1" applyFill="1" applyAlignment="1" applyProtection="1">
      <alignment horizontal="center" vertical="center"/>
    </xf>
    <xf numFmtId="0" fontId="25" fillId="0" borderId="0" xfId="0" applyFont="1" applyAlignment="1">
      <alignment vertical="center"/>
    </xf>
    <xf numFmtId="0" fontId="24" fillId="18" borderId="17" xfId="0" applyFont="1" applyFill="1" applyBorder="1" applyAlignment="1">
      <alignment horizontal="center" vertical="center"/>
    </xf>
    <xf numFmtId="17" fontId="24" fillId="18" borderId="17" xfId="0" applyNumberFormat="1" applyFont="1" applyFill="1" applyBorder="1" applyAlignment="1">
      <alignment horizontal="center" vertical="center"/>
    </xf>
    <xf numFmtId="17" fontId="24" fillId="19" borderId="17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18" xfId="0" applyFont="1" applyBorder="1" applyAlignment="1">
      <alignment vertical="center"/>
    </xf>
    <xf numFmtId="3" fontId="24" fillId="19" borderId="17" xfId="0" applyNumberFormat="1" applyFont="1" applyFill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43" fontId="24" fillId="19" borderId="17" xfId="0" applyNumberFormat="1" applyFont="1" applyFill="1" applyBorder="1" applyAlignment="1">
      <alignment horizontal="center" vertical="center"/>
    </xf>
    <xf numFmtId="0" fontId="26" fillId="0" borderId="19" xfId="0" quotePrefix="1" applyFont="1" applyBorder="1" applyAlignment="1">
      <alignment vertical="center"/>
    </xf>
    <xf numFmtId="43" fontId="24" fillId="19" borderId="17" xfId="0" applyNumberFormat="1" applyFont="1" applyFill="1" applyBorder="1" applyAlignment="1">
      <alignment horizontal="left" vertical="center"/>
    </xf>
    <xf numFmtId="43" fontId="24" fillId="19" borderId="17" xfId="0" applyNumberFormat="1" applyFont="1" applyFill="1" applyBorder="1" applyAlignment="1">
      <alignment vertical="center"/>
    </xf>
    <xf numFmtId="3" fontId="25" fillId="0" borderId="0" xfId="0" applyNumberFormat="1" applyFont="1" applyAlignment="1">
      <alignment vertical="center"/>
    </xf>
    <xf numFmtId="43" fontId="25" fillId="0" borderId="0" xfId="0" applyNumberFormat="1" applyFont="1" applyAlignment="1">
      <alignment vertical="center"/>
    </xf>
    <xf numFmtId="10" fontId="26" fillId="0" borderId="5" xfId="5" applyNumberFormat="1" applyFont="1" applyFill="1" applyBorder="1" applyAlignment="1">
      <alignment horizontal="center" vertical="center"/>
    </xf>
    <xf numFmtId="0" fontId="24" fillId="19" borderId="17" xfId="0" applyFont="1" applyFill="1" applyBorder="1" applyAlignment="1">
      <alignment horizontal="center" vertical="center"/>
    </xf>
    <xf numFmtId="0" fontId="24" fillId="19" borderId="21" xfId="0" applyFont="1" applyFill="1" applyBorder="1" applyAlignment="1">
      <alignment horizontal="center" vertical="center"/>
    </xf>
    <xf numFmtId="0" fontId="28" fillId="19" borderId="0" xfId="0" applyFont="1" applyFill="1" applyAlignment="1">
      <alignment horizontal="center" vertical="center"/>
    </xf>
    <xf numFmtId="0" fontId="28" fillId="19" borderId="0" xfId="0" applyFont="1" applyFill="1" applyAlignment="1">
      <alignment vertical="center"/>
    </xf>
    <xf numFmtId="3" fontId="26" fillId="20" borderId="5" xfId="0" applyNumberFormat="1" applyFont="1" applyFill="1" applyBorder="1" applyAlignment="1">
      <alignment horizontal="center" vertical="center"/>
    </xf>
    <xf numFmtId="2" fontId="3" fillId="20" borderId="1" xfId="5" applyNumberFormat="1" applyFont="1" applyFill="1" applyBorder="1" applyAlignment="1" applyProtection="1">
      <alignment horizontal="center" vertical="center"/>
    </xf>
    <xf numFmtId="3" fontId="26" fillId="5" borderId="5" xfId="0" applyNumberFormat="1" applyFont="1" applyFill="1" applyBorder="1" applyAlignment="1">
      <alignment horizontal="center" vertical="center"/>
    </xf>
    <xf numFmtId="4" fontId="26" fillId="5" borderId="5" xfId="0" applyNumberFormat="1" applyFont="1" applyFill="1" applyBorder="1" applyAlignment="1">
      <alignment horizontal="center" vertical="center"/>
    </xf>
    <xf numFmtId="4" fontId="26" fillId="20" borderId="5" xfId="0" applyNumberFormat="1" applyFont="1" applyFill="1" applyBorder="1" applyAlignment="1">
      <alignment horizontal="center" vertical="center"/>
    </xf>
    <xf numFmtId="3" fontId="24" fillId="19" borderId="17" xfId="0" applyNumberFormat="1" applyFont="1" applyFill="1" applyBorder="1" applyAlignment="1">
      <alignment horizontal="center" vertical="center"/>
    </xf>
    <xf numFmtId="0" fontId="26" fillId="19" borderId="19" xfId="0" applyFont="1" applyFill="1" applyBorder="1" applyAlignment="1">
      <alignment vertical="center"/>
    </xf>
    <xf numFmtId="0" fontId="26" fillId="19" borderId="20" xfId="0" applyFont="1" applyFill="1" applyBorder="1" applyAlignment="1">
      <alignment vertical="center"/>
    </xf>
    <xf numFmtId="2" fontId="3" fillId="5" borderId="1" xfId="5" applyNumberFormat="1" applyFont="1" applyFill="1" applyBorder="1" applyAlignment="1" applyProtection="1">
      <alignment horizontal="center" vertical="center"/>
    </xf>
    <xf numFmtId="3" fontId="26" fillId="19" borderId="5" xfId="0" applyNumberFormat="1" applyFont="1" applyFill="1" applyBorder="1" applyAlignment="1">
      <alignment horizontal="center" vertical="center"/>
    </xf>
    <xf numFmtId="0" fontId="26" fillId="5" borderId="19" xfId="0" applyFont="1" applyFill="1" applyBorder="1" applyAlignment="1">
      <alignment vertical="center"/>
    </xf>
    <xf numFmtId="1" fontId="26" fillId="20" borderId="5" xfId="5" applyNumberFormat="1" applyFont="1" applyFill="1" applyBorder="1" applyAlignment="1">
      <alignment horizontal="center" vertical="center"/>
    </xf>
    <xf numFmtId="1" fontId="26" fillId="5" borderId="5" xfId="5" applyNumberFormat="1" applyFont="1" applyFill="1" applyBorder="1" applyAlignment="1">
      <alignment horizontal="center" vertical="center"/>
    </xf>
    <xf numFmtId="10" fontId="26" fillId="20" borderId="5" xfId="0" applyNumberFormat="1" applyFont="1" applyFill="1" applyBorder="1" applyAlignment="1">
      <alignment horizontal="center" vertical="center"/>
    </xf>
    <xf numFmtId="0" fontId="22" fillId="4" borderId="0" xfId="0" applyFont="1" applyFill="1" applyAlignment="1" applyProtection="1">
      <alignment horizontal="center" vertical="center"/>
    </xf>
    <xf numFmtId="164" fontId="4" fillId="4" borderId="0" xfId="0" applyNumberFormat="1" applyFont="1" applyFill="1" applyAlignment="1" applyProtection="1">
      <alignment horizontal="center" vertical="center"/>
    </xf>
    <xf numFmtId="46" fontId="3" fillId="12" borderId="1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 wrapText="1"/>
    </xf>
    <xf numFmtId="10" fontId="26" fillId="5" borderId="5" xfId="0" applyNumberFormat="1" applyFont="1" applyFill="1" applyBorder="1" applyAlignment="1">
      <alignment horizontal="center" vertical="center"/>
    </xf>
    <xf numFmtId="0" fontId="22" fillId="4" borderId="0" xfId="0" applyFont="1" applyFill="1" applyAlignment="1" applyProtection="1">
      <alignment vertical="center"/>
    </xf>
    <xf numFmtId="0" fontId="30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17" fontId="24" fillId="21" borderId="17" xfId="0" applyNumberFormat="1" applyFont="1" applyFill="1" applyBorder="1" applyAlignment="1">
      <alignment horizontal="center" vertical="center"/>
    </xf>
    <xf numFmtId="3" fontId="24" fillId="21" borderId="17" xfId="0" applyNumberFormat="1" applyFont="1" applyFill="1" applyBorder="1" applyAlignment="1">
      <alignment horizontal="center" vertical="center"/>
    </xf>
    <xf numFmtId="43" fontId="24" fillId="21" borderId="17" xfId="0" applyNumberFormat="1" applyFont="1" applyFill="1" applyBorder="1" applyAlignment="1">
      <alignment horizontal="center" vertical="center"/>
    </xf>
    <xf numFmtId="0" fontId="25" fillId="5" borderId="0" xfId="0" applyFont="1" applyFill="1" applyAlignment="1">
      <alignment vertical="center"/>
    </xf>
    <xf numFmtId="0" fontId="28" fillId="5" borderId="0" xfId="0" applyFont="1" applyFill="1" applyAlignment="1">
      <alignment vertical="center"/>
    </xf>
    <xf numFmtId="0" fontId="28" fillId="5" borderId="0" xfId="0" applyFont="1" applyFill="1" applyAlignment="1">
      <alignment horizontal="center" vertical="center"/>
    </xf>
    <xf numFmtId="10" fontId="26" fillId="5" borderId="5" xfId="5" applyNumberFormat="1" applyFont="1" applyFill="1" applyBorder="1" applyAlignment="1">
      <alignment horizontal="center" vertical="center"/>
    </xf>
    <xf numFmtId="0" fontId="24" fillId="18" borderId="17" xfId="0" applyNumberFormat="1" applyFont="1" applyFill="1" applyBorder="1" applyAlignment="1">
      <alignment horizontal="center" vertical="center"/>
    </xf>
    <xf numFmtId="0" fontId="26" fillId="5" borderId="18" xfId="0" applyFont="1" applyFill="1" applyBorder="1" applyAlignment="1">
      <alignment vertical="center"/>
    </xf>
    <xf numFmtId="169" fontId="9" fillId="8" borderId="2" xfId="0" quotePrefix="1" applyNumberFormat="1" applyFont="1" applyFill="1" applyBorder="1" applyAlignment="1" applyProtection="1">
      <alignment horizontal="center" vertical="center"/>
    </xf>
    <xf numFmtId="169" fontId="9" fillId="22" borderId="2" xfId="0" quotePrefix="1" applyNumberFormat="1" applyFont="1" applyFill="1" applyBorder="1" applyAlignment="1" applyProtection="1">
      <alignment horizontal="center" vertical="center"/>
    </xf>
    <xf numFmtId="2" fontId="3" fillId="5" borderId="6" xfId="0" quotePrefix="1" applyNumberFormat="1" applyFont="1" applyFill="1" applyBorder="1" applyAlignment="1" applyProtection="1">
      <alignment horizontal="left" vertical="center"/>
    </xf>
    <xf numFmtId="2" fontId="3" fillId="5" borderId="2" xfId="0" quotePrefix="1" applyNumberFormat="1" applyFont="1" applyFill="1" applyBorder="1" applyAlignment="1" applyProtection="1">
      <alignment horizontal="center" vertical="center"/>
      <protection locked="0"/>
    </xf>
    <xf numFmtId="10" fontId="24" fillId="21" borderId="17" xfId="2" applyNumberFormat="1" applyFont="1" applyFill="1" applyBorder="1" applyAlignment="1">
      <alignment horizontal="center" vertical="center"/>
    </xf>
    <xf numFmtId="164" fontId="31" fillId="7" borderId="0" xfId="0" applyNumberFormat="1" applyFont="1" applyFill="1" applyBorder="1" applyAlignment="1" applyProtection="1">
      <alignment horizontal="center" vertical="center"/>
    </xf>
    <xf numFmtId="164" fontId="4" fillId="4" borderId="0" xfId="0" applyNumberFormat="1" applyFont="1" applyFill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 wrapText="1"/>
    </xf>
    <xf numFmtId="0" fontId="22" fillId="4" borderId="0" xfId="0" applyFont="1" applyFill="1" applyBorder="1" applyAlignment="1" applyProtection="1">
      <alignment horizontal="center" vertical="center" wrapText="1"/>
    </xf>
    <xf numFmtId="164" fontId="23" fillId="4" borderId="0" xfId="0" applyNumberFormat="1" applyFont="1" applyFill="1" applyAlignment="1" applyProtection="1">
      <alignment horizontal="center" vertical="center"/>
    </xf>
    <xf numFmtId="0" fontId="22" fillId="4" borderId="0" xfId="0" applyFont="1" applyFill="1" applyAlignment="1" applyProtection="1">
      <alignment horizontal="center" vertical="center"/>
    </xf>
    <xf numFmtId="0" fontId="23" fillId="4" borderId="0" xfId="0" applyFont="1" applyFill="1" applyAlignment="1" applyProtection="1">
      <alignment horizontal="center" vertical="center"/>
    </xf>
    <xf numFmtId="164" fontId="3" fillId="4" borderId="0" xfId="0" applyNumberFormat="1" applyFont="1" applyFill="1" applyAlignment="1" applyProtection="1">
      <alignment horizontal="center" vertical="center"/>
    </xf>
    <xf numFmtId="0" fontId="24" fillId="14" borderId="17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32" fillId="14" borderId="17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3" fontId="26" fillId="19" borderId="2" xfId="0" applyNumberFormat="1" applyFont="1" applyFill="1" applyBorder="1" applyAlignment="1">
      <alignment horizontal="center" vertical="center"/>
    </xf>
    <xf numFmtId="3" fontId="26" fillId="19" borderId="3" xfId="0" applyNumberFormat="1" applyFont="1" applyFill="1" applyBorder="1" applyAlignment="1">
      <alignment horizontal="center" vertical="center"/>
    </xf>
    <xf numFmtId="3" fontId="26" fillId="19" borderId="24" xfId="0" applyNumberFormat="1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3" fillId="8" borderId="2" xfId="0" applyFont="1" applyFill="1" applyBorder="1" applyAlignment="1" applyProtection="1">
      <alignment horizontal="center" vertical="center"/>
    </xf>
    <xf numFmtId="0" fontId="13" fillId="8" borderId="3" xfId="0" applyFont="1" applyFill="1" applyBorder="1" applyAlignment="1" applyProtection="1">
      <alignment horizontal="center" vertical="center"/>
    </xf>
    <xf numFmtId="0" fontId="13" fillId="8" borderId="4" xfId="0" applyFont="1" applyFill="1" applyBorder="1" applyAlignment="1" applyProtection="1">
      <alignment horizontal="center" vertical="center"/>
    </xf>
    <xf numFmtId="167" fontId="13" fillId="8" borderId="2" xfId="0" quotePrefix="1" applyNumberFormat="1" applyFont="1" applyFill="1" applyBorder="1" applyAlignment="1" applyProtection="1">
      <alignment horizontal="left" vertical="center"/>
    </xf>
    <xf numFmtId="167" fontId="13" fillId="8" borderId="3" xfId="0" quotePrefix="1" applyNumberFormat="1" applyFont="1" applyFill="1" applyBorder="1" applyAlignment="1" applyProtection="1">
      <alignment horizontal="left" vertical="center"/>
    </xf>
    <xf numFmtId="0" fontId="13" fillId="8" borderId="3" xfId="0" applyFont="1" applyFill="1" applyBorder="1" applyAlignment="1" applyProtection="1">
      <alignment horizontal="center"/>
    </xf>
    <xf numFmtId="0" fontId="13" fillId="8" borderId="4" xfId="0" applyFont="1" applyFill="1" applyBorder="1" applyAlignment="1" applyProtection="1">
      <alignment horizontal="center"/>
    </xf>
    <xf numFmtId="167" fontId="8" fillId="0" borderId="0" xfId="0" applyNumberFormat="1" applyFont="1" applyFill="1" applyBorder="1" applyAlignment="1" applyProtection="1">
      <alignment horizontal="left"/>
    </xf>
  </cellXfs>
  <cellStyles count="9">
    <cellStyle name="Normal" xfId="0" builtinId="0"/>
    <cellStyle name="Normal 2" xfId="4" xr:uid="{00000000-0005-0000-0000-000001000000}"/>
    <cellStyle name="Normal 2 2" xfId="6" xr:uid="{00000000-0005-0000-0000-000002000000}"/>
    <cellStyle name="Normal 2 3" xfId="7" xr:uid="{00000000-0005-0000-0000-000003000000}"/>
    <cellStyle name="Normal 2 4" xfId="8" xr:uid="{00000000-0005-0000-0000-000004000000}"/>
    <cellStyle name="Normal 3" xfId="3" xr:uid="{00000000-0005-0000-0000-000005000000}"/>
    <cellStyle name="Porcentagem" xfId="2" builtinId="5"/>
    <cellStyle name="Porcentagem 2" xfId="5" xr:uid="{00000000-0005-0000-0000-000007000000}"/>
    <cellStyle name="Vírgula" xfId="1" builtinId="3"/>
  </cellStyles>
  <dxfs count="2">
    <dxf>
      <font>
        <color theme="0" tint="-0.24994659260841701"/>
      </font>
    </dxf>
    <dxf>
      <font>
        <color theme="0"/>
      </font>
    </dxf>
  </dxfs>
  <tableStyles count="0" defaultTableStyle="TableStyleMedium9" defaultPivotStyle="PivotStyleLight16"/>
  <colors>
    <mruColors>
      <color rgb="FFFFFFA7"/>
      <color rgb="FFD7E4BC"/>
      <color rgb="FFD7DABC"/>
      <color rgb="FFD7E476"/>
      <color rgb="FFDAD7BC"/>
      <color rgb="FF0000FF"/>
      <color rgb="FF3B4A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'P.E. Atual. '!$B$304</c:f>
              <c:strCache>
                <c:ptCount val="1"/>
                <c:pt idx="0">
                  <c:v>Porcentagem Geral de Ocupação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'P.E. Atual. '!$C$3:$N$3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'P.E. Atual. '!$C$304:$N$304</c:f>
              <c:numCache>
                <c:formatCode>0.00</c:formatCode>
                <c:ptCount val="12"/>
                <c:pt idx="0">
                  <c:v>67.695852534562206</c:v>
                </c:pt>
                <c:pt idx="1">
                  <c:v>67.704081632653057</c:v>
                </c:pt>
                <c:pt idx="2">
                  <c:v>75.777126099706749</c:v>
                </c:pt>
                <c:pt idx="3">
                  <c:v>66.256410256410263</c:v>
                </c:pt>
                <c:pt idx="4">
                  <c:v>65.607940446650119</c:v>
                </c:pt>
                <c:pt idx="5">
                  <c:v>63.897435897435898</c:v>
                </c:pt>
                <c:pt idx="6">
                  <c:v>67.146401985111666</c:v>
                </c:pt>
                <c:pt idx="7">
                  <c:v>75.806451612903231</c:v>
                </c:pt>
                <c:pt idx="8">
                  <c:v>69.38095238095238</c:v>
                </c:pt>
                <c:pt idx="9">
                  <c:v>75.299539170506918</c:v>
                </c:pt>
                <c:pt idx="10">
                  <c:v>75.238095238095241</c:v>
                </c:pt>
                <c:pt idx="11">
                  <c:v>76.359447004608299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D-4A46-A532-76B6FC288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791112"/>
        <c:axId val="164793072"/>
        <c:axId val="0"/>
      </c:bar3DChart>
      <c:catAx>
        <c:axId val="164791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4793072"/>
        <c:crosses val="autoZero"/>
        <c:auto val="1"/>
        <c:lblAlgn val="ctr"/>
        <c:lblOffset val="100"/>
        <c:noMultiLvlLbl val="0"/>
      </c:catAx>
      <c:valAx>
        <c:axId val="16479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4791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2606" footer="0.314960620000026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'P.E. Atual. '!$B$295</c:f>
              <c:strCache>
                <c:ptCount val="1"/>
                <c:pt idx="0">
                  <c:v>1.27.3. Clínica Cirúrgica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'P.E. Atual. '!$C$3:$N$3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'P.E. Atual. '!$C$295:$N$295</c:f>
              <c:numCache>
                <c:formatCode>0.00_)</c:formatCode>
                <c:ptCount val="12"/>
                <c:pt idx="0">
                  <c:v>62.618595825426944</c:v>
                </c:pt>
                <c:pt idx="1">
                  <c:v>59.45378151260504</c:v>
                </c:pt>
                <c:pt idx="2">
                  <c:v>143.54838709677421</c:v>
                </c:pt>
                <c:pt idx="3">
                  <c:v>80</c:v>
                </c:pt>
                <c:pt idx="4">
                  <c:v>95.967741935483872</c:v>
                </c:pt>
                <c:pt idx="5">
                  <c:v>81.666666666666671</c:v>
                </c:pt>
                <c:pt idx="6">
                  <c:v>67.741935483870961</c:v>
                </c:pt>
                <c:pt idx="7">
                  <c:v>81.78368121442125</c:v>
                </c:pt>
                <c:pt idx="8">
                  <c:v>78.039215686274517</c:v>
                </c:pt>
                <c:pt idx="9">
                  <c:v>87.096774193548384</c:v>
                </c:pt>
                <c:pt idx="10">
                  <c:v>76.470588235294116</c:v>
                </c:pt>
                <c:pt idx="11">
                  <c:v>78.747628083491463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01A-9857-294D9D9CF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793464"/>
        <c:axId val="164793856"/>
        <c:axId val="0"/>
      </c:bar3DChart>
      <c:catAx>
        <c:axId val="164793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4793856"/>
        <c:crosses val="autoZero"/>
        <c:auto val="1"/>
        <c:lblAlgn val="ctr"/>
        <c:lblOffset val="100"/>
        <c:noMultiLvlLbl val="0"/>
      </c:catAx>
      <c:valAx>
        <c:axId val="16479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4793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2645" footer="0.314960620000026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'P.E. Atual. '!$B$296</c:f>
              <c:strCache>
                <c:ptCount val="1"/>
                <c:pt idx="0">
                  <c:v>1.27.4. Ginecologica/Obstétrica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'P.E. Atual. '!$C$3:$N$3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'P.E. Atual. '!$C$296:$N$296</c:f>
              <c:numCache>
                <c:formatCode>0.00_)</c:formatCode>
                <c:ptCount val="12"/>
                <c:pt idx="0">
                  <c:v>69.354838709677423</c:v>
                </c:pt>
                <c:pt idx="1">
                  <c:v>73.214285714285708</c:v>
                </c:pt>
                <c:pt idx="2">
                  <c:v>70.430107526881727</c:v>
                </c:pt>
                <c:pt idx="3">
                  <c:v>66.666666666666671</c:v>
                </c:pt>
                <c:pt idx="4">
                  <c:v>52.1505376344086</c:v>
                </c:pt>
                <c:pt idx="5">
                  <c:v>66.111111111111114</c:v>
                </c:pt>
                <c:pt idx="6">
                  <c:v>70.430107526881727</c:v>
                </c:pt>
                <c:pt idx="7">
                  <c:v>66.666666666666671</c:v>
                </c:pt>
                <c:pt idx="8">
                  <c:v>68.888888888888886</c:v>
                </c:pt>
                <c:pt idx="9">
                  <c:v>79.032258064516128</c:v>
                </c:pt>
                <c:pt idx="10">
                  <c:v>57.222222222222221</c:v>
                </c:pt>
                <c:pt idx="11">
                  <c:v>84.946236559139791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7-4B10-B60F-EE77CB425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4794640"/>
        <c:axId val="165517840"/>
        <c:axId val="0"/>
      </c:bar3DChart>
      <c:catAx>
        <c:axId val="16479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5517840"/>
        <c:crosses val="autoZero"/>
        <c:auto val="1"/>
        <c:lblAlgn val="ctr"/>
        <c:lblOffset val="100"/>
        <c:noMultiLvlLbl val="0"/>
      </c:catAx>
      <c:valAx>
        <c:axId val="16551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4794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2656" footer="0.314960620000026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'P.E. Atual. '!$B$294</c:f>
              <c:strCache>
                <c:ptCount val="1"/>
                <c:pt idx="0">
                  <c:v>1.27.2. Pediátrica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'P.E. Atual. '!$C$3:$N$3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'P.E. Atual. '!$C$294:$N$294</c:f>
              <c:numCache>
                <c:formatCode>0.00_)</c:formatCode>
                <c:ptCount val="12"/>
                <c:pt idx="0">
                  <c:v>68.458781362007173</c:v>
                </c:pt>
                <c:pt idx="1">
                  <c:v>75</c:v>
                </c:pt>
                <c:pt idx="2">
                  <c:v>84.946236559139791</c:v>
                </c:pt>
                <c:pt idx="3">
                  <c:v>75.555555555555557</c:v>
                </c:pt>
                <c:pt idx="4">
                  <c:v>69.892473118279568</c:v>
                </c:pt>
                <c:pt idx="5">
                  <c:v>82.777777777777771</c:v>
                </c:pt>
                <c:pt idx="6">
                  <c:v>45.519713261648747</c:v>
                </c:pt>
                <c:pt idx="7">
                  <c:v>49.462365591397848</c:v>
                </c:pt>
                <c:pt idx="8">
                  <c:v>62.222222222222221</c:v>
                </c:pt>
                <c:pt idx="9">
                  <c:v>37.634408602150536</c:v>
                </c:pt>
                <c:pt idx="10">
                  <c:v>66.296296296296291</c:v>
                </c:pt>
                <c:pt idx="11">
                  <c:v>70.609318996415766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0-4B4C-AA0A-7E46D0AB6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2999040"/>
        <c:axId val="352995120"/>
        <c:axId val="0"/>
      </c:bar3DChart>
      <c:catAx>
        <c:axId val="35299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2995120"/>
        <c:crosses val="autoZero"/>
        <c:auto val="1"/>
        <c:lblAlgn val="ctr"/>
        <c:lblOffset val="100"/>
        <c:noMultiLvlLbl val="0"/>
      </c:catAx>
      <c:valAx>
        <c:axId val="35299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299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2634" footer="0.3149606200000263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'P.E. Atual. '!$B$293</c:f>
              <c:strCache>
                <c:ptCount val="1"/>
                <c:pt idx="0">
                  <c:v>1.27.1. Clínica Médica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'P.E. Atual. '!$C$3:$N$3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'P.E. Atual. '!$C$293:$N$293</c:f>
              <c:numCache>
                <c:formatCode>0.00_)</c:formatCode>
                <c:ptCount val="12"/>
                <c:pt idx="0">
                  <c:v>52.688172043010752</c:v>
                </c:pt>
                <c:pt idx="1">
                  <c:v>60.317460317460316</c:v>
                </c:pt>
                <c:pt idx="2">
                  <c:v>56.272401433691755</c:v>
                </c:pt>
                <c:pt idx="3">
                  <c:v>38.245614035087719</c:v>
                </c:pt>
                <c:pt idx="4">
                  <c:v>39.898132427843805</c:v>
                </c:pt>
                <c:pt idx="5">
                  <c:v>29.649122807017545</c:v>
                </c:pt>
                <c:pt idx="6">
                  <c:v>45.161290322580648</c:v>
                </c:pt>
                <c:pt idx="7">
                  <c:v>89.247311827956992</c:v>
                </c:pt>
                <c:pt idx="8">
                  <c:v>77.037037037037038</c:v>
                </c:pt>
                <c:pt idx="9">
                  <c:v>81.72043010752688</c:v>
                </c:pt>
                <c:pt idx="10">
                  <c:v>80.370370370370367</c:v>
                </c:pt>
                <c:pt idx="11">
                  <c:v>66.666666666666671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B-4A6B-B0E4-EDA463AB8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2993552"/>
        <c:axId val="352993944"/>
        <c:axId val="0"/>
      </c:bar3DChart>
      <c:catAx>
        <c:axId val="35299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2993944"/>
        <c:crosses val="autoZero"/>
        <c:auto val="1"/>
        <c:lblAlgn val="ctr"/>
        <c:lblOffset val="100"/>
        <c:noMultiLvlLbl val="0"/>
      </c:catAx>
      <c:valAx>
        <c:axId val="352993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299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2617" footer="0.3149606200000261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'P.E. Atual. '!$B$301</c:f>
              <c:strCache>
                <c:ptCount val="1"/>
                <c:pt idx="0">
                  <c:v>1.27.9. Ortopédica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'P.E. Atual. '!$C$3:$N$3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'P.E. Atual. '!$C$301:$N$301</c:f>
              <c:numCache>
                <c:formatCode>0.00_)</c:formatCode>
                <c:ptCount val="12"/>
                <c:pt idx="0">
                  <c:v>70.430107526881727</c:v>
                </c:pt>
                <c:pt idx="1">
                  <c:v>56.25</c:v>
                </c:pt>
                <c:pt idx="2">
                  <c:v>76.344086021505376</c:v>
                </c:pt>
                <c:pt idx="3">
                  <c:v>80.555555555555557</c:v>
                </c:pt>
                <c:pt idx="4">
                  <c:v>80.645161290322577</c:v>
                </c:pt>
                <c:pt idx="5">
                  <c:v>78.333333333333329</c:v>
                </c:pt>
                <c:pt idx="6">
                  <c:v>59.946236559139784</c:v>
                </c:pt>
                <c:pt idx="7">
                  <c:v>77.956989247311824</c:v>
                </c:pt>
                <c:pt idx="8">
                  <c:v>71.111111111111114</c:v>
                </c:pt>
                <c:pt idx="9">
                  <c:v>74.462365591397855</c:v>
                </c:pt>
                <c:pt idx="10">
                  <c:v>60.833333333333336</c:v>
                </c:pt>
                <c:pt idx="11">
                  <c:v>64.247311827956992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5A-480A-8740-0A314AEAB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2997080"/>
        <c:axId val="352998648"/>
        <c:axId val="0"/>
      </c:bar3DChart>
      <c:catAx>
        <c:axId val="352997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2998648"/>
        <c:crosses val="autoZero"/>
        <c:auto val="1"/>
        <c:lblAlgn val="ctr"/>
        <c:lblOffset val="100"/>
        <c:noMultiLvlLbl val="0"/>
      </c:catAx>
      <c:valAx>
        <c:axId val="35299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2997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2656" footer="0.314960620000026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'P.E. Atual. '!$B$297</c:f>
              <c:strCache>
                <c:ptCount val="1"/>
                <c:pt idx="0">
                  <c:v>1.27.5. UTI de Adultos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'P.E. Atual. '!$C$3:$N$3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'P.E. Atual. '!$C$297:$N$297</c:f>
              <c:numCache>
                <c:formatCode>0.00_)</c:formatCode>
                <c:ptCount val="12"/>
                <c:pt idx="0">
                  <c:v>68.20276497695852</c:v>
                </c:pt>
                <c:pt idx="1">
                  <c:v>76.020408163265301</c:v>
                </c:pt>
                <c:pt idx="2">
                  <c:v>60.599078341013822</c:v>
                </c:pt>
                <c:pt idx="3">
                  <c:v>89.047619047619051</c:v>
                </c:pt>
                <c:pt idx="4">
                  <c:v>74.884792626728114</c:v>
                </c:pt>
                <c:pt idx="5">
                  <c:v>84.761904761904759</c:v>
                </c:pt>
                <c:pt idx="6">
                  <c:v>93.087557603686633</c:v>
                </c:pt>
                <c:pt idx="7">
                  <c:v>73.73271889400921</c:v>
                </c:pt>
                <c:pt idx="8">
                  <c:v>88.571428571428569</c:v>
                </c:pt>
                <c:pt idx="9">
                  <c:v>87.557603686635943</c:v>
                </c:pt>
                <c:pt idx="10">
                  <c:v>96.19047619047619</c:v>
                </c:pt>
                <c:pt idx="11">
                  <c:v>90.322580645161295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B-4A6B-B0E4-EDA463AB8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2994336"/>
        <c:axId val="352999432"/>
        <c:axId val="0"/>
      </c:bar3DChart>
      <c:catAx>
        <c:axId val="35299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2999432"/>
        <c:crosses val="autoZero"/>
        <c:auto val="1"/>
        <c:lblAlgn val="ctr"/>
        <c:lblOffset val="100"/>
        <c:noMultiLvlLbl val="0"/>
      </c:catAx>
      <c:valAx>
        <c:axId val="352999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2994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2617" footer="0.3149606200000261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'P.E. Atual. '!$B$298</c:f>
              <c:strCache>
                <c:ptCount val="1"/>
                <c:pt idx="0">
                  <c:v>1.27.6. UTI Infantil (Pediátrica)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'P.E. Atual. '!$C$3:$N$3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'P.E. Atual. '!$C$298:$N$298</c:f>
              <c:numCache>
                <c:formatCode>0.00_)</c:formatCode>
                <c:ptCount val="12"/>
                <c:pt idx="0">
                  <c:v>76.774193548387103</c:v>
                </c:pt>
                <c:pt idx="1">
                  <c:v>77.857142857142861</c:v>
                </c:pt>
                <c:pt idx="2">
                  <c:v>78.709677419354833</c:v>
                </c:pt>
                <c:pt idx="3">
                  <c:v>77.333333333333329</c:v>
                </c:pt>
                <c:pt idx="4">
                  <c:v>78.709677419354833</c:v>
                </c:pt>
                <c:pt idx="5">
                  <c:v>57.333333333333336</c:v>
                </c:pt>
                <c:pt idx="6">
                  <c:v>91.612903225806448</c:v>
                </c:pt>
                <c:pt idx="7">
                  <c:v>84.516129032258064</c:v>
                </c:pt>
                <c:pt idx="8">
                  <c:v>38.666666666666664</c:v>
                </c:pt>
                <c:pt idx="9">
                  <c:v>76.129032258064512</c:v>
                </c:pt>
                <c:pt idx="10">
                  <c:v>85.333333333333329</c:v>
                </c:pt>
                <c:pt idx="11">
                  <c:v>78.709677419354833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B-4A6B-B0E4-EDA463AB8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2997864"/>
        <c:axId val="352998256"/>
        <c:axId val="0"/>
      </c:bar3DChart>
      <c:catAx>
        <c:axId val="352997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2998256"/>
        <c:crosses val="autoZero"/>
        <c:auto val="1"/>
        <c:lblAlgn val="ctr"/>
        <c:lblOffset val="100"/>
        <c:noMultiLvlLbl val="0"/>
      </c:catAx>
      <c:valAx>
        <c:axId val="35299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2997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2617" footer="0.3149606200000261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'P.E. Atual. '!$B$299</c:f>
              <c:strCache>
                <c:ptCount val="1"/>
                <c:pt idx="0">
                  <c:v>1.27.7. UTI Neonatal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'P.E. Atual. '!$C$3:$N$3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'P.E. Atual. '!$C$299:$N$299</c:f>
              <c:numCache>
                <c:formatCode>0.00_)</c:formatCode>
                <c:ptCount val="12"/>
                <c:pt idx="0">
                  <c:v>92.258064516129039</c:v>
                </c:pt>
                <c:pt idx="1">
                  <c:v>95</c:v>
                </c:pt>
                <c:pt idx="2">
                  <c:v>90.967741935483872</c:v>
                </c:pt>
                <c:pt idx="3">
                  <c:v>58</c:v>
                </c:pt>
                <c:pt idx="4">
                  <c:v>92.903225806451616</c:v>
                </c:pt>
                <c:pt idx="5">
                  <c:v>85.333333333333329</c:v>
                </c:pt>
                <c:pt idx="6">
                  <c:v>96.774193548387103</c:v>
                </c:pt>
                <c:pt idx="7">
                  <c:v>78.709677419354833</c:v>
                </c:pt>
                <c:pt idx="8">
                  <c:v>39.333333333333336</c:v>
                </c:pt>
                <c:pt idx="9">
                  <c:v>70.967741935483872</c:v>
                </c:pt>
                <c:pt idx="10">
                  <c:v>94.666666666666671</c:v>
                </c:pt>
                <c:pt idx="11">
                  <c:v>92.903225806451616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B-4A6B-B0E4-EDA463AB8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2992376"/>
        <c:axId val="352992768"/>
        <c:axId val="0"/>
      </c:bar3DChart>
      <c:catAx>
        <c:axId val="35299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2992768"/>
        <c:crosses val="autoZero"/>
        <c:auto val="1"/>
        <c:lblAlgn val="ctr"/>
        <c:lblOffset val="100"/>
        <c:noMultiLvlLbl val="0"/>
      </c:catAx>
      <c:valAx>
        <c:axId val="35299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52992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2617" footer="0.31496062000002617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130969</xdr:colOff>
      <xdr:row>1722</xdr:row>
      <xdr:rowOff>71438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2500" y="4770834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1</xdr:row>
      <xdr:rowOff>9525</xdr:rowOff>
    </xdr:from>
    <xdr:to>
      <xdr:col>10</xdr:col>
      <xdr:colOff>103123</xdr:colOff>
      <xdr:row>18</xdr:row>
      <xdr:rowOff>136800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20</xdr:row>
      <xdr:rowOff>9525</xdr:rowOff>
    </xdr:from>
    <xdr:to>
      <xdr:col>20</xdr:col>
      <xdr:colOff>103125</xdr:colOff>
      <xdr:row>37</xdr:row>
      <xdr:rowOff>136800</xdr:rowOff>
    </xdr:to>
    <xdr:graphicFrame macro="">
      <xdr:nvGraphicFramePr>
        <xdr:cNvPr id="3" name="Gráfico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39</xdr:row>
      <xdr:rowOff>28575</xdr:rowOff>
    </xdr:from>
    <xdr:to>
      <xdr:col>10</xdr:col>
      <xdr:colOff>112650</xdr:colOff>
      <xdr:row>56</xdr:row>
      <xdr:rowOff>155850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20</xdr:row>
      <xdr:rowOff>28575</xdr:rowOff>
    </xdr:from>
    <xdr:to>
      <xdr:col>10</xdr:col>
      <xdr:colOff>103125</xdr:colOff>
      <xdr:row>37</xdr:row>
      <xdr:rowOff>155850</xdr:rowOff>
    </xdr:to>
    <xdr:graphicFrame macro="">
      <xdr:nvGraphicFramePr>
        <xdr:cNvPr id="5" name="Gráfico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1</xdr:row>
      <xdr:rowOff>9525</xdr:rowOff>
    </xdr:from>
    <xdr:to>
      <xdr:col>20</xdr:col>
      <xdr:colOff>93600</xdr:colOff>
      <xdr:row>18</xdr:row>
      <xdr:rowOff>136800</xdr:rowOff>
    </xdr:to>
    <xdr:graphicFrame macro="">
      <xdr:nvGraphicFramePr>
        <xdr:cNvPr id="6" name="Gráfico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19050</xdr:colOff>
      <xdr:row>39</xdr:row>
      <xdr:rowOff>19050</xdr:rowOff>
    </xdr:from>
    <xdr:to>
      <xdr:col>20</xdr:col>
      <xdr:colOff>112650</xdr:colOff>
      <xdr:row>56</xdr:row>
      <xdr:rowOff>146325</xdr:rowOff>
    </xdr:to>
    <xdr:graphicFrame macro="">
      <xdr:nvGraphicFramePr>
        <xdr:cNvPr id="7" name="Gráfico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59</xdr:row>
      <xdr:rowOff>38100</xdr:rowOff>
    </xdr:from>
    <xdr:to>
      <xdr:col>10</xdr:col>
      <xdr:colOff>93600</xdr:colOff>
      <xdr:row>77</xdr:row>
      <xdr:rowOff>12975</xdr:rowOff>
    </xdr:to>
    <xdr:graphicFrame macro="">
      <xdr:nvGraphicFramePr>
        <xdr:cNvPr id="8" name="Gráfico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83</xdr:row>
      <xdr:rowOff>0</xdr:rowOff>
    </xdr:from>
    <xdr:to>
      <xdr:col>10</xdr:col>
      <xdr:colOff>93600</xdr:colOff>
      <xdr:row>100</xdr:row>
      <xdr:rowOff>127275</xdr:rowOff>
    </xdr:to>
    <xdr:graphicFrame macro="">
      <xdr:nvGraphicFramePr>
        <xdr:cNvPr id="9" name="Gráfico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524933</xdr:colOff>
      <xdr:row>59</xdr:row>
      <xdr:rowOff>99483</xdr:rowOff>
    </xdr:from>
    <xdr:to>
      <xdr:col>20</xdr:col>
      <xdr:colOff>8933</xdr:colOff>
      <xdr:row>77</xdr:row>
      <xdr:rowOff>68008</xdr:rowOff>
    </xdr:to>
    <xdr:graphicFrame macro="">
      <xdr:nvGraphicFramePr>
        <xdr:cNvPr id="10" name="Gráfico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123825</xdr:colOff>
      <xdr:row>0</xdr:row>
      <xdr:rowOff>0</xdr:rowOff>
    </xdr:from>
    <xdr:to>
      <xdr:col>20</xdr:col>
      <xdr:colOff>285750</xdr:colOff>
      <xdr:row>1</xdr:row>
      <xdr:rowOff>533400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35275" y="76200"/>
          <a:ext cx="1381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Users\ESTATI~1\AppData\Local\Temp\ORCAMENTO%20PROGRAMA%202016%20HRPM%2016112015%20-%20OFI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#"/>
      <sheetName val="Atividade Assistencial"/>
      <sheetName val="Quadro de Pessoal"/>
      <sheetName val="Base DP HRPM"/>
      <sheetName val="Receita-Despesa"/>
      <sheetName val="% Despesa Comprometida"/>
      <sheetName val="Orçamento (resumo)"/>
      <sheetName val="2 colunas "/>
      <sheetName val="Lotacionograma"/>
      <sheetName val="Lotaciograma HRPM"/>
      <sheetName val="Informações adicionais"/>
      <sheetName val="Hora Ext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I6">
            <v>0</v>
          </cell>
        </row>
        <row r="83">
          <cell r="I83">
            <v>2259.7199999999998</v>
          </cell>
        </row>
        <row r="90">
          <cell r="I90">
            <v>366532.49</v>
          </cell>
        </row>
        <row r="241">
          <cell r="I241">
            <v>243229.71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1779"/>
  <sheetViews>
    <sheetView tabSelected="1" view="pageBreakPreview" zoomScale="85" zoomScaleNormal="85" zoomScaleSheetLayoutView="85" zoomScalePageLayoutView="50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R555" sqref="R555"/>
    </sheetView>
  </sheetViews>
  <sheetFormatPr defaultColWidth="9.109375" defaultRowHeight="13.8" x14ac:dyDescent="0.25"/>
  <cols>
    <col min="1" max="1" width="3.44140625" style="14" customWidth="1"/>
    <col min="2" max="2" width="66.44140625" style="76" customWidth="1"/>
    <col min="3" max="3" width="15.88671875" style="79" customWidth="1"/>
    <col min="4" max="4" width="14.33203125" style="79" customWidth="1"/>
    <col min="5" max="5" width="12.44140625" style="79" customWidth="1"/>
    <col min="6" max="6" width="12.33203125" style="79" customWidth="1"/>
    <col min="7" max="7" width="12.6640625" style="79" bestFit="1" customWidth="1"/>
    <col min="8" max="8" width="13.5546875" style="79" bestFit="1" customWidth="1"/>
    <col min="9" max="9" width="11.88671875" style="80" customWidth="1"/>
    <col min="10" max="10" width="12.33203125" style="79" bestFit="1" customWidth="1"/>
    <col min="11" max="11" width="12.6640625" style="80" bestFit="1" customWidth="1"/>
    <col min="12" max="12" width="12.33203125" style="79" bestFit="1" customWidth="1"/>
    <col min="13" max="13" width="13.109375" style="80" customWidth="1"/>
    <col min="14" max="14" width="14.44140625" style="80" customWidth="1"/>
    <col min="15" max="15" width="17.5546875" style="81" customWidth="1"/>
    <col min="16" max="16384" width="9.109375" style="14"/>
  </cols>
  <sheetData>
    <row r="1" spans="2:15" ht="15.6" x14ac:dyDescent="0.25">
      <c r="B1" s="429" t="s">
        <v>1556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</row>
    <row r="2" spans="2:15" s="15" customFormat="1" x14ac:dyDescent="0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s="17" customFormat="1" ht="23.25" customHeight="1" x14ac:dyDescent="0.25">
      <c r="B3" s="85" t="s">
        <v>0</v>
      </c>
      <c r="C3" s="86" t="s">
        <v>112</v>
      </c>
      <c r="D3" s="86" t="s">
        <v>113</v>
      </c>
      <c r="E3" s="86" t="s">
        <v>114</v>
      </c>
      <c r="F3" s="86" t="s">
        <v>115</v>
      </c>
      <c r="G3" s="86" t="s">
        <v>116</v>
      </c>
      <c r="H3" s="86" t="s">
        <v>117</v>
      </c>
      <c r="I3" s="86" t="s">
        <v>120</v>
      </c>
      <c r="J3" s="86" t="s">
        <v>121</v>
      </c>
      <c r="K3" s="86" t="s">
        <v>122</v>
      </c>
      <c r="L3" s="86" t="s">
        <v>123</v>
      </c>
      <c r="M3" s="86" t="s">
        <v>124</v>
      </c>
      <c r="N3" s="86" t="s">
        <v>125</v>
      </c>
      <c r="O3" s="86" t="s">
        <v>198</v>
      </c>
    </row>
    <row r="4" spans="2:15" s="18" customFormat="1" ht="23.25" customHeight="1" x14ac:dyDescent="0.25">
      <c r="B4" s="103" t="s">
        <v>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2:15" s="17" customFormat="1" ht="12" customHeight="1" x14ac:dyDescent="0.25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</row>
    <row r="6" spans="2:15" s="22" customFormat="1" ht="23.25" customHeight="1" x14ac:dyDescent="0.25">
      <c r="B6" s="90" t="s">
        <v>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2:15" s="17" customFormat="1" ht="23.25" customHeight="1" x14ac:dyDescent="0.25">
      <c r="B7" s="331" t="s">
        <v>372</v>
      </c>
      <c r="C7" s="8">
        <v>9</v>
      </c>
      <c r="D7" s="8">
        <v>9</v>
      </c>
      <c r="E7" s="8">
        <v>9</v>
      </c>
      <c r="F7" s="8">
        <v>19</v>
      </c>
      <c r="G7" s="8">
        <v>19</v>
      </c>
      <c r="H7" s="8">
        <v>19</v>
      </c>
      <c r="I7" s="8">
        <v>9</v>
      </c>
      <c r="J7" s="8">
        <v>9</v>
      </c>
      <c r="K7" s="8">
        <v>9</v>
      </c>
      <c r="L7" s="8">
        <v>9</v>
      </c>
      <c r="M7" s="8">
        <v>9</v>
      </c>
      <c r="N7" s="8">
        <v>9</v>
      </c>
      <c r="O7" s="84">
        <f>SUM(C7:N7)</f>
        <v>138</v>
      </c>
    </row>
    <row r="8" spans="2:15" s="17" customFormat="1" ht="23.25" customHeight="1" x14ac:dyDescent="0.25">
      <c r="B8" s="332" t="s">
        <v>177</v>
      </c>
      <c r="C8" s="94">
        <v>9</v>
      </c>
      <c r="D8" s="94">
        <v>9</v>
      </c>
      <c r="E8" s="94">
        <v>6</v>
      </c>
      <c r="F8" s="94">
        <v>6</v>
      </c>
      <c r="G8" s="94">
        <v>6</v>
      </c>
      <c r="H8" s="94">
        <v>6</v>
      </c>
      <c r="I8" s="94">
        <v>9</v>
      </c>
      <c r="J8" s="94">
        <v>9</v>
      </c>
      <c r="K8" s="94">
        <v>9</v>
      </c>
      <c r="L8" s="94">
        <v>9</v>
      </c>
      <c r="M8" s="94">
        <v>9</v>
      </c>
      <c r="N8" s="94">
        <v>9</v>
      </c>
      <c r="O8" s="84">
        <f t="shared" ref="O8:O15" si="0">SUM(C8:N8)</f>
        <v>96</v>
      </c>
    </row>
    <row r="9" spans="2:15" s="17" customFormat="1" ht="23.25" customHeight="1" x14ac:dyDescent="0.25">
      <c r="B9" s="331" t="s">
        <v>178</v>
      </c>
      <c r="C9" s="8">
        <v>17</v>
      </c>
      <c r="D9" s="8">
        <v>17</v>
      </c>
      <c r="E9" s="8">
        <v>4</v>
      </c>
      <c r="F9" s="8">
        <v>4</v>
      </c>
      <c r="G9" s="8">
        <v>4</v>
      </c>
      <c r="H9" s="8">
        <v>4</v>
      </c>
      <c r="I9" s="8">
        <v>12</v>
      </c>
      <c r="J9" s="8">
        <v>17</v>
      </c>
      <c r="K9" s="8">
        <v>17</v>
      </c>
      <c r="L9" s="8">
        <v>17</v>
      </c>
      <c r="M9" s="8">
        <v>17</v>
      </c>
      <c r="N9" s="8">
        <v>17</v>
      </c>
      <c r="O9" s="84">
        <f t="shared" si="0"/>
        <v>147</v>
      </c>
    </row>
    <row r="10" spans="2:15" s="17" customFormat="1" ht="23.25" customHeight="1" x14ac:dyDescent="0.25">
      <c r="B10" s="332" t="s">
        <v>179</v>
      </c>
      <c r="C10" s="94">
        <v>6</v>
      </c>
      <c r="D10" s="94">
        <v>6</v>
      </c>
      <c r="E10" s="94">
        <v>6</v>
      </c>
      <c r="F10" s="94">
        <v>6</v>
      </c>
      <c r="G10" s="94">
        <v>6</v>
      </c>
      <c r="H10" s="94">
        <v>6</v>
      </c>
      <c r="I10" s="94">
        <v>6</v>
      </c>
      <c r="J10" s="94">
        <v>6</v>
      </c>
      <c r="K10" s="94">
        <v>6</v>
      </c>
      <c r="L10" s="94">
        <v>6</v>
      </c>
      <c r="M10" s="94">
        <v>6</v>
      </c>
      <c r="N10" s="94">
        <v>6</v>
      </c>
      <c r="O10" s="84">
        <f t="shared" si="0"/>
        <v>72</v>
      </c>
    </row>
    <row r="11" spans="2:15" s="17" customFormat="1" ht="23.25" customHeight="1" x14ac:dyDescent="0.25">
      <c r="B11" s="331" t="s">
        <v>180</v>
      </c>
      <c r="C11" s="8">
        <v>7</v>
      </c>
      <c r="D11" s="8">
        <v>7</v>
      </c>
      <c r="E11" s="8">
        <v>14</v>
      </c>
      <c r="F11" s="8">
        <v>14</v>
      </c>
      <c r="G11" s="8">
        <v>14</v>
      </c>
      <c r="H11" s="8">
        <v>14</v>
      </c>
      <c r="I11" s="8">
        <v>7</v>
      </c>
      <c r="J11" s="8">
        <v>7</v>
      </c>
      <c r="K11" s="8">
        <v>7</v>
      </c>
      <c r="L11" s="8">
        <v>7</v>
      </c>
      <c r="M11" s="8">
        <v>7</v>
      </c>
      <c r="N11" s="8">
        <v>7</v>
      </c>
      <c r="O11" s="84">
        <f t="shared" si="0"/>
        <v>112</v>
      </c>
    </row>
    <row r="12" spans="2:15" s="17" customFormat="1" ht="23.25" customHeight="1" x14ac:dyDescent="0.25">
      <c r="B12" s="332" t="s">
        <v>1310</v>
      </c>
      <c r="C12" s="94">
        <v>5</v>
      </c>
      <c r="D12" s="94">
        <v>5</v>
      </c>
      <c r="E12" s="94">
        <v>5</v>
      </c>
      <c r="F12" s="94">
        <v>5</v>
      </c>
      <c r="G12" s="94">
        <v>5</v>
      </c>
      <c r="H12" s="94">
        <v>5</v>
      </c>
      <c r="I12" s="94">
        <v>5</v>
      </c>
      <c r="J12" s="94">
        <v>5</v>
      </c>
      <c r="K12" s="94">
        <v>5</v>
      </c>
      <c r="L12" s="94">
        <v>5</v>
      </c>
      <c r="M12" s="94">
        <v>5</v>
      </c>
      <c r="N12" s="94">
        <v>5</v>
      </c>
      <c r="O12" s="84">
        <f t="shared" si="0"/>
        <v>60</v>
      </c>
    </row>
    <row r="13" spans="2:15" s="17" customFormat="1" ht="23.25" customHeight="1" x14ac:dyDescent="0.25">
      <c r="B13" s="331" t="s">
        <v>182</v>
      </c>
      <c r="C13" s="8">
        <v>5</v>
      </c>
      <c r="D13" s="8">
        <v>5</v>
      </c>
      <c r="E13" s="8">
        <v>5</v>
      </c>
      <c r="F13" s="8">
        <v>5</v>
      </c>
      <c r="G13" s="8">
        <v>5</v>
      </c>
      <c r="H13" s="8">
        <v>5</v>
      </c>
      <c r="I13" s="8">
        <v>5</v>
      </c>
      <c r="J13" s="8">
        <v>5</v>
      </c>
      <c r="K13" s="8">
        <v>5</v>
      </c>
      <c r="L13" s="8">
        <v>5</v>
      </c>
      <c r="M13" s="8">
        <v>5</v>
      </c>
      <c r="N13" s="8">
        <v>5</v>
      </c>
      <c r="O13" s="84">
        <f t="shared" si="0"/>
        <v>60</v>
      </c>
    </row>
    <row r="14" spans="2:15" s="17" customFormat="1" ht="23.25" customHeight="1" x14ac:dyDescent="0.25">
      <c r="B14" s="332" t="s">
        <v>183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84">
        <f t="shared" si="0"/>
        <v>0</v>
      </c>
    </row>
    <row r="15" spans="2:15" s="17" customFormat="1" ht="23.25" customHeight="1" x14ac:dyDescent="0.25">
      <c r="B15" s="331" t="s">
        <v>184</v>
      </c>
      <c r="C15" s="8">
        <v>12</v>
      </c>
      <c r="D15" s="8">
        <v>12</v>
      </c>
      <c r="E15" s="8">
        <v>6</v>
      </c>
      <c r="F15" s="8">
        <v>6</v>
      </c>
      <c r="G15" s="8">
        <v>6</v>
      </c>
      <c r="H15" s="8">
        <v>6</v>
      </c>
      <c r="I15" s="8">
        <v>12</v>
      </c>
      <c r="J15" s="8">
        <v>12</v>
      </c>
      <c r="K15" s="8">
        <v>12</v>
      </c>
      <c r="L15" s="8">
        <v>12</v>
      </c>
      <c r="M15" s="8">
        <v>12</v>
      </c>
      <c r="N15" s="8">
        <v>12</v>
      </c>
      <c r="O15" s="84">
        <f t="shared" si="0"/>
        <v>120</v>
      </c>
    </row>
    <row r="16" spans="2:15" s="17" customFormat="1" ht="23.25" customHeight="1" x14ac:dyDescent="0.25">
      <c r="B16" s="83" t="s">
        <v>1315</v>
      </c>
      <c r="C16" s="84">
        <f>C7+C8+C9+C10+C15</f>
        <v>53</v>
      </c>
      <c r="D16" s="84">
        <f t="shared" ref="D16:N16" si="1">D7+D8+D9+D10+D15</f>
        <v>53</v>
      </c>
      <c r="E16" s="84">
        <f t="shared" si="1"/>
        <v>31</v>
      </c>
      <c r="F16" s="84">
        <f t="shared" si="1"/>
        <v>41</v>
      </c>
      <c r="G16" s="84">
        <f t="shared" si="1"/>
        <v>41</v>
      </c>
      <c r="H16" s="84">
        <f t="shared" si="1"/>
        <v>41</v>
      </c>
      <c r="I16" s="84">
        <f t="shared" si="1"/>
        <v>48</v>
      </c>
      <c r="J16" s="84">
        <f t="shared" si="1"/>
        <v>53</v>
      </c>
      <c r="K16" s="84">
        <f t="shared" si="1"/>
        <v>53</v>
      </c>
      <c r="L16" s="84">
        <f t="shared" si="1"/>
        <v>53</v>
      </c>
      <c r="M16" s="84">
        <f t="shared" si="1"/>
        <v>53</v>
      </c>
      <c r="N16" s="84">
        <f t="shared" si="1"/>
        <v>53</v>
      </c>
      <c r="O16" s="84">
        <f>SUM(O6:O14)</f>
        <v>685</v>
      </c>
    </row>
    <row r="17" spans="2:15" s="22" customFormat="1" ht="23.25" customHeight="1" x14ac:dyDescent="0.25">
      <c r="B17" s="83" t="s">
        <v>1316</v>
      </c>
      <c r="C17" s="84">
        <f>SUM(C7:C15)</f>
        <v>70</v>
      </c>
      <c r="D17" s="84">
        <f t="shared" ref="D17:N17" si="2">SUM(D7:D15)</f>
        <v>70</v>
      </c>
      <c r="E17" s="84">
        <f t="shared" si="2"/>
        <v>55</v>
      </c>
      <c r="F17" s="84">
        <f t="shared" si="2"/>
        <v>65</v>
      </c>
      <c r="G17" s="84">
        <f t="shared" si="2"/>
        <v>65</v>
      </c>
      <c r="H17" s="84">
        <f t="shared" si="2"/>
        <v>65</v>
      </c>
      <c r="I17" s="84">
        <f t="shared" si="2"/>
        <v>65</v>
      </c>
      <c r="J17" s="84">
        <f t="shared" si="2"/>
        <v>70</v>
      </c>
      <c r="K17" s="84">
        <f t="shared" si="2"/>
        <v>70</v>
      </c>
      <c r="L17" s="84">
        <f t="shared" si="2"/>
        <v>70</v>
      </c>
      <c r="M17" s="84">
        <f t="shared" si="2"/>
        <v>70</v>
      </c>
      <c r="N17" s="84">
        <f t="shared" si="2"/>
        <v>70</v>
      </c>
      <c r="O17" s="84">
        <f>SUM(O7:O15)</f>
        <v>805</v>
      </c>
    </row>
    <row r="18" spans="2:15" s="23" customFormat="1" ht="12" customHeight="1" x14ac:dyDescent="0.25">
      <c r="B18" s="19"/>
      <c r="C18" s="20"/>
      <c r="D18" s="24"/>
      <c r="E18" s="20"/>
      <c r="F18" s="20"/>
      <c r="G18" s="20"/>
      <c r="H18" s="20"/>
      <c r="I18" s="20"/>
      <c r="J18" s="20"/>
      <c r="K18" s="20"/>
      <c r="L18" s="20"/>
      <c r="M18" s="24"/>
      <c r="N18" s="20"/>
      <c r="O18" s="21"/>
    </row>
    <row r="19" spans="2:15" s="22" customFormat="1" ht="23.25" customHeight="1" x14ac:dyDescent="0.25">
      <c r="B19" s="87" t="s">
        <v>6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9"/>
    </row>
    <row r="20" spans="2:15" s="17" customFormat="1" ht="23.25" customHeight="1" x14ac:dyDescent="0.25">
      <c r="B20" s="331" t="s">
        <v>371</v>
      </c>
      <c r="C20" s="8">
        <v>9</v>
      </c>
      <c r="D20" s="8">
        <v>9</v>
      </c>
      <c r="E20" s="8">
        <v>9</v>
      </c>
      <c r="F20" s="8">
        <v>19</v>
      </c>
      <c r="G20" s="8">
        <v>19</v>
      </c>
      <c r="H20" s="8">
        <v>19</v>
      </c>
      <c r="I20" s="8">
        <v>9</v>
      </c>
      <c r="J20" s="8">
        <v>9</v>
      </c>
      <c r="K20" s="8">
        <v>9</v>
      </c>
      <c r="L20" s="8">
        <v>9</v>
      </c>
      <c r="M20" s="8">
        <v>9</v>
      </c>
      <c r="N20" s="8">
        <v>9</v>
      </c>
      <c r="O20" s="84">
        <f>SUM(C20:N20)</f>
        <v>138</v>
      </c>
    </row>
    <row r="21" spans="2:15" s="17" customFormat="1" ht="23.25" customHeight="1" x14ac:dyDescent="0.25">
      <c r="B21" s="332" t="s">
        <v>212</v>
      </c>
      <c r="C21" s="94">
        <v>9</v>
      </c>
      <c r="D21" s="94">
        <v>9</v>
      </c>
      <c r="E21" s="94">
        <v>6</v>
      </c>
      <c r="F21" s="94">
        <v>6</v>
      </c>
      <c r="G21" s="94">
        <v>6</v>
      </c>
      <c r="H21" s="94">
        <v>6</v>
      </c>
      <c r="I21" s="94">
        <v>9</v>
      </c>
      <c r="J21" s="94">
        <v>9</v>
      </c>
      <c r="K21" s="94">
        <v>9</v>
      </c>
      <c r="L21" s="94">
        <v>9</v>
      </c>
      <c r="M21" s="94">
        <v>9</v>
      </c>
      <c r="N21" s="94">
        <v>9</v>
      </c>
      <c r="O21" s="84">
        <f t="shared" ref="O21:O28" si="3">SUM(C21:N21)</f>
        <v>96</v>
      </c>
    </row>
    <row r="22" spans="2:15" s="17" customFormat="1" ht="23.25" customHeight="1" x14ac:dyDescent="0.25">
      <c r="B22" s="331" t="s">
        <v>194</v>
      </c>
      <c r="C22" s="8">
        <v>17</v>
      </c>
      <c r="D22" s="8">
        <v>17</v>
      </c>
      <c r="E22" s="8">
        <v>4</v>
      </c>
      <c r="F22" s="8">
        <v>4</v>
      </c>
      <c r="G22" s="8">
        <v>4</v>
      </c>
      <c r="H22" s="8">
        <v>4</v>
      </c>
      <c r="I22" s="8">
        <v>12</v>
      </c>
      <c r="J22" s="8">
        <v>17</v>
      </c>
      <c r="K22" s="8">
        <v>17</v>
      </c>
      <c r="L22" s="8">
        <v>17</v>
      </c>
      <c r="M22" s="8">
        <v>17</v>
      </c>
      <c r="N22" s="8">
        <v>17</v>
      </c>
      <c r="O22" s="84">
        <f t="shared" si="3"/>
        <v>147</v>
      </c>
    </row>
    <row r="23" spans="2:15" s="17" customFormat="1" ht="23.25" customHeight="1" x14ac:dyDescent="0.25">
      <c r="B23" s="332" t="s">
        <v>213</v>
      </c>
      <c r="C23" s="94">
        <v>6</v>
      </c>
      <c r="D23" s="94">
        <v>6</v>
      </c>
      <c r="E23" s="94">
        <v>6</v>
      </c>
      <c r="F23" s="94">
        <v>6</v>
      </c>
      <c r="G23" s="94">
        <v>6</v>
      </c>
      <c r="H23" s="94">
        <v>6</v>
      </c>
      <c r="I23" s="94">
        <v>6</v>
      </c>
      <c r="J23" s="94">
        <v>6</v>
      </c>
      <c r="K23" s="94">
        <v>6</v>
      </c>
      <c r="L23" s="94">
        <v>6</v>
      </c>
      <c r="M23" s="94">
        <v>6</v>
      </c>
      <c r="N23" s="94">
        <v>6</v>
      </c>
      <c r="O23" s="84">
        <f t="shared" si="3"/>
        <v>72</v>
      </c>
    </row>
    <row r="24" spans="2:15" s="17" customFormat="1" ht="23.25" customHeight="1" x14ac:dyDescent="0.25">
      <c r="B24" s="331" t="s">
        <v>195</v>
      </c>
      <c r="C24" s="8">
        <v>7</v>
      </c>
      <c r="D24" s="8">
        <v>7</v>
      </c>
      <c r="E24" s="8">
        <v>14</v>
      </c>
      <c r="F24" s="8">
        <v>14</v>
      </c>
      <c r="G24" s="8">
        <v>14</v>
      </c>
      <c r="H24" s="8">
        <v>14</v>
      </c>
      <c r="I24" s="8">
        <v>7</v>
      </c>
      <c r="J24" s="8">
        <v>7</v>
      </c>
      <c r="K24" s="8">
        <v>7</v>
      </c>
      <c r="L24" s="8">
        <v>7</v>
      </c>
      <c r="M24" s="8">
        <v>7</v>
      </c>
      <c r="N24" s="8">
        <v>7</v>
      </c>
      <c r="O24" s="84">
        <f t="shared" si="3"/>
        <v>112</v>
      </c>
    </row>
    <row r="25" spans="2:15" s="17" customFormat="1" ht="23.25" customHeight="1" x14ac:dyDescent="0.25">
      <c r="B25" s="332" t="s">
        <v>199</v>
      </c>
      <c r="C25" s="94">
        <v>5</v>
      </c>
      <c r="D25" s="94">
        <v>5</v>
      </c>
      <c r="E25" s="94">
        <v>5</v>
      </c>
      <c r="F25" s="94">
        <v>5</v>
      </c>
      <c r="G25" s="94">
        <v>5</v>
      </c>
      <c r="H25" s="94">
        <v>5</v>
      </c>
      <c r="I25" s="94">
        <v>5</v>
      </c>
      <c r="J25" s="94">
        <v>5</v>
      </c>
      <c r="K25" s="94">
        <v>5</v>
      </c>
      <c r="L25" s="94">
        <v>5</v>
      </c>
      <c r="M25" s="94">
        <v>5</v>
      </c>
      <c r="N25" s="94">
        <v>5</v>
      </c>
      <c r="O25" s="84">
        <f t="shared" si="3"/>
        <v>60</v>
      </c>
    </row>
    <row r="26" spans="2:15" s="17" customFormat="1" ht="23.25" customHeight="1" x14ac:dyDescent="0.25">
      <c r="B26" s="331" t="s">
        <v>196</v>
      </c>
      <c r="C26" s="8">
        <v>5</v>
      </c>
      <c r="D26" s="8">
        <v>5</v>
      </c>
      <c r="E26" s="8">
        <v>5</v>
      </c>
      <c r="F26" s="8">
        <v>5</v>
      </c>
      <c r="G26" s="8">
        <v>5</v>
      </c>
      <c r="H26" s="8">
        <v>5</v>
      </c>
      <c r="I26" s="8">
        <v>5</v>
      </c>
      <c r="J26" s="8">
        <v>5</v>
      </c>
      <c r="K26" s="8">
        <v>5</v>
      </c>
      <c r="L26" s="8">
        <v>5</v>
      </c>
      <c r="M26" s="8">
        <v>5</v>
      </c>
      <c r="N26" s="8">
        <v>5</v>
      </c>
      <c r="O26" s="84">
        <f t="shared" si="3"/>
        <v>60</v>
      </c>
    </row>
    <row r="27" spans="2:15" s="17" customFormat="1" ht="23.25" customHeight="1" x14ac:dyDescent="0.25">
      <c r="B27" s="332" t="s">
        <v>197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84">
        <f t="shared" si="3"/>
        <v>0</v>
      </c>
    </row>
    <row r="28" spans="2:15" s="17" customFormat="1" ht="23.25" customHeight="1" x14ac:dyDescent="0.25">
      <c r="B28" s="331" t="s">
        <v>214</v>
      </c>
      <c r="C28" s="8">
        <v>12</v>
      </c>
      <c r="D28" s="8">
        <v>12</v>
      </c>
      <c r="E28" s="8">
        <v>6</v>
      </c>
      <c r="F28" s="8">
        <v>6</v>
      </c>
      <c r="G28" s="8">
        <v>6</v>
      </c>
      <c r="H28" s="8">
        <v>6</v>
      </c>
      <c r="I28" s="8">
        <v>12</v>
      </c>
      <c r="J28" s="8">
        <v>12</v>
      </c>
      <c r="K28" s="8">
        <v>12</v>
      </c>
      <c r="L28" s="8">
        <v>12</v>
      </c>
      <c r="M28" s="8">
        <v>12</v>
      </c>
      <c r="N28" s="8">
        <v>12</v>
      </c>
      <c r="O28" s="84">
        <f t="shared" si="3"/>
        <v>120</v>
      </c>
    </row>
    <row r="29" spans="2:15" s="22" customFormat="1" ht="23.25" customHeight="1" x14ac:dyDescent="0.25">
      <c r="B29" s="83" t="s">
        <v>5</v>
      </c>
      <c r="C29" s="84">
        <f t="shared" ref="C29:O29" si="4">SUM(C20:C28)</f>
        <v>70</v>
      </c>
      <c r="D29" s="84">
        <f t="shared" si="4"/>
        <v>70</v>
      </c>
      <c r="E29" s="84">
        <f t="shared" si="4"/>
        <v>55</v>
      </c>
      <c r="F29" s="84">
        <f t="shared" si="4"/>
        <v>65</v>
      </c>
      <c r="G29" s="84">
        <f t="shared" si="4"/>
        <v>65</v>
      </c>
      <c r="H29" s="84">
        <f t="shared" si="4"/>
        <v>65</v>
      </c>
      <c r="I29" s="84">
        <f t="shared" si="4"/>
        <v>65</v>
      </c>
      <c r="J29" s="84">
        <f t="shared" si="4"/>
        <v>70</v>
      </c>
      <c r="K29" s="84">
        <f t="shared" si="4"/>
        <v>70</v>
      </c>
      <c r="L29" s="84">
        <f t="shared" si="4"/>
        <v>70</v>
      </c>
      <c r="M29" s="84">
        <f t="shared" si="4"/>
        <v>70</v>
      </c>
      <c r="N29" s="84">
        <f t="shared" si="4"/>
        <v>70</v>
      </c>
      <c r="O29" s="84">
        <f t="shared" si="4"/>
        <v>805</v>
      </c>
    </row>
    <row r="30" spans="2:15" s="23" customFormat="1" ht="12" customHeight="1" x14ac:dyDescent="0.25">
      <c r="B30" s="19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2:15" s="22" customFormat="1" ht="23.25" customHeight="1" x14ac:dyDescent="0.25">
      <c r="B31" s="87" t="s">
        <v>9</v>
      </c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  <row r="32" spans="2:15" s="17" customFormat="1" ht="23.25" customHeight="1" x14ac:dyDescent="0.25">
      <c r="B32" s="5" t="s">
        <v>370</v>
      </c>
      <c r="C32" s="100">
        <f>C7*$C$1708</f>
        <v>279</v>
      </c>
      <c r="D32" s="100">
        <f>D7*$D$1708</f>
        <v>252</v>
      </c>
      <c r="E32" s="100">
        <f>E7*$E$1708</f>
        <v>279</v>
      </c>
      <c r="F32" s="100">
        <f>F7*$F$1708</f>
        <v>570</v>
      </c>
      <c r="G32" s="100">
        <f>G7*$G$1708</f>
        <v>589</v>
      </c>
      <c r="H32" s="100">
        <f>H7*$H$1708</f>
        <v>570</v>
      </c>
      <c r="I32" s="100">
        <f>I7*$I$1708</f>
        <v>279</v>
      </c>
      <c r="J32" s="100">
        <f>J7*$J$1708</f>
        <v>279</v>
      </c>
      <c r="K32" s="100">
        <f>K7*$K$1708</f>
        <v>270</v>
      </c>
      <c r="L32" s="100">
        <f>L7*$L$1708</f>
        <v>279</v>
      </c>
      <c r="M32" s="100">
        <f>M7*$M$1708</f>
        <v>270</v>
      </c>
      <c r="N32" s="100">
        <f>N7*$N$1708</f>
        <v>279</v>
      </c>
      <c r="O32" s="84">
        <f>SUM(C32:N32)</f>
        <v>4195</v>
      </c>
    </row>
    <row r="33" spans="2:16" s="17" customFormat="1" ht="23.25" customHeight="1" x14ac:dyDescent="0.25">
      <c r="B33" s="93" t="s">
        <v>200</v>
      </c>
      <c r="C33" s="102">
        <f t="shared" ref="C33:C40" si="5">C8*$C$1708</f>
        <v>279</v>
      </c>
      <c r="D33" s="102">
        <f t="shared" ref="D33:D40" si="6">D8*$D$1708</f>
        <v>252</v>
      </c>
      <c r="E33" s="102">
        <f t="shared" ref="E33:E40" si="7">E8*$E$1708</f>
        <v>186</v>
      </c>
      <c r="F33" s="102">
        <f t="shared" ref="F33:F40" si="8">F8*$F$1708</f>
        <v>180</v>
      </c>
      <c r="G33" s="102">
        <f t="shared" ref="G33:G40" si="9">G8*$G$1708</f>
        <v>186</v>
      </c>
      <c r="H33" s="102">
        <f t="shared" ref="H33:H40" si="10">H8*$H$1708</f>
        <v>180</v>
      </c>
      <c r="I33" s="102">
        <f t="shared" ref="I33:I40" si="11">I8*$I$1708</f>
        <v>279</v>
      </c>
      <c r="J33" s="102">
        <f t="shared" ref="J33:J40" si="12">J8*$J$1708</f>
        <v>279</v>
      </c>
      <c r="K33" s="102">
        <f t="shared" ref="K33:K40" si="13">K8*$K$1708</f>
        <v>270</v>
      </c>
      <c r="L33" s="102">
        <f t="shared" ref="L33:L40" si="14">L8*$L$1708</f>
        <v>279</v>
      </c>
      <c r="M33" s="102">
        <f t="shared" ref="M33:M40" si="15">M8*$M$1708</f>
        <v>270</v>
      </c>
      <c r="N33" s="102">
        <f t="shared" ref="N33:N40" si="16">N8*$N$1708</f>
        <v>279</v>
      </c>
      <c r="O33" s="84">
        <f t="shared" ref="O33:O42" si="17">SUM(C33:N33)</f>
        <v>2919</v>
      </c>
    </row>
    <row r="34" spans="2:16" s="17" customFormat="1" ht="23.25" customHeight="1" x14ac:dyDescent="0.25">
      <c r="B34" s="6" t="s">
        <v>201</v>
      </c>
      <c r="C34" s="100">
        <f t="shared" si="5"/>
        <v>527</v>
      </c>
      <c r="D34" s="100">
        <f t="shared" si="6"/>
        <v>476</v>
      </c>
      <c r="E34" s="100">
        <f t="shared" si="7"/>
        <v>124</v>
      </c>
      <c r="F34" s="100">
        <f t="shared" si="8"/>
        <v>120</v>
      </c>
      <c r="G34" s="100">
        <f t="shared" si="9"/>
        <v>124</v>
      </c>
      <c r="H34" s="100">
        <f t="shared" si="10"/>
        <v>120</v>
      </c>
      <c r="I34" s="100">
        <f t="shared" si="11"/>
        <v>372</v>
      </c>
      <c r="J34" s="100">
        <f t="shared" si="12"/>
        <v>527</v>
      </c>
      <c r="K34" s="100">
        <f t="shared" si="13"/>
        <v>510</v>
      </c>
      <c r="L34" s="100">
        <f t="shared" si="14"/>
        <v>527</v>
      </c>
      <c r="M34" s="100">
        <f t="shared" si="15"/>
        <v>510</v>
      </c>
      <c r="N34" s="100">
        <f t="shared" si="16"/>
        <v>527</v>
      </c>
      <c r="O34" s="84">
        <f t="shared" si="17"/>
        <v>4464</v>
      </c>
    </row>
    <row r="35" spans="2:16" s="17" customFormat="1" ht="23.25" customHeight="1" x14ac:dyDescent="0.25">
      <c r="B35" s="93" t="s">
        <v>202</v>
      </c>
      <c r="C35" s="102">
        <f t="shared" si="5"/>
        <v>186</v>
      </c>
      <c r="D35" s="102">
        <f t="shared" si="6"/>
        <v>168</v>
      </c>
      <c r="E35" s="102">
        <f t="shared" si="7"/>
        <v>186</v>
      </c>
      <c r="F35" s="102">
        <f t="shared" si="8"/>
        <v>180</v>
      </c>
      <c r="G35" s="102">
        <f t="shared" si="9"/>
        <v>186</v>
      </c>
      <c r="H35" s="102">
        <f t="shared" si="10"/>
        <v>180</v>
      </c>
      <c r="I35" s="102">
        <f t="shared" si="11"/>
        <v>186</v>
      </c>
      <c r="J35" s="102">
        <f t="shared" si="12"/>
        <v>186</v>
      </c>
      <c r="K35" s="102">
        <f t="shared" si="13"/>
        <v>180</v>
      </c>
      <c r="L35" s="102">
        <f t="shared" si="14"/>
        <v>186</v>
      </c>
      <c r="M35" s="102">
        <f t="shared" si="15"/>
        <v>180</v>
      </c>
      <c r="N35" s="102">
        <f t="shared" si="16"/>
        <v>186</v>
      </c>
      <c r="O35" s="84">
        <f t="shared" si="17"/>
        <v>2190</v>
      </c>
    </row>
    <row r="36" spans="2:16" s="17" customFormat="1" ht="23.25" customHeight="1" x14ac:dyDescent="0.25">
      <c r="B36" s="331" t="s">
        <v>1311</v>
      </c>
      <c r="C36" s="100">
        <f t="shared" si="5"/>
        <v>217</v>
      </c>
      <c r="D36" s="100">
        <f t="shared" si="6"/>
        <v>196</v>
      </c>
      <c r="E36" s="100">
        <f t="shared" si="7"/>
        <v>434</v>
      </c>
      <c r="F36" s="100">
        <f t="shared" si="8"/>
        <v>420</v>
      </c>
      <c r="G36" s="100">
        <f t="shared" si="9"/>
        <v>434</v>
      </c>
      <c r="H36" s="100">
        <f t="shared" si="10"/>
        <v>420</v>
      </c>
      <c r="I36" s="100">
        <f t="shared" si="11"/>
        <v>217</v>
      </c>
      <c r="J36" s="100">
        <f t="shared" si="12"/>
        <v>217</v>
      </c>
      <c r="K36" s="100">
        <f t="shared" si="13"/>
        <v>210</v>
      </c>
      <c r="L36" s="100">
        <f t="shared" si="14"/>
        <v>217</v>
      </c>
      <c r="M36" s="100">
        <f t="shared" si="15"/>
        <v>210</v>
      </c>
      <c r="N36" s="100">
        <f t="shared" si="16"/>
        <v>217</v>
      </c>
      <c r="O36" s="84">
        <f t="shared" si="17"/>
        <v>3409</v>
      </c>
    </row>
    <row r="37" spans="2:16" s="17" customFormat="1" ht="23.25" customHeight="1" x14ac:dyDescent="0.25">
      <c r="B37" s="332" t="s">
        <v>1312</v>
      </c>
      <c r="C37" s="102">
        <f>C12*$C$1708</f>
        <v>155</v>
      </c>
      <c r="D37" s="102">
        <f t="shared" si="6"/>
        <v>140</v>
      </c>
      <c r="E37" s="102">
        <f t="shared" si="7"/>
        <v>155</v>
      </c>
      <c r="F37" s="102">
        <f t="shared" si="8"/>
        <v>150</v>
      </c>
      <c r="G37" s="102">
        <f t="shared" si="9"/>
        <v>155</v>
      </c>
      <c r="H37" s="102">
        <f t="shared" si="10"/>
        <v>150</v>
      </c>
      <c r="I37" s="102">
        <f t="shared" si="11"/>
        <v>155</v>
      </c>
      <c r="J37" s="102">
        <f t="shared" si="12"/>
        <v>155</v>
      </c>
      <c r="K37" s="102">
        <f t="shared" si="13"/>
        <v>150</v>
      </c>
      <c r="L37" s="102">
        <f t="shared" si="14"/>
        <v>155</v>
      </c>
      <c r="M37" s="102">
        <f t="shared" si="15"/>
        <v>150</v>
      </c>
      <c r="N37" s="102">
        <f t="shared" si="16"/>
        <v>155</v>
      </c>
      <c r="O37" s="84">
        <f t="shared" si="17"/>
        <v>1825</v>
      </c>
    </row>
    <row r="38" spans="2:16" s="17" customFormat="1" ht="23.25" customHeight="1" x14ac:dyDescent="0.25">
      <c r="B38" s="331" t="s">
        <v>1313</v>
      </c>
      <c r="C38" s="100">
        <f t="shared" si="5"/>
        <v>155</v>
      </c>
      <c r="D38" s="100">
        <f t="shared" si="6"/>
        <v>140</v>
      </c>
      <c r="E38" s="100">
        <f t="shared" si="7"/>
        <v>155</v>
      </c>
      <c r="F38" s="100">
        <f t="shared" si="8"/>
        <v>150</v>
      </c>
      <c r="G38" s="100">
        <f t="shared" si="9"/>
        <v>155</v>
      </c>
      <c r="H38" s="100">
        <f t="shared" si="10"/>
        <v>150</v>
      </c>
      <c r="I38" s="100">
        <f t="shared" si="11"/>
        <v>155</v>
      </c>
      <c r="J38" s="100">
        <f t="shared" si="12"/>
        <v>155</v>
      </c>
      <c r="K38" s="100">
        <f t="shared" si="13"/>
        <v>150</v>
      </c>
      <c r="L38" s="100">
        <f t="shared" si="14"/>
        <v>155</v>
      </c>
      <c r="M38" s="100">
        <f t="shared" si="15"/>
        <v>150</v>
      </c>
      <c r="N38" s="100">
        <f t="shared" si="16"/>
        <v>155</v>
      </c>
      <c r="O38" s="84">
        <f t="shared" si="17"/>
        <v>1825</v>
      </c>
    </row>
    <row r="39" spans="2:16" s="17" customFormat="1" ht="23.25" customHeight="1" x14ac:dyDescent="0.25">
      <c r="B39" s="332" t="s">
        <v>1314</v>
      </c>
      <c r="C39" s="102">
        <f t="shared" si="5"/>
        <v>0</v>
      </c>
      <c r="D39" s="102">
        <f t="shared" si="6"/>
        <v>0</v>
      </c>
      <c r="E39" s="102">
        <f t="shared" si="7"/>
        <v>0</v>
      </c>
      <c r="F39" s="102">
        <f t="shared" si="8"/>
        <v>0</v>
      </c>
      <c r="G39" s="102">
        <f t="shared" si="9"/>
        <v>0</v>
      </c>
      <c r="H39" s="102">
        <f t="shared" si="10"/>
        <v>0</v>
      </c>
      <c r="I39" s="102">
        <f t="shared" si="11"/>
        <v>0</v>
      </c>
      <c r="J39" s="102">
        <f t="shared" si="12"/>
        <v>0</v>
      </c>
      <c r="K39" s="102">
        <f t="shared" si="13"/>
        <v>0</v>
      </c>
      <c r="L39" s="102">
        <f t="shared" si="14"/>
        <v>0</v>
      </c>
      <c r="M39" s="102">
        <f t="shared" si="15"/>
        <v>0</v>
      </c>
      <c r="N39" s="102">
        <f t="shared" si="16"/>
        <v>0</v>
      </c>
      <c r="O39" s="84">
        <f t="shared" si="17"/>
        <v>0</v>
      </c>
    </row>
    <row r="40" spans="2:16" s="17" customFormat="1" ht="23.25" customHeight="1" x14ac:dyDescent="0.25">
      <c r="B40" s="6" t="s">
        <v>203</v>
      </c>
      <c r="C40" s="100">
        <f t="shared" si="5"/>
        <v>372</v>
      </c>
      <c r="D40" s="100">
        <f t="shared" si="6"/>
        <v>336</v>
      </c>
      <c r="E40" s="100">
        <f t="shared" si="7"/>
        <v>186</v>
      </c>
      <c r="F40" s="100">
        <f t="shared" si="8"/>
        <v>180</v>
      </c>
      <c r="G40" s="100">
        <f t="shared" si="9"/>
        <v>186</v>
      </c>
      <c r="H40" s="100">
        <f t="shared" si="10"/>
        <v>180</v>
      </c>
      <c r="I40" s="100">
        <f t="shared" si="11"/>
        <v>372</v>
      </c>
      <c r="J40" s="100">
        <f t="shared" si="12"/>
        <v>372</v>
      </c>
      <c r="K40" s="100">
        <f t="shared" si="13"/>
        <v>360</v>
      </c>
      <c r="L40" s="100">
        <f t="shared" si="14"/>
        <v>372</v>
      </c>
      <c r="M40" s="100">
        <f t="shared" si="15"/>
        <v>360</v>
      </c>
      <c r="N40" s="100">
        <f t="shared" si="16"/>
        <v>372</v>
      </c>
      <c r="O40" s="84">
        <f t="shared" si="17"/>
        <v>3648</v>
      </c>
    </row>
    <row r="41" spans="2:16" s="17" customFormat="1" ht="23.25" customHeight="1" x14ac:dyDescent="0.25">
      <c r="B41" s="83" t="s">
        <v>1315</v>
      </c>
      <c r="C41" s="84">
        <f>C32+C33+C34+C35+C40</f>
        <v>1643</v>
      </c>
      <c r="D41" s="84">
        <f t="shared" ref="D41:N41" si="18">D32+D33+D34+D35+D40</f>
        <v>1484</v>
      </c>
      <c r="E41" s="84">
        <f t="shared" si="18"/>
        <v>961</v>
      </c>
      <c r="F41" s="84">
        <f t="shared" si="18"/>
        <v>1230</v>
      </c>
      <c r="G41" s="84">
        <f t="shared" si="18"/>
        <v>1271</v>
      </c>
      <c r="H41" s="84">
        <f t="shared" si="18"/>
        <v>1230</v>
      </c>
      <c r="I41" s="84">
        <f t="shared" si="18"/>
        <v>1488</v>
      </c>
      <c r="J41" s="84">
        <f t="shared" si="18"/>
        <v>1643</v>
      </c>
      <c r="K41" s="84">
        <f t="shared" si="18"/>
        <v>1590</v>
      </c>
      <c r="L41" s="84">
        <f t="shared" si="18"/>
        <v>1643</v>
      </c>
      <c r="M41" s="84">
        <f t="shared" si="18"/>
        <v>1590</v>
      </c>
      <c r="N41" s="84">
        <f t="shared" si="18"/>
        <v>1643</v>
      </c>
      <c r="O41" s="84">
        <f>SUM(O31:O39)</f>
        <v>20827</v>
      </c>
    </row>
    <row r="42" spans="2:16" s="22" customFormat="1" ht="23.25" customHeight="1" x14ac:dyDescent="0.25">
      <c r="B42" s="83" t="s">
        <v>1316</v>
      </c>
      <c r="C42" s="84">
        <f t="shared" ref="C42:N42" si="19">SUM(C32:C40)</f>
        <v>2170</v>
      </c>
      <c r="D42" s="84">
        <f t="shared" si="19"/>
        <v>1960</v>
      </c>
      <c r="E42" s="84">
        <f t="shared" si="19"/>
        <v>1705</v>
      </c>
      <c r="F42" s="84">
        <f t="shared" si="19"/>
        <v>1950</v>
      </c>
      <c r="G42" s="84">
        <f t="shared" si="19"/>
        <v>2015</v>
      </c>
      <c r="H42" s="84">
        <f t="shared" si="19"/>
        <v>1950</v>
      </c>
      <c r="I42" s="84">
        <f t="shared" si="19"/>
        <v>2015</v>
      </c>
      <c r="J42" s="84">
        <f t="shared" si="19"/>
        <v>2170</v>
      </c>
      <c r="K42" s="84">
        <f t="shared" si="19"/>
        <v>2100</v>
      </c>
      <c r="L42" s="84">
        <f t="shared" si="19"/>
        <v>2170</v>
      </c>
      <c r="M42" s="84">
        <f t="shared" si="19"/>
        <v>2100</v>
      </c>
      <c r="N42" s="84">
        <f t="shared" si="19"/>
        <v>2170</v>
      </c>
      <c r="O42" s="84">
        <f t="shared" si="17"/>
        <v>24475</v>
      </c>
      <c r="P42" s="17"/>
    </row>
    <row r="43" spans="2:16" s="23" customFormat="1" ht="12" customHeight="1" x14ac:dyDescent="0.2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1"/>
    </row>
    <row r="44" spans="2:16" s="22" customFormat="1" ht="23.25" customHeight="1" x14ac:dyDescent="0.25">
      <c r="B44" s="85" t="s">
        <v>11</v>
      </c>
      <c r="C44" s="97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6" s="17" customFormat="1" ht="23.25" customHeight="1" x14ac:dyDescent="0.25">
      <c r="B45" s="5" t="s">
        <v>369</v>
      </c>
      <c r="C45" s="100">
        <f>C20*$C$1708</f>
        <v>279</v>
      </c>
      <c r="D45" s="100">
        <f>D20*$D$1708</f>
        <v>252</v>
      </c>
      <c r="E45" s="100">
        <f>E20*$E$1708</f>
        <v>279</v>
      </c>
      <c r="F45" s="100">
        <f>F20*$F$1708</f>
        <v>570</v>
      </c>
      <c r="G45" s="100">
        <f>G20*$G$1708</f>
        <v>589</v>
      </c>
      <c r="H45" s="100">
        <f>H20*$H$1708</f>
        <v>570</v>
      </c>
      <c r="I45" s="100">
        <f>I20*$I$1708</f>
        <v>279</v>
      </c>
      <c r="J45" s="100">
        <f>J20*$J$1708</f>
        <v>279</v>
      </c>
      <c r="K45" s="100">
        <f>K20*$K$1708</f>
        <v>270</v>
      </c>
      <c r="L45" s="100">
        <f>L20*$L$1708</f>
        <v>279</v>
      </c>
      <c r="M45" s="100">
        <f>M20*$M$1708</f>
        <v>270</v>
      </c>
      <c r="N45" s="100">
        <f>N20*$N$1708</f>
        <v>279</v>
      </c>
      <c r="O45" s="84">
        <f>SUM(C45:N45)</f>
        <v>4195</v>
      </c>
    </row>
    <row r="46" spans="2:16" s="17" customFormat="1" ht="23.25" customHeight="1" x14ac:dyDescent="0.25">
      <c r="B46" s="93" t="s">
        <v>211</v>
      </c>
      <c r="C46" s="102">
        <f t="shared" ref="C46:C53" si="20">C21*$C$1708</f>
        <v>279</v>
      </c>
      <c r="D46" s="102">
        <f t="shared" ref="D46:D53" si="21">D21*$D$1708</f>
        <v>252</v>
      </c>
      <c r="E46" s="102">
        <f t="shared" ref="E46:E53" si="22">E21*$E$1708</f>
        <v>186</v>
      </c>
      <c r="F46" s="102">
        <f t="shared" ref="F46:F53" si="23">F21*$F$1708</f>
        <v>180</v>
      </c>
      <c r="G46" s="102">
        <f t="shared" ref="G46:G53" si="24">G21*$G$1708</f>
        <v>186</v>
      </c>
      <c r="H46" s="102">
        <f t="shared" ref="H46:H53" si="25">H21*$H$1708</f>
        <v>180</v>
      </c>
      <c r="I46" s="102">
        <f t="shared" ref="I46:I53" si="26">I21*$I$1708</f>
        <v>279</v>
      </c>
      <c r="J46" s="102">
        <f t="shared" ref="J46:J53" si="27">J21*$J$1708</f>
        <v>279</v>
      </c>
      <c r="K46" s="102">
        <f t="shared" ref="K46:K53" si="28">K21*$K$1708</f>
        <v>270</v>
      </c>
      <c r="L46" s="102">
        <f t="shared" ref="L46:L53" si="29">L21*$L$1708</f>
        <v>279</v>
      </c>
      <c r="M46" s="102">
        <f t="shared" ref="M46:M53" si="30">M21*$M$1708</f>
        <v>270</v>
      </c>
      <c r="N46" s="102">
        <f t="shared" ref="N46:N53" si="31">N21*$N$1708</f>
        <v>279</v>
      </c>
      <c r="O46" s="84">
        <f t="shared" ref="O46:O54" si="32">SUM(C46:N46)</f>
        <v>2919</v>
      </c>
    </row>
    <row r="47" spans="2:16" s="17" customFormat="1" ht="23.25" customHeight="1" x14ac:dyDescent="0.25">
      <c r="B47" s="6" t="s">
        <v>205</v>
      </c>
      <c r="C47" s="100">
        <f t="shared" si="20"/>
        <v>527</v>
      </c>
      <c r="D47" s="100">
        <f t="shared" si="21"/>
        <v>476</v>
      </c>
      <c r="E47" s="100">
        <f t="shared" si="22"/>
        <v>124</v>
      </c>
      <c r="F47" s="100">
        <f t="shared" si="23"/>
        <v>120</v>
      </c>
      <c r="G47" s="100">
        <f t="shared" si="24"/>
        <v>124</v>
      </c>
      <c r="H47" s="100">
        <f t="shared" si="25"/>
        <v>120</v>
      </c>
      <c r="I47" s="100">
        <f t="shared" si="26"/>
        <v>372</v>
      </c>
      <c r="J47" s="100">
        <f t="shared" si="27"/>
        <v>527</v>
      </c>
      <c r="K47" s="100">
        <f t="shared" si="28"/>
        <v>510</v>
      </c>
      <c r="L47" s="100">
        <f t="shared" si="29"/>
        <v>527</v>
      </c>
      <c r="M47" s="100">
        <f t="shared" si="30"/>
        <v>510</v>
      </c>
      <c r="N47" s="100">
        <f t="shared" si="31"/>
        <v>527</v>
      </c>
      <c r="O47" s="84">
        <f t="shared" si="32"/>
        <v>4464</v>
      </c>
    </row>
    <row r="48" spans="2:16" s="17" customFormat="1" ht="21" customHeight="1" x14ac:dyDescent="0.25">
      <c r="B48" s="93" t="s">
        <v>215</v>
      </c>
      <c r="C48" s="102">
        <f>C23*$C$1708</f>
        <v>186</v>
      </c>
      <c r="D48" s="102">
        <f t="shared" si="21"/>
        <v>168</v>
      </c>
      <c r="E48" s="102">
        <f t="shared" si="22"/>
        <v>186</v>
      </c>
      <c r="F48" s="102">
        <f t="shared" si="23"/>
        <v>180</v>
      </c>
      <c r="G48" s="102">
        <f t="shared" si="24"/>
        <v>186</v>
      </c>
      <c r="H48" s="102">
        <f t="shared" si="25"/>
        <v>180</v>
      </c>
      <c r="I48" s="102">
        <f t="shared" si="26"/>
        <v>186</v>
      </c>
      <c r="J48" s="102">
        <f t="shared" si="27"/>
        <v>186</v>
      </c>
      <c r="K48" s="102">
        <f t="shared" si="28"/>
        <v>180</v>
      </c>
      <c r="L48" s="102">
        <f t="shared" si="29"/>
        <v>186</v>
      </c>
      <c r="M48" s="102">
        <f t="shared" si="30"/>
        <v>180</v>
      </c>
      <c r="N48" s="102">
        <f t="shared" si="31"/>
        <v>186</v>
      </c>
      <c r="O48" s="84">
        <f t="shared" si="32"/>
        <v>2190</v>
      </c>
    </row>
    <row r="49" spans="2:15" s="17" customFormat="1" ht="23.25" customHeight="1" x14ac:dyDescent="0.25">
      <c r="B49" s="6" t="s">
        <v>206</v>
      </c>
      <c r="C49" s="100">
        <f t="shared" si="20"/>
        <v>217</v>
      </c>
      <c r="D49" s="100">
        <f t="shared" si="21"/>
        <v>196</v>
      </c>
      <c r="E49" s="100">
        <f t="shared" si="22"/>
        <v>434</v>
      </c>
      <c r="F49" s="100">
        <f t="shared" si="23"/>
        <v>420</v>
      </c>
      <c r="G49" s="100">
        <f t="shared" si="24"/>
        <v>434</v>
      </c>
      <c r="H49" s="100">
        <f t="shared" si="25"/>
        <v>420</v>
      </c>
      <c r="I49" s="100">
        <f t="shared" si="26"/>
        <v>217</v>
      </c>
      <c r="J49" s="100">
        <f t="shared" si="27"/>
        <v>217</v>
      </c>
      <c r="K49" s="100">
        <f t="shared" si="28"/>
        <v>210</v>
      </c>
      <c r="L49" s="100">
        <f t="shared" si="29"/>
        <v>217</v>
      </c>
      <c r="M49" s="100">
        <f t="shared" si="30"/>
        <v>210</v>
      </c>
      <c r="N49" s="100">
        <f t="shared" si="31"/>
        <v>217</v>
      </c>
      <c r="O49" s="84">
        <f t="shared" si="32"/>
        <v>3409</v>
      </c>
    </row>
    <row r="50" spans="2:15" s="17" customFormat="1" ht="23.25" customHeight="1" x14ac:dyDescent="0.25">
      <c r="B50" s="93" t="s">
        <v>207</v>
      </c>
      <c r="C50" s="102">
        <f>C25*$C$1708</f>
        <v>155</v>
      </c>
      <c r="D50" s="102">
        <f t="shared" si="21"/>
        <v>140</v>
      </c>
      <c r="E50" s="102">
        <f t="shared" si="22"/>
        <v>155</v>
      </c>
      <c r="F50" s="102">
        <f t="shared" si="23"/>
        <v>150</v>
      </c>
      <c r="G50" s="102">
        <f t="shared" si="24"/>
        <v>155</v>
      </c>
      <c r="H50" s="102">
        <f t="shared" si="25"/>
        <v>150</v>
      </c>
      <c r="I50" s="102">
        <f t="shared" si="26"/>
        <v>155</v>
      </c>
      <c r="J50" s="102">
        <f t="shared" si="27"/>
        <v>155</v>
      </c>
      <c r="K50" s="102">
        <f t="shared" si="28"/>
        <v>150</v>
      </c>
      <c r="L50" s="102">
        <f t="shared" si="29"/>
        <v>155</v>
      </c>
      <c r="M50" s="102">
        <f t="shared" si="30"/>
        <v>150</v>
      </c>
      <c r="N50" s="102">
        <f t="shared" si="31"/>
        <v>155</v>
      </c>
      <c r="O50" s="84">
        <f t="shared" si="32"/>
        <v>1825</v>
      </c>
    </row>
    <row r="51" spans="2:15" s="17" customFormat="1" ht="23.25" customHeight="1" x14ac:dyDescent="0.25">
      <c r="B51" s="6" t="s">
        <v>208</v>
      </c>
      <c r="C51" s="100">
        <f t="shared" si="20"/>
        <v>155</v>
      </c>
      <c r="D51" s="100">
        <f t="shared" si="21"/>
        <v>140</v>
      </c>
      <c r="E51" s="100">
        <f t="shared" si="22"/>
        <v>155</v>
      </c>
      <c r="F51" s="100">
        <f t="shared" si="23"/>
        <v>150</v>
      </c>
      <c r="G51" s="100">
        <f t="shared" si="24"/>
        <v>155</v>
      </c>
      <c r="H51" s="100">
        <f t="shared" si="25"/>
        <v>150</v>
      </c>
      <c r="I51" s="100">
        <f t="shared" si="26"/>
        <v>155</v>
      </c>
      <c r="J51" s="100">
        <f t="shared" si="27"/>
        <v>155</v>
      </c>
      <c r="K51" s="100">
        <f t="shared" si="28"/>
        <v>150</v>
      </c>
      <c r="L51" s="100">
        <f t="shared" si="29"/>
        <v>155</v>
      </c>
      <c r="M51" s="100">
        <f t="shared" si="30"/>
        <v>150</v>
      </c>
      <c r="N51" s="100">
        <f t="shared" si="31"/>
        <v>155</v>
      </c>
      <c r="O51" s="84">
        <f t="shared" si="32"/>
        <v>1825</v>
      </c>
    </row>
    <row r="52" spans="2:15" s="17" customFormat="1" ht="23.25" customHeight="1" x14ac:dyDescent="0.25">
      <c r="B52" s="93" t="s">
        <v>209</v>
      </c>
      <c r="C52" s="102">
        <f t="shared" si="20"/>
        <v>0</v>
      </c>
      <c r="D52" s="102">
        <f t="shared" si="21"/>
        <v>0</v>
      </c>
      <c r="E52" s="102">
        <f t="shared" si="22"/>
        <v>0</v>
      </c>
      <c r="F52" s="102">
        <f t="shared" si="23"/>
        <v>0</v>
      </c>
      <c r="G52" s="102">
        <f t="shared" si="24"/>
        <v>0</v>
      </c>
      <c r="H52" s="102">
        <f t="shared" si="25"/>
        <v>0</v>
      </c>
      <c r="I52" s="102">
        <f t="shared" si="26"/>
        <v>0</v>
      </c>
      <c r="J52" s="102">
        <f t="shared" si="27"/>
        <v>0</v>
      </c>
      <c r="K52" s="102">
        <f t="shared" si="28"/>
        <v>0</v>
      </c>
      <c r="L52" s="102">
        <f t="shared" si="29"/>
        <v>0</v>
      </c>
      <c r="M52" s="102">
        <f t="shared" si="30"/>
        <v>0</v>
      </c>
      <c r="N52" s="102">
        <f t="shared" si="31"/>
        <v>0</v>
      </c>
      <c r="O52" s="84">
        <f t="shared" si="32"/>
        <v>0</v>
      </c>
    </row>
    <row r="53" spans="2:15" s="17" customFormat="1" ht="23.25" customHeight="1" x14ac:dyDescent="0.25">
      <c r="B53" s="6" t="s">
        <v>216</v>
      </c>
      <c r="C53" s="100">
        <f t="shared" si="20"/>
        <v>372</v>
      </c>
      <c r="D53" s="100">
        <f t="shared" si="21"/>
        <v>336</v>
      </c>
      <c r="E53" s="100">
        <f t="shared" si="22"/>
        <v>186</v>
      </c>
      <c r="F53" s="100">
        <f t="shared" si="23"/>
        <v>180</v>
      </c>
      <c r="G53" s="100">
        <f t="shared" si="24"/>
        <v>186</v>
      </c>
      <c r="H53" s="100">
        <f t="shared" si="25"/>
        <v>180</v>
      </c>
      <c r="I53" s="100">
        <f t="shared" si="26"/>
        <v>372</v>
      </c>
      <c r="J53" s="100">
        <f t="shared" si="27"/>
        <v>372</v>
      </c>
      <c r="K53" s="100">
        <f t="shared" si="28"/>
        <v>360</v>
      </c>
      <c r="L53" s="100">
        <f t="shared" si="29"/>
        <v>372</v>
      </c>
      <c r="M53" s="100">
        <f t="shared" si="30"/>
        <v>360</v>
      </c>
      <c r="N53" s="100">
        <f t="shared" si="31"/>
        <v>372</v>
      </c>
      <c r="O53" s="84">
        <f t="shared" si="32"/>
        <v>3648</v>
      </c>
    </row>
    <row r="54" spans="2:15" s="22" customFormat="1" ht="23.25" customHeight="1" x14ac:dyDescent="0.25">
      <c r="B54" s="85" t="s">
        <v>5</v>
      </c>
      <c r="C54" s="84">
        <f>SUM(C45:C53)</f>
        <v>2170</v>
      </c>
      <c r="D54" s="84">
        <f t="shared" ref="D54:N54" si="33">SUM(D45:D53)</f>
        <v>1960</v>
      </c>
      <c r="E54" s="84">
        <f t="shared" si="33"/>
        <v>1705</v>
      </c>
      <c r="F54" s="84">
        <f t="shared" si="33"/>
        <v>1950</v>
      </c>
      <c r="G54" s="84">
        <f t="shared" si="33"/>
        <v>2015</v>
      </c>
      <c r="H54" s="84">
        <f t="shared" si="33"/>
        <v>1950</v>
      </c>
      <c r="I54" s="84">
        <f t="shared" si="33"/>
        <v>2015</v>
      </c>
      <c r="J54" s="84">
        <f t="shared" si="33"/>
        <v>2170</v>
      </c>
      <c r="K54" s="84">
        <f t="shared" si="33"/>
        <v>2100</v>
      </c>
      <c r="L54" s="84">
        <f>SUM(L45:L53)</f>
        <v>2170</v>
      </c>
      <c r="M54" s="84">
        <f t="shared" si="33"/>
        <v>2100</v>
      </c>
      <c r="N54" s="84">
        <f t="shared" si="33"/>
        <v>2170</v>
      </c>
      <c r="O54" s="84">
        <f t="shared" si="32"/>
        <v>24475</v>
      </c>
    </row>
    <row r="55" spans="2:15" s="23" customFormat="1" ht="12" customHeight="1" x14ac:dyDescent="0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1"/>
    </row>
    <row r="56" spans="2:15" s="22" customFormat="1" ht="23.25" customHeight="1" x14ac:dyDescent="0.25">
      <c r="B56" s="85" t="s">
        <v>12</v>
      </c>
      <c r="C56" s="97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9"/>
    </row>
    <row r="57" spans="2:15" s="17" customFormat="1" ht="23.25" customHeight="1" x14ac:dyDescent="0.25">
      <c r="B57" s="104" t="s">
        <v>217</v>
      </c>
      <c r="C57" s="109">
        <v>273</v>
      </c>
      <c r="D57" s="109">
        <v>308</v>
      </c>
      <c r="E57" s="109">
        <v>446</v>
      </c>
      <c r="F57" s="109">
        <v>604</v>
      </c>
      <c r="G57" s="109">
        <v>554</v>
      </c>
      <c r="H57" s="109">
        <v>518</v>
      </c>
      <c r="I57" s="109">
        <v>327</v>
      </c>
      <c r="J57" s="109">
        <v>403</v>
      </c>
      <c r="K57" s="109">
        <v>402</v>
      </c>
      <c r="L57" s="109">
        <v>439</v>
      </c>
      <c r="M57" s="109">
        <v>420</v>
      </c>
      <c r="N57" s="109">
        <v>359</v>
      </c>
      <c r="O57" s="84">
        <f t="shared" ref="O57:O62" si="34">SUM(C57:N57)</f>
        <v>5053</v>
      </c>
    </row>
    <row r="58" spans="2:15" s="17" customFormat="1" ht="23.25" customHeight="1" x14ac:dyDescent="0.25">
      <c r="B58" s="107" t="s">
        <v>218</v>
      </c>
      <c r="C58" s="110">
        <v>457</v>
      </c>
      <c r="D58" s="327">
        <v>391</v>
      </c>
      <c r="E58" s="327">
        <v>365</v>
      </c>
      <c r="F58" s="110">
        <v>303</v>
      </c>
      <c r="G58" s="110">
        <v>371</v>
      </c>
      <c r="H58" s="110">
        <v>340</v>
      </c>
      <c r="I58" s="110">
        <v>422</v>
      </c>
      <c r="J58" s="110">
        <v>420</v>
      </c>
      <c r="K58" s="110">
        <v>325</v>
      </c>
      <c r="L58" s="110">
        <v>369</v>
      </c>
      <c r="M58" s="110">
        <v>434</v>
      </c>
      <c r="N58" s="110">
        <v>480</v>
      </c>
      <c r="O58" s="84">
        <f t="shared" si="34"/>
        <v>4677</v>
      </c>
    </row>
    <row r="59" spans="2:15" s="17" customFormat="1" ht="23.25" customHeight="1" x14ac:dyDescent="0.25">
      <c r="B59" s="105" t="s">
        <v>219</v>
      </c>
      <c r="C59" s="109">
        <v>333</v>
      </c>
      <c r="D59" s="109">
        <v>293</v>
      </c>
      <c r="E59" s="109">
        <v>201</v>
      </c>
      <c r="F59" s="109">
        <v>116</v>
      </c>
      <c r="G59" s="109">
        <v>163</v>
      </c>
      <c r="H59" s="109">
        <v>125</v>
      </c>
      <c r="I59" s="109">
        <v>249</v>
      </c>
      <c r="J59" s="109">
        <v>423</v>
      </c>
      <c r="K59" s="109">
        <v>377</v>
      </c>
      <c r="L59" s="109">
        <v>432</v>
      </c>
      <c r="M59" s="109">
        <v>424</v>
      </c>
      <c r="N59" s="109">
        <v>374</v>
      </c>
      <c r="O59" s="84">
        <f t="shared" si="34"/>
        <v>3510</v>
      </c>
    </row>
    <row r="60" spans="2:15" s="17" customFormat="1" ht="23.25" customHeight="1" x14ac:dyDescent="0.25">
      <c r="B60" s="106" t="s">
        <v>242</v>
      </c>
      <c r="C60" s="110">
        <v>133</v>
      </c>
      <c r="D60" s="110">
        <v>126</v>
      </c>
      <c r="E60" s="110">
        <v>133</v>
      </c>
      <c r="F60" s="110">
        <v>118</v>
      </c>
      <c r="G60" s="110">
        <v>96</v>
      </c>
      <c r="H60" s="110">
        <v>107</v>
      </c>
      <c r="I60" s="110">
        <v>133</v>
      </c>
      <c r="J60" s="110">
        <v>134</v>
      </c>
      <c r="K60" s="110">
        <v>125</v>
      </c>
      <c r="L60" s="110">
        <v>137</v>
      </c>
      <c r="M60" s="110">
        <v>106</v>
      </c>
      <c r="N60" s="110">
        <v>189</v>
      </c>
      <c r="O60" s="84">
        <f t="shared" si="34"/>
        <v>1537</v>
      </c>
    </row>
    <row r="61" spans="2:15" s="17" customFormat="1" ht="23.25" customHeight="1" x14ac:dyDescent="0.25">
      <c r="B61" s="104" t="s">
        <v>221</v>
      </c>
      <c r="C61" s="109">
        <v>273</v>
      </c>
      <c r="D61" s="109">
        <v>209</v>
      </c>
      <c r="E61" s="109">
        <v>147</v>
      </c>
      <c r="F61" s="109">
        <v>151</v>
      </c>
      <c r="G61" s="109">
        <v>138</v>
      </c>
      <c r="H61" s="109">
        <v>156</v>
      </c>
      <c r="I61" s="109">
        <v>222</v>
      </c>
      <c r="J61" s="109">
        <v>265</v>
      </c>
      <c r="K61" s="109">
        <v>228</v>
      </c>
      <c r="L61" s="109">
        <v>257</v>
      </c>
      <c r="M61" s="109">
        <v>196</v>
      </c>
      <c r="N61" s="109">
        <v>255</v>
      </c>
      <c r="O61" s="84">
        <f t="shared" si="34"/>
        <v>2497</v>
      </c>
    </row>
    <row r="62" spans="2:15" s="22" customFormat="1" ht="23.25" customHeight="1" x14ac:dyDescent="0.25">
      <c r="B62" s="85" t="s">
        <v>5</v>
      </c>
      <c r="C62" s="84">
        <f>SUM(C57:C61)</f>
        <v>1469</v>
      </c>
      <c r="D62" s="84">
        <f t="shared" ref="D62:N62" si="35">SUM(D57:D61)</f>
        <v>1327</v>
      </c>
      <c r="E62" s="84">
        <f t="shared" si="35"/>
        <v>1292</v>
      </c>
      <c r="F62" s="84">
        <f t="shared" si="35"/>
        <v>1292</v>
      </c>
      <c r="G62" s="84">
        <f t="shared" si="35"/>
        <v>1322</v>
      </c>
      <c r="H62" s="84">
        <f t="shared" si="35"/>
        <v>1246</v>
      </c>
      <c r="I62" s="84">
        <f t="shared" si="35"/>
        <v>1353</v>
      </c>
      <c r="J62" s="84">
        <f t="shared" si="35"/>
        <v>1645</v>
      </c>
      <c r="K62" s="84">
        <f t="shared" si="35"/>
        <v>1457</v>
      </c>
      <c r="L62" s="84">
        <f t="shared" si="35"/>
        <v>1634</v>
      </c>
      <c r="M62" s="84">
        <f t="shared" si="35"/>
        <v>1580</v>
      </c>
      <c r="N62" s="84">
        <f t="shared" si="35"/>
        <v>1657</v>
      </c>
      <c r="O62" s="84">
        <f t="shared" si="34"/>
        <v>17274</v>
      </c>
    </row>
    <row r="63" spans="2:15" s="23" customFormat="1" ht="12" customHeight="1" x14ac:dyDescent="0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1"/>
    </row>
    <row r="64" spans="2:15" s="22" customFormat="1" ht="23.25" customHeight="1" x14ac:dyDescent="0.25">
      <c r="B64" s="85" t="s">
        <v>13</v>
      </c>
      <c r="C64" s="97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9"/>
    </row>
    <row r="65" spans="2:15" s="17" customFormat="1" ht="23.25" customHeight="1" x14ac:dyDescent="0.25">
      <c r="B65" s="104" t="s">
        <v>368</v>
      </c>
      <c r="C65" s="109">
        <v>147</v>
      </c>
      <c r="D65" s="109">
        <v>152</v>
      </c>
      <c r="E65" s="109">
        <v>157</v>
      </c>
      <c r="F65" s="109">
        <v>218</v>
      </c>
      <c r="G65" s="109">
        <v>235</v>
      </c>
      <c r="H65" s="109">
        <v>169</v>
      </c>
      <c r="I65" s="109">
        <v>126</v>
      </c>
      <c r="J65" s="109">
        <v>249</v>
      </c>
      <c r="K65" s="109">
        <v>208</v>
      </c>
      <c r="L65" s="109">
        <v>228</v>
      </c>
      <c r="M65" s="109">
        <v>217</v>
      </c>
      <c r="N65" s="109">
        <v>186</v>
      </c>
      <c r="O65" s="84">
        <f>SUM(C65:N65)</f>
        <v>2292</v>
      </c>
    </row>
    <row r="66" spans="2:15" s="17" customFormat="1" ht="23.25" customHeight="1" x14ac:dyDescent="0.25">
      <c r="B66" s="107" t="s">
        <v>222</v>
      </c>
      <c r="C66" s="110">
        <v>191</v>
      </c>
      <c r="D66" s="110">
        <v>189</v>
      </c>
      <c r="E66" s="110">
        <v>158</v>
      </c>
      <c r="F66" s="110">
        <v>136</v>
      </c>
      <c r="G66" s="110">
        <v>130</v>
      </c>
      <c r="H66" s="110">
        <v>149</v>
      </c>
      <c r="I66" s="110">
        <v>127</v>
      </c>
      <c r="J66" s="110">
        <v>138</v>
      </c>
      <c r="K66" s="110">
        <v>168</v>
      </c>
      <c r="L66" s="110">
        <v>105</v>
      </c>
      <c r="M66" s="110">
        <v>179</v>
      </c>
      <c r="N66" s="110">
        <v>197</v>
      </c>
      <c r="O66" s="84">
        <f t="shared" ref="O66:O73" si="36">SUM(C66:N66)</f>
        <v>1867</v>
      </c>
    </row>
    <row r="67" spans="2:15" s="17" customFormat="1" ht="23.25" customHeight="1" x14ac:dyDescent="0.25">
      <c r="B67" s="104" t="s">
        <v>223</v>
      </c>
      <c r="C67" s="109">
        <v>330</v>
      </c>
      <c r="D67" s="109">
        <v>283</v>
      </c>
      <c r="E67" s="109">
        <v>178</v>
      </c>
      <c r="F67" s="109">
        <v>96</v>
      </c>
      <c r="G67" s="109">
        <v>119</v>
      </c>
      <c r="H67" s="109">
        <v>98</v>
      </c>
      <c r="I67" s="109">
        <v>252</v>
      </c>
      <c r="J67" s="109">
        <v>431</v>
      </c>
      <c r="K67" s="109">
        <v>398</v>
      </c>
      <c r="L67" s="109">
        <v>459</v>
      </c>
      <c r="M67" s="109">
        <v>390</v>
      </c>
      <c r="N67" s="109">
        <v>415</v>
      </c>
      <c r="O67" s="84">
        <f t="shared" si="36"/>
        <v>3449</v>
      </c>
    </row>
    <row r="68" spans="2:15" s="17" customFormat="1" ht="23.25" customHeight="1" x14ac:dyDescent="0.25">
      <c r="B68" s="107" t="s">
        <v>224</v>
      </c>
      <c r="C68" s="110">
        <v>129</v>
      </c>
      <c r="D68" s="110">
        <v>123</v>
      </c>
      <c r="E68" s="110">
        <v>131</v>
      </c>
      <c r="F68" s="110">
        <v>120</v>
      </c>
      <c r="G68" s="110">
        <v>97</v>
      </c>
      <c r="H68" s="110">
        <v>119</v>
      </c>
      <c r="I68" s="110">
        <v>131</v>
      </c>
      <c r="J68" s="110">
        <v>124</v>
      </c>
      <c r="K68" s="110">
        <v>124</v>
      </c>
      <c r="L68" s="110">
        <v>147</v>
      </c>
      <c r="M68" s="110">
        <v>103</v>
      </c>
      <c r="N68" s="110">
        <v>158</v>
      </c>
      <c r="O68" s="84">
        <f t="shared" si="36"/>
        <v>1506</v>
      </c>
    </row>
    <row r="69" spans="2:15" s="17" customFormat="1" ht="23.25" customHeight="1" x14ac:dyDescent="0.25">
      <c r="B69" s="104" t="s">
        <v>225</v>
      </c>
      <c r="C69" s="109">
        <v>148</v>
      </c>
      <c r="D69" s="109">
        <v>149</v>
      </c>
      <c r="E69" s="109">
        <v>263</v>
      </c>
      <c r="F69" s="109">
        <v>374</v>
      </c>
      <c r="G69" s="109">
        <v>325</v>
      </c>
      <c r="H69" s="109">
        <v>356</v>
      </c>
      <c r="I69" s="109">
        <v>202</v>
      </c>
      <c r="J69" s="109">
        <v>160</v>
      </c>
      <c r="K69" s="109">
        <v>186</v>
      </c>
      <c r="L69" s="109">
        <v>190</v>
      </c>
      <c r="M69" s="109">
        <v>202</v>
      </c>
      <c r="N69" s="109">
        <v>196</v>
      </c>
      <c r="O69" s="84">
        <f t="shared" si="36"/>
        <v>2751</v>
      </c>
    </row>
    <row r="70" spans="2:15" s="17" customFormat="1" ht="23.25" customHeight="1" x14ac:dyDescent="0.25">
      <c r="B70" s="107" t="s">
        <v>226</v>
      </c>
      <c r="C70" s="110">
        <v>119</v>
      </c>
      <c r="D70" s="110">
        <v>109</v>
      </c>
      <c r="E70" s="110">
        <v>122</v>
      </c>
      <c r="F70" s="110">
        <v>116</v>
      </c>
      <c r="G70" s="110">
        <v>122</v>
      </c>
      <c r="H70" s="110">
        <v>86</v>
      </c>
      <c r="I70" s="110">
        <v>142</v>
      </c>
      <c r="J70" s="110">
        <v>131</v>
      </c>
      <c r="K70" s="110">
        <v>58</v>
      </c>
      <c r="L70" s="110">
        <v>118</v>
      </c>
      <c r="M70" s="110">
        <v>128</v>
      </c>
      <c r="N70" s="110">
        <v>122</v>
      </c>
      <c r="O70" s="84">
        <f t="shared" si="36"/>
        <v>1373</v>
      </c>
    </row>
    <row r="71" spans="2:15" s="17" customFormat="1" ht="23.25" customHeight="1" x14ac:dyDescent="0.25">
      <c r="B71" s="104" t="s">
        <v>227</v>
      </c>
      <c r="C71" s="109">
        <v>143</v>
      </c>
      <c r="D71" s="109">
        <v>133</v>
      </c>
      <c r="E71" s="109">
        <v>141</v>
      </c>
      <c r="F71" s="109">
        <v>87</v>
      </c>
      <c r="G71" s="109">
        <v>144</v>
      </c>
      <c r="H71" s="109">
        <v>128</v>
      </c>
      <c r="I71" s="109">
        <v>150</v>
      </c>
      <c r="J71" s="109">
        <v>122</v>
      </c>
      <c r="K71" s="109">
        <v>59</v>
      </c>
      <c r="L71" s="109">
        <v>110</v>
      </c>
      <c r="M71" s="109">
        <v>142</v>
      </c>
      <c r="N71" s="109">
        <v>144</v>
      </c>
      <c r="O71" s="84">
        <f t="shared" si="36"/>
        <v>1503</v>
      </c>
    </row>
    <row r="72" spans="2:15" s="17" customFormat="1" ht="23.25" customHeight="1" x14ac:dyDescent="0.25">
      <c r="B72" s="107" t="s">
        <v>228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  <c r="N72" s="110">
        <v>0</v>
      </c>
      <c r="O72" s="84">
        <f t="shared" si="36"/>
        <v>0</v>
      </c>
    </row>
    <row r="73" spans="2:15" s="17" customFormat="1" ht="23.25" customHeight="1" x14ac:dyDescent="0.25">
      <c r="B73" s="104" t="s">
        <v>229</v>
      </c>
      <c r="C73" s="109">
        <v>262</v>
      </c>
      <c r="D73" s="109">
        <v>189</v>
      </c>
      <c r="E73" s="109">
        <v>142</v>
      </c>
      <c r="F73" s="109">
        <v>145</v>
      </c>
      <c r="G73" s="109">
        <v>150</v>
      </c>
      <c r="H73" s="109">
        <v>141</v>
      </c>
      <c r="I73" s="109">
        <v>223</v>
      </c>
      <c r="J73" s="109">
        <v>290</v>
      </c>
      <c r="K73" s="109">
        <v>256</v>
      </c>
      <c r="L73" s="109">
        <v>277</v>
      </c>
      <c r="M73" s="109">
        <v>219</v>
      </c>
      <c r="N73" s="109">
        <v>239</v>
      </c>
      <c r="O73" s="84">
        <f t="shared" si="36"/>
        <v>2533</v>
      </c>
    </row>
    <row r="74" spans="2:15" s="22" customFormat="1" ht="23.25" customHeight="1" x14ac:dyDescent="0.25">
      <c r="B74" s="85" t="s">
        <v>5</v>
      </c>
      <c r="C74" s="84">
        <f t="shared" ref="C74:N74" si="37">SUM(C65:C73)</f>
        <v>1469</v>
      </c>
      <c r="D74" s="84">
        <f t="shared" si="37"/>
        <v>1327</v>
      </c>
      <c r="E74" s="84">
        <f t="shared" si="37"/>
        <v>1292</v>
      </c>
      <c r="F74" s="84">
        <f t="shared" si="37"/>
        <v>1292</v>
      </c>
      <c r="G74" s="84">
        <f t="shared" si="37"/>
        <v>1322</v>
      </c>
      <c r="H74" s="84">
        <f t="shared" si="37"/>
        <v>1246</v>
      </c>
      <c r="I74" s="84">
        <f t="shared" si="37"/>
        <v>1353</v>
      </c>
      <c r="J74" s="84">
        <f t="shared" si="37"/>
        <v>1645</v>
      </c>
      <c r="K74" s="84">
        <f t="shared" si="37"/>
        <v>1457</v>
      </c>
      <c r="L74" s="84">
        <f t="shared" si="37"/>
        <v>1634</v>
      </c>
      <c r="M74" s="84">
        <f t="shared" si="37"/>
        <v>1580</v>
      </c>
      <c r="N74" s="84">
        <f t="shared" si="37"/>
        <v>1657</v>
      </c>
      <c r="O74" s="84">
        <f>SUM(C74:N74)</f>
        <v>17274</v>
      </c>
    </row>
    <row r="75" spans="2:15" s="23" customFormat="1" ht="12" customHeight="1" x14ac:dyDescent="0.25"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1"/>
    </row>
    <row r="76" spans="2:15" s="22" customFormat="1" ht="23.25" customHeight="1" x14ac:dyDescent="0.25">
      <c r="B76" s="85" t="s">
        <v>84</v>
      </c>
      <c r="C76" s="97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9"/>
    </row>
    <row r="77" spans="2:15" s="17" customFormat="1" ht="23.25" customHeight="1" x14ac:dyDescent="0.25">
      <c r="B77" s="5" t="s">
        <v>230</v>
      </c>
      <c r="C77" s="115">
        <f>C57/$C$1708</f>
        <v>8.806451612903226</v>
      </c>
      <c r="D77" s="115">
        <f>D57/$D$1708</f>
        <v>11</v>
      </c>
      <c r="E77" s="115">
        <f>E57/$E$1708</f>
        <v>14.387096774193548</v>
      </c>
      <c r="F77" s="115">
        <f>F57/$F$1708</f>
        <v>20.133333333333333</v>
      </c>
      <c r="G77" s="115">
        <f>G57/$G$1708</f>
        <v>17.870967741935484</v>
      </c>
      <c r="H77" s="115">
        <f>H57/$H$1708</f>
        <v>17.266666666666666</v>
      </c>
      <c r="I77" s="115">
        <f>I57/$I$1708</f>
        <v>10.548387096774194</v>
      </c>
      <c r="J77" s="115">
        <f>J57/$J$1708</f>
        <v>13</v>
      </c>
      <c r="K77" s="115">
        <f>K57/$K$1708</f>
        <v>13.4</v>
      </c>
      <c r="L77" s="115">
        <f>L57/$L$1708</f>
        <v>14.161290322580646</v>
      </c>
      <c r="M77" s="115">
        <f>M57/$M$1708</f>
        <v>14</v>
      </c>
      <c r="N77" s="115">
        <f>N57/$N$1708</f>
        <v>11.580645161290322</v>
      </c>
      <c r="O77" s="113">
        <f t="shared" ref="O77:O82" si="38">SUM(C77:N77)</f>
        <v>166.15483870967742</v>
      </c>
    </row>
    <row r="78" spans="2:15" s="17" customFormat="1" ht="23.25" customHeight="1" x14ac:dyDescent="0.25">
      <c r="B78" s="93" t="s">
        <v>231</v>
      </c>
      <c r="C78" s="425">
        <f t="shared" ref="C78:C81" si="39">C58/$C$1708</f>
        <v>14.741935483870968</v>
      </c>
      <c r="D78" s="425">
        <f t="shared" ref="D78:D81" si="40">D58/$D$1708</f>
        <v>13.964285714285714</v>
      </c>
      <c r="E78" s="114">
        <f t="shared" ref="E78:E81" si="41">E58/$E$1708</f>
        <v>11.774193548387096</v>
      </c>
      <c r="F78" s="114">
        <f t="shared" ref="F78:F81" si="42">F58/$F$1708</f>
        <v>10.1</v>
      </c>
      <c r="G78" s="114">
        <f t="shared" ref="G78:G81" si="43">G58/$G$1708</f>
        <v>11.96774193548387</v>
      </c>
      <c r="H78" s="114">
        <f t="shared" ref="H78:H81" si="44">H58/$H$1708</f>
        <v>11.333333333333334</v>
      </c>
      <c r="I78" s="114">
        <f t="shared" ref="I78:I81" si="45">I58/$I$1708</f>
        <v>13.612903225806452</v>
      </c>
      <c r="J78" s="114">
        <f t="shared" ref="J78:J81" si="46">J58/$J$1708</f>
        <v>13.548387096774194</v>
      </c>
      <c r="K78" s="114">
        <f t="shared" ref="K78:K81" si="47">K58/$K$1708</f>
        <v>10.833333333333334</v>
      </c>
      <c r="L78" s="114">
        <f t="shared" ref="L78:L81" si="48">L58/$L$1708</f>
        <v>11.903225806451612</v>
      </c>
      <c r="M78" s="114">
        <f t="shared" ref="M78:M81" si="49">M58/$M$1708</f>
        <v>14.466666666666667</v>
      </c>
      <c r="N78" s="114">
        <f t="shared" ref="N78:N81" si="50">N58/$N$1708</f>
        <v>15.483870967741936</v>
      </c>
      <c r="O78" s="113">
        <f t="shared" si="38"/>
        <v>153.72987711213517</v>
      </c>
    </row>
    <row r="79" spans="2:15" s="17" customFormat="1" ht="23.25" customHeight="1" x14ac:dyDescent="0.25">
      <c r="B79" s="5" t="s">
        <v>232</v>
      </c>
      <c r="C79" s="115">
        <f t="shared" si="39"/>
        <v>10.741935483870968</v>
      </c>
      <c r="D79" s="115">
        <f>D59/$D$1708</f>
        <v>10.464285714285714</v>
      </c>
      <c r="E79" s="115">
        <f t="shared" si="41"/>
        <v>6.4838709677419351</v>
      </c>
      <c r="F79" s="115">
        <f t="shared" si="42"/>
        <v>3.8666666666666667</v>
      </c>
      <c r="G79" s="115">
        <f t="shared" si="43"/>
        <v>5.258064516129032</v>
      </c>
      <c r="H79" s="115">
        <f t="shared" si="44"/>
        <v>4.166666666666667</v>
      </c>
      <c r="I79" s="115">
        <f t="shared" si="45"/>
        <v>8.0322580645161299</v>
      </c>
      <c r="J79" s="115">
        <f t="shared" si="46"/>
        <v>13.64516129032258</v>
      </c>
      <c r="K79" s="115">
        <f t="shared" si="47"/>
        <v>12.566666666666666</v>
      </c>
      <c r="L79" s="115">
        <f t="shared" si="48"/>
        <v>13.935483870967742</v>
      </c>
      <c r="M79" s="115">
        <f t="shared" si="49"/>
        <v>14.133333333333333</v>
      </c>
      <c r="N79" s="115">
        <f t="shared" si="50"/>
        <v>12.064516129032258</v>
      </c>
      <c r="O79" s="113">
        <f t="shared" si="38"/>
        <v>115.35890937019968</v>
      </c>
    </row>
    <row r="80" spans="2:15" s="17" customFormat="1" ht="23.25" customHeight="1" x14ac:dyDescent="0.25">
      <c r="B80" s="93" t="s">
        <v>243</v>
      </c>
      <c r="C80" s="425">
        <f t="shared" si="39"/>
        <v>4.290322580645161</v>
      </c>
      <c r="D80" s="425">
        <f t="shared" si="40"/>
        <v>4.5</v>
      </c>
      <c r="E80" s="114">
        <f t="shared" si="41"/>
        <v>4.290322580645161</v>
      </c>
      <c r="F80" s="114">
        <f t="shared" si="42"/>
        <v>3.9333333333333331</v>
      </c>
      <c r="G80" s="114">
        <f t="shared" si="43"/>
        <v>3.096774193548387</v>
      </c>
      <c r="H80" s="114">
        <f t="shared" si="44"/>
        <v>3.5666666666666669</v>
      </c>
      <c r="I80" s="114">
        <f t="shared" si="45"/>
        <v>4.290322580645161</v>
      </c>
      <c r="J80" s="114">
        <f t="shared" si="46"/>
        <v>4.32258064516129</v>
      </c>
      <c r="K80" s="114">
        <f t="shared" si="47"/>
        <v>4.166666666666667</v>
      </c>
      <c r="L80" s="114">
        <f t="shared" si="48"/>
        <v>4.419354838709677</v>
      </c>
      <c r="M80" s="114">
        <f t="shared" si="49"/>
        <v>3.5333333333333332</v>
      </c>
      <c r="N80" s="114">
        <f t="shared" si="50"/>
        <v>6.096774193548387</v>
      </c>
      <c r="O80" s="113">
        <f t="shared" si="38"/>
        <v>50.50645161290322</v>
      </c>
    </row>
    <row r="81" spans="2:15" s="17" customFormat="1" ht="23.25" customHeight="1" x14ac:dyDescent="0.25">
      <c r="B81" s="5" t="s">
        <v>233</v>
      </c>
      <c r="C81" s="115">
        <f t="shared" si="39"/>
        <v>8.806451612903226</v>
      </c>
      <c r="D81" s="115">
        <f t="shared" si="40"/>
        <v>7.4642857142857144</v>
      </c>
      <c r="E81" s="115">
        <f t="shared" si="41"/>
        <v>4.741935483870968</v>
      </c>
      <c r="F81" s="115">
        <f t="shared" si="42"/>
        <v>5.0333333333333332</v>
      </c>
      <c r="G81" s="115">
        <f t="shared" si="43"/>
        <v>4.4516129032258061</v>
      </c>
      <c r="H81" s="115">
        <f t="shared" si="44"/>
        <v>5.2</v>
      </c>
      <c r="I81" s="115">
        <f t="shared" si="45"/>
        <v>7.161290322580645</v>
      </c>
      <c r="J81" s="115">
        <f t="shared" si="46"/>
        <v>8.5483870967741939</v>
      </c>
      <c r="K81" s="115">
        <f t="shared" si="47"/>
        <v>7.6</v>
      </c>
      <c r="L81" s="115">
        <f t="shared" si="48"/>
        <v>8.2903225806451619</v>
      </c>
      <c r="M81" s="115">
        <f t="shared" si="49"/>
        <v>6.5333333333333332</v>
      </c>
      <c r="N81" s="115">
        <f t="shared" si="50"/>
        <v>8.2258064516129039</v>
      </c>
      <c r="O81" s="113">
        <f t="shared" si="38"/>
        <v>82.056758832565293</v>
      </c>
    </row>
    <row r="82" spans="2:15" s="22" customFormat="1" ht="23.25" customHeight="1" x14ac:dyDescent="0.25">
      <c r="B82" s="85" t="s">
        <v>5</v>
      </c>
      <c r="C82" s="113">
        <f>SUM(C77:C81)</f>
        <v>47.387096774193544</v>
      </c>
      <c r="D82" s="113">
        <f t="shared" ref="D82:N82" si="51">SUM(D77:D81)</f>
        <v>47.392857142857146</v>
      </c>
      <c r="E82" s="113">
        <f t="shared" si="51"/>
        <v>41.677419354838705</v>
      </c>
      <c r="F82" s="113">
        <f t="shared" si="51"/>
        <v>43.066666666666663</v>
      </c>
      <c r="G82" s="113">
        <f t="shared" si="51"/>
        <v>42.645161290322577</v>
      </c>
      <c r="H82" s="113">
        <f t="shared" si="51"/>
        <v>41.533333333333339</v>
      </c>
      <c r="I82" s="113">
        <f t="shared" si="51"/>
        <v>43.645161290322584</v>
      </c>
      <c r="J82" s="113">
        <f t="shared" si="51"/>
        <v>53.064516129032249</v>
      </c>
      <c r="K82" s="113">
        <f t="shared" si="51"/>
        <v>48.566666666666663</v>
      </c>
      <c r="L82" s="113">
        <f t="shared" si="51"/>
        <v>52.70967741935484</v>
      </c>
      <c r="M82" s="113">
        <f t="shared" si="51"/>
        <v>52.666666666666664</v>
      </c>
      <c r="N82" s="113">
        <f t="shared" si="51"/>
        <v>53.451612903225801</v>
      </c>
      <c r="O82" s="113">
        <f t="shared" si="38"/>
        <v>567.80683563748084</v>
      </c>
    </row>
    <row r="83" spans="2:15" s="23" customFormat="1" ht="12" customHeight="1" x14ac:dyDescent="0.25"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1"/>
    </row>
    <row r="84" spans="2:15" s="22" customFormat="1" ht="23.25" customHeight="1" x14ac:dyDescent="0.25">
      <c r="B84" s="85" t="s">
        <v>85</v>
      </c>
      <c r="C84" s="97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9"/>
    </row>
    <row r="85" spans="2:15" s="17" customFormat="1" ht="23.25" customHeight="1" x14ac:dyDescent="0.25">
      <c r="B85" s="5" t="s">
        <v>234</v>
      </c>
      <c r="C85" s="115">
        <f>C65/$C$1708</f>
        <v>4.741935483870968</v>
      </c>
      <c r="D85" s="115">
        <f>D65/$D$1708</f>
        <v>5.4285714285714288</v>
      </c>
      <c r="E85" s="115">
        <f>E65/$E$1708</f>
        <v>5.064516129032258</v>
      </c>
      <c r="F85" s="115">
        <f>F65/$F$1708</f>
        <v>7.2666666666666666</v>
      </c>
      <c r="G85" s="115">
        <f>G65/$G$1708</f>
        <v>7.580645161290323</v>
      </c>
      <c r="H85" s="115">
        <f>H65/$H$1708</f>
        <v>5.6333333333333337</v>
      </c>
      <c r="I85" s="115">
        <f>I65/$I$1708</f>
        <v>4.064516129032258</v>
      </c>
      <c r="J85" s="115">
        <f>J65/$J$1708</f>
        <v>8.0322580645161299</v>
      </c>
      <c r="K85" s="115">
        <f>K65/$K$1708</f>
        <v>6.9333333333333336</v>
      </c>
      <c r="L85" s="115">
        <f>L65/$L$1708</f>
        <v>7.354838709677419</v>
      </c>
      <c r="M85" s="115">
        <f>M65/$M$1708</f>
        <v>7.2333333333333334</v>
      </c>
      <c r="N85" s="115">
        <f>N65/$N$1708</f>
        <v>6</v>
      </c>
      <c r="O85" s="113">
        <f>SUM(C85:N85)</f>
        <v>75.333947772657439</v>
      </c>
    </row>
    <row r="86" spans="2:15" s="17" customFormat="1" ht="23.25" customHeight="1" x14ac:dyDescent="0.25">
      <c r="B86" s="93" t="s">
        <v>235</v>
      </c>
      <c r="C86" s="424">
        <f t="shared" ref="C86:C93" si="52">C66/$C$1708</f>
        <v>6.161290322580645</v>
      </c>
      <c r="D86" s="424">
        <f t="shared" ref="D86:D93" si="53">D66/$D$1708</f>
        <v>6.75</v>
      </c>
      <c r="E86" s="424">
        <f t="shared" ref="E86:E93" si="54">E66/$E$1708</f>
        <v>5.096774193548387</v>
      </c>
      <c r="F86" s="424">
        <f t="shared" ref="F86:F93" si="55">F66/$F$1708</f>
        <v>4.5333333333333332</v>
      </c>
      <c r="G86" s="424">
        <f t="shared" ref="G86:G93" si="56">G66/$G$1708</f>
        <v>4.193548387096774</v>
      </c>
      <c r="H86" s="424">
        <f t="shared" ref="H86:H93" si="57">H66/$H$1708</f>
        <v>4.9666666666666668</v>
      </c>
      <c r="I86" s="424">
        <f t="shared" ref="I86:I93" si="58">I66/$I$1708</f>
        <v>4.096774193548387</v>
      </c>
      <c r="J86" s="424">
        <f t="shared" ref="J86:J93" si="59">J66/$J$1708</f>
        <v>4.4516129032258061</v>
      </c>
      <c r="K86" s="424">
        <f t="shared" ref="K86:K93" si="60">K66/$K$1708</f>
        <v>5.6</v>
      </c>
      <c r="L86" s="424">
        <f t="shared" ref="L86:L93" si="61">L66/$L$1708</f>
        <v>3.3870967741935485</v>
      </c>
      <c r="M86" s="424">
        <f t="shared" ref="M86:M93" si="62">M66/$M$1708</f>
        <v>5.9666666666666668</v>
      </c>
      <c r="N86" s="424">
        <f t="shared" ref="N86:N93" si="63">N66/$N$1708</f>
        <v>6.354838709677419</v>
      </c>
      <c r="O86" s="113">
        <f t="shared" ref="O86:O93" si="64">SUM(C86:N86)</f>
        <v>61.558602150537638</v>
      </c>
    </row>
    <row r="87" spans="2:15" s="17" customFormat="1" ht="23.25" customHeight="1" x14ac:dyDescent="0.25">
      <c r="B87" s="6" t="s">
        <v>236</v>
      </c>
      <c r="C87" s="115">
        <f t="shared" si="52"/>
        <v>10.64516129032258</v>
      </c>
      <c r="D87" s="115">
        <f t="shared" si="53"/>
        <v>10.107142857142858</v>
      </c>
      <c r="E87" s="115">
        <f t="shared" si="54"/>
        <v>5.741935483870968</v>
      </c>
      <c r="F87" s="115">
        <f t="shared" si="55"/>
        <v>3.2</v>
      </c>
      <c r="G87" s="115">
        <f t="shared" si="56"/>
        <v>3.838709677419355</v>
      </c>
      <c r="H87" s="115">
        <f t="shared" si="57"/>
        <v>3.2666666666666666</v>
      </c>
      <c r="I87" s="115">
        <f t="shared" si="58"/>
        <v>8.129032258064516</v>
      </c>
      <c r="J87" s="115">
        <f t="shared" si="59"/>
        <v>13.903225806451612</v>
      </c>
      <c r="K87" s="115">
        <f t="shared" si="60"/>
        <v>13.266666666666667</v>
      </c>
      <c r="L87" s="115">
        <f t="shared" si="61"/>
        <v>14.806451612903226</v>
      </c>
      <c r="M87" s="115">
        <f t="shared" si="62"/>
        <v>13</v>
      </c>
      <c r="N87" s="115">
        <f t="shared" si="63"/>
        <v>13.387096774193548</v>
      </c>
      <c r="O87" s="113">
        <f t="shared" si="64"/>
        <v>113.292089093702</v>
      </c>
    </row>
    <row r="88" spans="2:15" s="17" customFormat="1" ht="23.25" customHeight="1" x14ac:dyDescent="0.25">
      <c r="B88" s="93" t="s">
        <v>237</v>
      </c>
      <c r="C88" s="424">
        <f t="shared" si="52"/>
        <v>4.161290322580645</v>
      </c>
      <c r="D88" s="424">
        <f t="shared" si="53"/>
        <v>4.3928571428571432</v>
      </c>
      <c r="E88" s="424">
        <f t="shared" si="54"/>
        <v>4.225806451612903</v>
      </c>
      <c r="F88" s="424">
        <f t="shared" si="55"/>
        <v>4</v>
      </c>
      <c r="G88" s="424">
        <f t="shared" si="56"/>
        <v>3.129032258064516</v>
      </c>
      <c r="H88" s="424">
        <f t="shared" si="57"/>
        <v>3.9666666666666668</v>
      </c>
      <c r="I88" s="424">
        <f t="shared" si="58"/>
        <v>4.225806451612903</v>
      </c>
      <c r="J88" s="424">
        <f t="shared" si="59"/>
        <v>4</v>
      </c>
      <c r="K88" s="424">
        <f t="shared" si="60"/>
        <v>4.1333333333333337</v>
      </c>
      <c r="L88" s="424">
        <f t="shared" si="61"/>
        <v>4.741935483870968</v>
      </c>
      <c r="M88" s="424">
        <f t="shared" si="62"/>
        <v>3.4333333333333331</v>
      </c>
      <c r="N88" s="424">
        <f t="shared" si="63"/>
        <v>5.096774193548387</v>
      </c>
      <c r="O88" s="113">
        <f t="shared" si="64"/>
        <v>49.506835637480791</v>
      </c>
    </row>
    <row r="89" spans="2:15" s="17" customFormat="1" ht="23.25" customHeight="1" x14ac:dyDescent="0.25">
      <c r="B89" s="6" t="s">
        <v>238</v>
      </c>
      <c r="C89" s="115">
        <f>C69/$C$1708</f>
        <v>4.774193548387097</v>
      </c>
      <c r="D89" s="115">
        <f t="shared" si="53"/>
        <v>5.3214285714285712</v>
      </c>
      <c r="E89" s="115">
        <f t="shared" si="54"/>
        <v>8.4838709677419359</v>
      </c>
      <c r="F89" s="115">
        <f t="shared" si="55"/>
        <v>12.466666666666667</v>
      </c>
      <c r="G89" s="115">
        <f t="shared" si="56"/>
        <v>10.483870967741936</v>
      </c>
      <c r="H89" s="115">
        <f t="shared" si="57"/>
        <v>11.866666666666667</v>
      </c>
      <c r="I89" s="115">
        <f t="shared" si="58"/>
        <v>6.5161290322580649</v>
      </c>
      <c r="J89" s="115">
        <f t="shared" si="59"/>
        <v>5.161290322580645</v>
      </c>
      <c r="K89" s="115">
        <f t="shared" si="60"/>
        <v>6.2</v>
      </c>
      <c r="L89" s="115">
        <f t="shared" si="61"/>
        <v>6.129032258064516</v>
      </c>
      <c r="M89" s="115">
        <f t="shared" si="62"/>
        <v>6.7333333333333334</v>
      </c>
      <c r="N89" s="115">
        <f t="shared" si="63"/>
        <v>6.32258064516129</v>
      </c>
      <c r="O89" s="113">
        <f t="shared" si="64"/>
        <v>90.459062980030723</v>
      </c>
    </row>
    <row r="90" spans="2:15" s="17" customFormat="1" ht="23.25" customHeight="1" x14ac:dyDescent="0.25">
      <c r="B90" s="93" t="s">
        <v>239</v>
      </c>
      <c r="C90" s="424">
        <f t="shared" si="52"/>
        <v>3.838709677419355</v>
      </c>
      <c r="D90" s="424">
        <f t="shared" si="53"/>
        <v>3.8928571428571428</v>
      </c>
      <c r="E90" s="424">
        <f t="shared" si="54"/>
        <v>3.935483870967742</v>
      </c>
      <c r="F90" s="424">
        <f t="shared" si="55"/>
        <v>3.8666666666666667</v>
      </c>
      <c r="G90" s="424">
        <f t="shared" si="56"/>
        <v>3.935483870967742</v>
      </c>
      <c r="H90" s="424">
        <f t="shared" si="57"/>
        <v>2.8666666666666667</v>
      </c>
      <c r="I90" s="424">
        <f t="shared" si="58"/>
        <v>4.580645161290323</v>
      </c>
      <c r="J90" s="424">
        <f t="shared" si="59"/>
        <v>4.225806451612903</v>
      </c>
      <c r="K90" s="424">
        <f t="shared" si="60"/>
        <v>1.9333333333333333</v>
      </c>
      <c r="L90" s="424">
        <f t="shared" si="61"/>
        <v>3.806451612903226</v>
      </c>
      <c r="M90" s="424">
        <f t="shared" si="62"/>
        <v>4.2666666666666666</v>
      </c>
      <c r="N90" s="424">
        <f t="shared" si="63"/>
        <v>3.935483870967742</v>
      </c>
      <c r="O90" s="113">
        <f t="shared" si="64"/>
        <v>45.084254992319508</v>
      </c>
    </row>
    <row r="91" spans="2:15" s="17" customFormat="1" ht="23.25" customHeight="1" x14ac:dyDescent="0.25">
      <c r="B91" s="6" t="s">
        <v>240</v>
      </c>
      <c r="C91" s="115">
        <f t="shared" si="52"/>
        <v>4.612903225806452</v>
      </c>
      <c r="D91" s="115">
        <f t="shared" si="53"/>
        <v>4.75</v>
      </c>
      <c r="E91" s="115">
        <f t="shared" si="54"/>
        <v>4.5483870967741939</v>
      </c>
      <c r="F91" s="115">
        <f t="shared" si="55"/>
        <v>2.9</v>
      </c>
      <c r="G91" s="115">
        <f t="shared" si="56"/>
        <v>4.645161290322581</v>
      </c>
      <c r="H91" s="115">
        <f t="shared" si="57"/>
        <v>4.2666666666666666</v>
      </c>
      <c r="I91" s="115">
        <f t="shared" si="58"/>
        <v>4.838709677419355</v>
      </c>
      <c r="J91" s="115">
        <f t="shared" si="59"/>
        <v>3.935483870967742</v>
      </c>
      <c r="K91" s="115">
        <f t="shared" si="60"/>
        <v>1.9666666666666666</v>
      </c>
      <c r="L91" s="115">
        <f t="shared" si="61"/>
        <v>3.5483870967741935</v>
      </c>
      <c r="M91" s="115">
        <f t="shared" si="62"/>
        <v>4.7333333333333334</v>
      </c>
      <c r="N91" s="115">
        <f t="shared" si="63"/>
        <v>4.645161290322581</v>
      </c>
      <c r="O91" s="113">
        <f t="shared" si="64"/>
        <v>49.39086021505377</v>
      </c>
    </row>
    <row r="92" spans="2:15" s="17" customFormat="1" ht="23.25" customHeight="1" x14ac:dyDescent="0.25">
      <c r="B92" s="93" t="s">
        <v>241</v>
      </c>
      <c r="C92" s="424">
        <f t="shared" si="52"/>
        <v>0</v>
      </c>
      <c r="D92" s="424">
        <f t="shared" si="53"/>
        <v>0</v>
      </c>
      <c r="E92" s="424">
        <f t="shared" si="54"/>
        <v>0</v>
      </c>
      <c r="F92" s="424">
        <f t="shared" si="55"/>
        <v>0</v>
      </c>
      <c r="G92" s="424">
        <f t="shared" si="56"/>
        <v>0</v>
      </c>
      <c r="H92" s="424">
        <f t="shared" si="57"/>
        <v>0</v>
      </c>
      <c r="I92" s="424">
        <f t="shared" si="58"/>
        <v>0</v>
      </c>
      <c r="J92" s="424">
        <f t="shared" si="59"/>
        <v>0</v>
      </c>
      <c r="K92" s="424">
        <f t="shared" si="60"/>
        <v>0</v>
      </c>
      <c r="L92" s="424">
        <f t="shared" si="61"/>
        <v>0</v>
      </c>
      <c r="M92" s="424">
        <f t="shared" si="62"/>
        <v>0</v>
      </c>
      <c r="N92" s="424">
        <f t="shared" si="63"/>
        <v>0</v>
      </c>
      <c r="O92" s="113">
        <f t="shared" si="64"/>
        <v>0</v>
      </c>
    </row>
    <row r="93" spans="2:15" s="22" customFormat="1" ht="23.25" customHeight="1" x14ac:dyDescent="0.25">
      <c r="B93" s="6" t="s">
        <v>216</v>
      </c>
      <c r="C93" s="115">
        <f t="shared" si="52"/>
        <v>8.4516129032258061</v>
      </c>
      <c r="D93" s="115">
        <f t="shared" si="53"/>
        <v>6.75</v>
      </c>
      <c r="E93" s="115">
        <f t="shared" si="54"/>
        <v>4.580645161290323</v>
      </c>
      <c r="F93" s="115">
        <f t="shared" si="55"/>
        <v>4.833333333333333</v>
      </c>
      <c r="G93" s="115">
        <f t="shared" si="56"/>
        <v>4.838709677419355</v>
      </c>
      <c r="H93" s="115">
        <f t="shared" si="57"/>
        <v>4.7</v>
      </c>
      <c r="I93" s="115">
        <f t="shared" si="58"/>
        <v>7.193548387096774</v>
      </c>
      <c r="J93" s="115">
        <f t="shared" si="59"/>
        <v>9.3548387096774199</v>
      </c>
      <c r="K93" s="115">
        <f t="shared" si="60"/>
        <v>8.5333333333333332</v>
      </c>
      <c r="L93" s="115">
        <f t="shared" si="61"/>
        <v>8.935483870967742</v>
      </c>
      <c r="M93" s="115">
        <f t="shared" si="62"/>
        <v>7.3</v>
      </c>
      <c r="N93" s="115">
        <f t="shared" si="63"/>
        <v>7.709677419354839</v>
      </c>
      <c r="O93" s="113">
        <f t="shared" si="64"/>
        <v>83.181182795698916</v>
      </c>
    </row>
    <row r="94" spans="2:15" s="22" customFormat="1" ht="23.25" customHeight="1" x14ac:dyDescent="0.25">
      <c r="B94" s="85" t="s">
        <v>5</v>
      </c>
      <c r="C94" s="113">
        <f t="shared" ref="C94:N94" si="65">SUM(C85:C93)</f>
        <v>47.387096774193552</v>
      </c>
      <c r="D94" s="113">
        <f t="shared" si="65"/>
        <v>47.392857142857146</v>
      </c>
      <c r="E94" s="113">
        <f t="shared" si="65"/>
        <v>41.677419354838705</v>
      </c>
      <c r="F94" s="113">
        <f t="shared" si="65"/>
        <v>43.06666666666667</v>
      </c>
      <c r="G94" s="113">
        <f t="shared" si="65"/>
        <v>42.645161290322584</v>
      </c>
      <c r="H94" s="113">
        <f t="shared" si="65"/>
        <v>41.533333333333339</v>
      </c>
      <c r="I94" s="113">
        <f t="shared" si="65"/>
        <v>43.645161290322584</v>
      </c>
      <c r="J94" s="113">
        <f t="shared" si="65"/>
        <v>53.064516129032256</v>
      </c>
      <c r="K94" s="113">
        <f t="shared" si="65"/>
        <v>48.566666666666663</v>
      </c>
      <c r="L94" s="113">
        <f t="shared" si="65"/>
        <v>52.70967741935484</v>
      </c>
      <c r="M94" s="113">
        <f t="shared" si="65"/>
        <v>52.666666666666664</v>
      </c>
      <c r="N94" s="113">
        <f t="shared" si="65"/>
        <v>53.451612903225815</v>
      </c>
      <c r="O94" s="113">
        <f>SUM(C94:N94)</f>
        <v>567.80683563748084</v>
      </c>
    </row>
    <row r="95" spans="2:15" s="23" customFormat="1" ht="12" customHeight="1" x14ac:dyDescent="0.25"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1"/>
    </row>
    <row r="96" spans="2:15" s="25" customFormat="1" ht="23.25" customHeight="1" x14ac:dyDescent="0.25">
      <c r="B96" s="85" t="s">
        <v>86</v>
      </c>
      <c r="C96" s="97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9"/>
    </row>
    <row r="97" spans="2:15" s="17" customFormat="1" ht="23.25" customHeight="1" x14ac:dyDescent="0.25">
      <c r="B97" s="104" t="s">
        <v>244</v>
      </c>
      <c r="C97" s="109">
        <v>25</v>
      </c>
      <c r="D97" s="109">
        <v>25</v>
      </c>
      <c r="E97" s="109">
        <v>39</v>
      </c>
      <c r="F97" s="109">
        <v>47</v>
      </c>
      <c r="G97" s="109">
        <v>49</v>
      </c>
      <c r="H97" s="109">
        <v>37</v>
      </c>
      <c r="I97" s="109">
        <v>23</v>
      </c>
      <c r="J97" s="109">
        <v>35</v>
      </c>
      <c r="K97" s="109">
        <v>31</v>
      </c>
      <c r="L97" s="109">
        <v>30</v>
      </c>
      <c r="M97" s="109">
        <v>25</v>
      </c>
      <c r="N97" s="109">
        <v>28</v>
      </c>
      <c r="O97" s="84">
        <f t="shared" ref="O97:O102" si="66">SUM(C97:N97)</f>
        <v>394</v>
      </c>
    </row>
    <row r="98" spans="2:15" s="17" customFormat="1" ht="23.25" customHeight="1" x14ac:dyDescent="0.25">
      <c r="B98" s="107" t="s">
        <v>245</v>
      </c>
      <c r="C98" s="110">
        <v>34</v>
      </c>
      <c r="D98" s="110">
        <v>31</v>
      </c>
      <c r="E98" s="110">
        <v>27</v>
      </c>
      <c r="F98" s="110">
        <v>28</v>
      </c>
      <c r="G98" s="110">
        <v>26</v>
      </c>
      <c r="H98" s="110">
        <v>24</v>
      </c>
      <c r="I98" s="110">
        <v>32</v>
      </c>
      <c r="J98" s="110">
        <v>41</v>
      </c>
      <c r="K98" s="110">
        <v>33</v>
      </c>
      <c r="L98" s="110">
        <v>38</v>
      </c>
      <c r="M98" s="110">
        <v>32</v>
      </c>
      <c r="N98" s="110">
        <v>37</v>
      </c>
      <c r="O98" s="84">
        <f t="shared" si="66"/>
        <v>383</v>
      </c>
    </row>
    <row r="99" spans="2:15" s="17" customFormat="1" ht="23.25" customHeight="1" x14ac:dyDescent="0.25">
      <c r="B99" s="105" t="s">
        <v>246</v>
      </c>
      <c r="C99" s="109">
        <v>64</v>
      </c>
      <c r="D99" s="109">
        <v>60</v>
      </c>
      <c r="E99" s="109">
        <v>32</v>
      </c>
      <c r="F99" s="109">
        <v>13</v>
      </c>
      <c r="G99" s="109">
        <v>13</v>
      </c>
      <c r="H99" s="109">
        <v>12</v>
      </c>
      <c r="I99" s="109">
        <v>36</v>
      </c>
      <c r="J99" s="109">
        <v>58</v>
      </c>
      <c r="K99" s="109">
        <v>63</v>
      </c>
      <c r="L99" s="109">
        <v>48</v>
      </c>
      <c r="M99" s="109">
        <v>42</v>
      </c>
      <c r="N99" s="109">
        <v>51</v>
      </c>
      <c r="O99" s="84">
        <f t="shared" si="66"/>
        <v>492</v>
      </c>
    </row>
    <row r="100" spans="2:15" s="17" customFormat="1" ht="23.25" customHeight="1" x14ac:dyDescent="0.25">
      <c r="B100" s="106" t="s">
        <v>247</v>
      </c>
      <c r="C100" s="110">
        <v>43</v>
      </c>
      <c r="D100" s="110">
        <v>32</v>
      </c>
      <c r="E100" s="110">
        <v>42</v>
      </c>
      <c r="F100" s="110">
        <v>40</v>
      </c>
      <c r="G100" s="110">
        <v>33</v>
      </c>
      <c r="H100" s="110">
        <v>28</v>
      </c>
      <c r="I100" s="110">
        <v>41</v>
      </c>
      <c r="J100" s="110">
        <v>37</v>
      </c>
      <c r="K100" s="110">
        <v>37</v>
      </c>
      <c r="L100" s="110">
        <v>47</v>
      </c>
      <c r="M100" s="110">
        <v>30</v>
      </c>
      <c r="N100" s="110">
        <v>62</v>
      </c>
      <c r="O100" s="84">
        <f t="shared" si="66"/>
        <v>472</v>
      </c>
    </row>
    <row r="101" spans="2:15" s="17" customFormat="1" ht="23.25" customHeight="1" x14ac:dyDescent="0.25">
      <c r="B101" s="104" t="s">
        <v>248</v>
      </c>
      <c r="C101" s="109">
        <v>58</v>
      </c>
      <c r="D101" s="109">
        <v>46</v>
      </c>
      <c r="E101" s="109">
        <v>38</v>
      </c>
      <c r="F101" s="109">
        <v>15</v>
      </c>
      <c r="G101" s="109">
        <v>26</v>
      </c>
      <c r="H101" s="109">
        <v>30</v>
      </c>
      <c r="I101" s="109">
        <v>42</v>
      </c>
      <c r="J101" s="109">
        <v>37</v>
      </c>
      <c r="K101" s="109">
        <v>37</v>
      </c>
      <c r="L101" s="109">
        <v>48</v>
      </c>
      <c r="M101" s="109">
        <v>37</v>
      </c>
      <c r="N101" s="109">
        <v>42</v>
      </c>
      <c r="O101" s="84">
        <f t="shared" si="66"/>
        <v>456</v>
      </c>
    </row>
    <row r="102" spans="2:15" s="22" customFormat="1" ht="23.25" customHeight="1" x14ac:dyDescent="0.25">
      <c r="B102" s="85" t="s">
        <v>5</v>
      </c>
      <c r="C102" s="84">
        <f>SUM(C97:C101)</f>
        <v>224</v>
      </c>
      <c r="D102" s="84">
        <f t="shared" ref="D102:N102" si="67">SUM(D97:D101)</f>
        <v>194</v>
      </c>
      <c r="E102" s="84">
        <f t="shared" si="67"/>
        <v>178</v>
      </c>
      <c r="F102" s="84">
        <f t="shared" si="67"/>
        <v>143</v>
      </c>
      <c r="G102" s="84">
        <f t="shared" si="67"/>
        <v>147</v>
      </c>
      <c r="H102" s="84">
        <f t="shared" si="67"/>
        <v>131</v>
      </c>
      <c r="I102" s="84">
        <f t="shared" si="67"/>
        <v>174</v>
      </c>
      <c r="J102" s="84">
        <f t="shared" si="67"/>
        <v>208</v>
      </c>
      <c r="K102" s="84">
        <f t="shared" si="67"/>
        <v>201</v>
      </c>
      <c r="L102" s="84">
        <f t="shared" si="67"/>
        <v>211</v>
      </c>
      <c r="M102" s="84">
        <f t="shared" si="67"/>
        <v>166</v>
      </c>
      <c r="N102" s="84">
        <f t="shared" si="67"/>
        <v>220</v>
      </c>
      <c r="O102" s="84">
        <f t="shared" si="66"/>
        <v>2197</v>
      </c>
    </row>
    <row r="103" spans="2:15" s="23" customFormat="1" ht="12" customHeight="1" x14ac:dyDescent="0.25"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1"/>
    </row>
    <row r="104" spans="2:15" s="25" customFormat="1" ht="23.25" customHeight="1" x14ac:dyDescent="0.25">
      <c r="B104" s="85" t="s">
        <v>87</v>
      </c>
      <c r="C104" s="97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9"/>
    </row>
    <row r="105" spans="2:15" s="17" customFormat="1" ht="23.25" customHeight="1" x14ac:dyDescent="0.25">
      <c r="B105" s="104" t="s">
        <v>367</v>
      </c>
      <c r="C105" s="109">
        <v>10</v>
      </c>
      <c r="D105" s="109">
        <v>16</v>
      </c>
      <c r="E105" s="109">
        <v>14</v>
      </c>
      <c r="F105" s="109">
        <v>28</v>
      </c>
      <c r="G105" s="109">
        <v>20</v>
      </c>
      <c r="H105" s="109">
        <v>16</v>
      </c>
      <c r="I105" s="109">
        <v>13</v>
      </c>
      <c r="J105" s="109">
        <v>11</v>
      </c>
      <c r="K105" s="109">
        <v>13</v>
      </c>
      <c r="L105" s="109">
        <v>14</v>
      </c>
      <c r="M105" s="109">
        <v>13</v>
      </c>
      <c r="N105" s="109">
        <v>20</v>
      </c>
      <c r="O105" s="84">
        <f>SUM(C105:N105)</f>
        <v>188</v>
      </c>
    </row>
    <row r="106" spans="2:15" s="17" customFormat="1" ht="23.25" customHeight="1" x14ac:dyDescent="0.25">
      <c r="B106" s="107" t="s">
        <v>249</v>
      </c>
      <c r="C106" s="110">
        <v>27</v>
      </c>
      <c r="D106" s="110">
        <v>28</v>
      </c>
      <c r="E106" s="110">
        <v>23</v>
      </c>
      <c r="F106" s="110">
        <v>12</v>
      </c>
      <c r="G106" s="110">
        <v>15</v>
      </c>
      <c r="H106" s="110">
        <v>13</v>
      </c>
      <c r="I106" s="110">
        <v>14</v>
      </c>
      <c r="J106" s="110">
        <v>18</v>
      </c>
      <c r="K106" s="110">
        <v>9</v>
      </c>
      <c r="L106" s="110">
        <v>15</v>
      </c>
      <c r="M106" s="110">
        <v>13</v>
      </c>
      <c r="N106" s="110">
        <v>14</v>
      </c>
      <c r="O106" s="84">
        <f t="shared" ref="O106:O114" si="68">SUM(C106:N106)</f>
        <v>201</v>
      </c>
    </row>
    <row r="107" spans="2:15" s="17" customFormat="1" ht="23.25" customHeight="1" x14ac:dyDescent="0.25">
      <c r="B107" s="104" t="s">
        <v>250</v>
      </c>
      <c r="C107" s="109">
        <v>62</v>
      </c>
      <c r="D107" s="109">
        <v>57</v>
      </c>
      <c r="E107" s="109">
        <v>28</v>
      </c>
      <c r="F107" s="109">
        <v>7</v>
      </c>
      <c r="G107" s="109">
        <v>6</v>
      </c>
      <c r="H107" s="109">
        <v>13</v>
      </c>
      <c r="I107" s="109">
        <v>35</v>
      </c>
      <c r="J107" s="109">
        <v>57</v>
      </c>
      <c r="K107" s="109">
        <v>66</v>
      </c>
      <c r="L107" s="109">
        <v>46</v>
      </c>
      <c r="M107" s="109">
        <v>40</v>
      </c>
      <c r="N107" s="109">
        <v>53</v>
      </c>
      <c r="O107" s="84">
        <f t="shared" si="68"/>
        <v>470</v>
      </c>
    </row>
    <row r="108" spans="2:15" s="17" customFormat="1" ht="23.25" customHeight="1" x14ac:dyDescent="0.25">
      <c r="B108" s="107" t="s">
        <v>251</v>
      </c>
      <c r="C108" s="110">
        <v>42</v>
      </c>
      <c r="D108" s="110">
        <v>31</v>
      </c>
      <c r="E108" s="110">
        <v>42</v>
      </c>
      <c r="F108" s="110">
        <v>38</v>
      </c>
      <c r="G108" s="110">
        <v>32</v>
      </c>
      <c r="H108" s="110">
        <v>31</v>
      </c>
      <c r="I108" s="110">
        <v>38</v>
      </c>
      <c r="J108" s="110">
        <v>38</v>
      </c>
      <c r="K108" s="110">
        <v>39</v>
      </c>
      <c r="L108" s="110">
        <v>49</v>
      </c>
      <c r="M108" s="110">
        <v>30</v>
      </c>
      <c r="N108" s="110">
        <v>45</v>
      </c>
      <c r="O108" s="84">
        <f t="shared" si="68"/>
        <v>455</v>
      </c>
    </row>
    <row r="109" spans="2:15" s="17" customFormat="1" ht="23.25" customHeight="1" x14ac:dyDescent="0.25">
      <c r="B109" s="104" t="s">
        <v>252</v>
      </c>
      <c r="C109" s="109">
        <v>20</v>
      </c>
      <c r="D109" s="109">
        <v>11</v>
      </c>
      <c r="E109" s="109">
        <v>27</v>
      </c>
      <c r="F109" s="109">
        <v>23</v>
      </c>
      <c r="G109" s="109">
        <v>30</v>
      </c>
      <c r="H109" s="109">
        <v>26</v>
      </c>
      <c r="I109" s="109">
        <v>14</v>
      </c>
      <c r="J109" s="109">
        <v>22</v>
      </c>
      <c r="K109" s="109">
        <v>16</v>
      </c>
      <c r="L109" s="109">
        <v>19</v>
      </c>
      <c r="M109" s="109">
        <v>10</v>
      </c>
      <c r="N109" s="109">
        <v>13</v>
      </c>
      <c r="O109" s="84">
        <f t="shared" si="68"/>
        <v>231</v>
      </c>
    </row>
    <row r="110" spans="2:15" s="17" customFormat="1" ht="23.25" customHeight="1" x14ac:dyDescent="0.25">
      <c r="B110" s="107" t="s">
        <v>253</v>
      </c>
      <c r="C110" s="110">
        <v>7</v>
      </c>
      <c r="D110" s="110">
        <v>8</v>
      </c>
      <c r="E110" s="110">
        <v>7</v>
      </c>
      <c r="F110" s="110">
        <v>6</v>
      </c>
      <c r="G110" s="110">
        <v>9</v>
      </c>
      <c r="H110" s="110">
        <v>4</v>
      </c>
      <c r="I110" s="110">
        <v>10</v>
      </c>
      <c r="J110" s="110">
        <v>10</v>
      </c>
      <c r="K110" s="110">
        <v>7</v>
      </c>
      <c r="L110" s="110">
        <v>8</v>
      </c>
      <c r="M110" s="110">
        <v>10</v>
      </c>
      <c r="N110" s="110">
        <v>12</v>
      </c>
      <c r="O110" s="84">
        <f t="shared" si="68"/>
        <v>98</v>
      </c>
    </row>
    <row r="111" spans="2:15" s="17" customFormat="1" ht="23.25" customHeight="1" x14ac:dyDescent="0.25">
      <c r="B111" s="104" t="s">
        <v>254</v>
      </c>
      <c r="C111" s="109">
        <v>7</v>
      </c>
      <c r="D111" s="109">
        <v>5</v>
      </c>
      <c r="E111" s="109">
        <v>9</v>
      </c>
      <c r="F111" s="109">
        <v>12</v>
      </c>
      <c r="G111" s="109">
        <v>10</v>
      </c>
      <c r="H111" s="109">
        <v>10</v>
      </c>
      <c r="I111" s="109">
        <v>8</v>
      </c>
      <c r="J111" s="109">
        <v>8</v>
      </c>
      <c r="K111" s="109">
        <v>8</v>
      </c>
      <c r="L111" s="109">
        <v>12</v>
      </c>
      <c r="M111" s="109">
        <v>10</v>
      </c>
      <c r="N111" s="109">
        <v>6</v>
      </c>
      <c r="O111" s="84">
        <f t="shared" si="68"/>
        <v>105</v>
      </c>
    </row>
    <row r="112" spans="2:15" s="17" customFormat="1" ht="23.25" customHeight="1" x14ac:dyDescent="0.25">
      <c r="B112" s="107" t="s">
        <v>255</v>
      </c>
      <c r="C112" s="110">
        <v>0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  <c r="N112" s="110">
        <v>0</v>
      </c>
      <c r="O112" s="84">
        <f t="shared" si="68"/>
        <v>0</v>
      </c>
    </row>
    <row r="113" spans="2:15" s="17" customFormat="1" ht="23.25" customHeight="1" x14ac:dyDescent="0.25">
      <c r="B113" s="104" t="s">
        <v>256</v>
      </c>
      <c r="C113" s="109">
        <v>49</v>
      </c>
      <c r="D113" s="109">
        <v>38</v>
      </c>
      <c r="E113" s="109">
        <v>28</v>
      </c>
      <c r="F113" s="109">
        <v>17</v>
      </c>
      <c r="G113" s="109">
        <v>25</v>
      </c>
      <c r="H113" s="109">
        <v>18</v>
      </c>
      <c r="I113" s="109">
        <v>42</v>
      </c>
      <c r="J113" s="109">
        <v>44</v>
      </c>
      <c r="K113" s="109">
        <v>43</v>
      </c>
      <c r="L113" s="109">
        <v>48</v>
      </c>
      <c r="M113" s="109">
        <v>40</v>
      </c>
      <c r="N113" s="109">
        <v>57</v>
      </c>
      <c r="O113" s="84">
        <f t="shared" si="68"/>
        <v>449</v>
      </c>
    </row>
    <row r="114" spans="2:15" s="22" customFormat="1" ht="23.25" customHeight="1" x14ac:dyDescent="0.25">
      <c r="B114" s="85" t="s">
        <v>5</v>
      </c>
      <c r="C114" s="84">
        <f t="shared" ref="C114:N114" si="69">SUM(C105:C113)</f>
        <v>224</v>
      </c>
      <c r="D114" s="84">
        <f t="shared" si="69"/>
        <v>194</v>
      </c>
      <c r="E114" s="84">
        <f t="shared" si="69"/>
        <v>178</v>
      </c>
      <c r="F114" s="84">
        <f t="shared" si="69"/>
        <v>143</v>
      </c>
      <c r="G114" s="84">
        <f t="shared" si="69"/>
        <v>147</v>
      </c>
      <c r="H114" s="84">
        <f t="shared" si="69"/>
        <v>131</v>
      </c>
      <c r="I114" s="84">
        <f t="shared" si="69"/>
        <v>174</v>
      </c>
      <c r="J114" s="84">
        <f t="shared" si="69"/>
        <v>208</v>
      </c>
      <c r="K114" s="84">
        <f t="shared" si="69"/>
        <v>201</v>
      </c>
      <c r="L114" s="84">
        <f t="shared" si="69"/>
        <v>211</v>
      </c>
      <c r="M114" s="84">
        <f t="shared" si="69"/>
        <v>166</v>
      </c>
      <c r="N114" s="84">
        <f t="shared" si="69"/>
        <v>220</v>
      </c>
      <c r="O114" s="84">
        <f t="shared" si="68"/>
        <v>2197</v>
      </c>
    </row>
    <row r="115" spans="2:15" s="23" customFormat="1" ht="12" customHeight="1" x14ac:dyDescent="0.25"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1"/>
    </row>
    <row r="116" spans="2:15" s="25" customFormat="1" ht="23.25" customHeight="1" x14ac:dyDescent="0.25">
      <c r="B116" s="85" t="s">
        <v>88</v>
      </c>
      <c r="C116" s="97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9"/>
    </row>
    <row r="117" spans="2:15" s="17" customFormat="1" ht="23.25" customHeight="1" x14ac:dyDescent="0.25">
      <c r="B117" s="104" t="s">
        <v>257</v>
      </c>
      <c r="C117" s="109">
        <v>100</v>
      </c>
      <c r="D117" s="109">
        <v>98</v>
      </c>
      <c r="E117" s="109">
        <v>85</v>
      </c>
      <c r="F117" s="109">
        <v>64</v>
      </c>
      <c r="G117" s="109">
        <v>68</v>
      </c>
      <c r="H117" s="109">
        <v>80</v>
      </c>
      <c r="I117" s="109">
        <v>86</v>
      </c>
      <c r="J117" s="109">
        <v>95</v>
      </c>
      <c r="K117" s="109">
        <v>102</v>
      </c>
      <c r="L117" s="109">
        <v>113</v>
      </c>
      <c r="M117" s="109">
        <v>78</v>
      </c>
      <c r="N117" s="109">
        <v>104</v>
      </c>
      <c r="O117" s="84">
        <f>SUM(C117:N117)</f>
        <v>1073</v>
      </c>
    </row>
    <row r="118" spans="2:15" s="17" customFormat="1" ht="23.25" customHeight="1" x14ac:dyDescent="0.25">
      <c r="B118" s="107" t="s">
        <v>258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  <c r="N118" s="110">
        <v>0</v>
      </c>
      <c r="O118" s="84">
        <f t="shared" ref="O118:O135" si="70">SUM(C118:N118)</f>
        <v>0</v>
      </c>
    </row>
    <row r="119" spans="2:15" s="17" customFormat="1" ht="23.25" customHeight="1" x14ac:dyDescent="0.25">
      <c r="B119" s="104" t="s">
        <v>259</v>
      </c>
      <c r="C119" s="109">
        <v>17</v>
      </c>
      <c r="D119" s="109">
        <v>10</v>
      </c>
      <c r="E119" s="109">
        <v>13</v>
      </c>
      <c r="F119" s="109">
        <v>10</v>
      </c>
      <c r="G119" s="109">
        <v>15</v>
      </c>
      <c r="H119" s="109">
        <v>7</v>
      </c>
      <c r="I119" s="109">
        <v>7</v>
      </c>
      <c r="J119" s="109">
        <v>12</v>
      </c>
      <c r="K119" s="109">
        <v>14</v>
      </c>
      <c r="L119" s="109">
        <v>11</v>
      </c>
      <c r="M119" s="109">
        <v>8</v>
      </c>
      <c r="N119" s="109">
        <v>17</v>
      </c>
      <c r="O119" s="84">
        <f t="shared" si="70"/>
        <v>141</v>
      </c>
    </row>
    <row r="120" spans="2:15" s="17" customFormat="1" ht="23.25" customHeight="1" x14ac:dyDescent="0.25">
      <c r="B120" s="107" t="s">
        <v>260</v>
      </c>
      <c r="C120" s="110">
        <v>17</v>
      </c>
      <c r="D120" s="110">
        <v>16</v>
      </c>
      <c r="E120" s="110">
        <v>13</v>
      </c>
      <c r="F120" s="110">
        <v>13</v>
      </c>
      <c r="G120" s="110">
        <v>13</v>
      </c>
      <c r="H120" s="110">
        <v>7</v>
      </c>
      <c r="I120" s="110">
        <v>18</v>
      </c>
      <c r="J120" s="110">
        <v>22</v>
      </c>
      <c r="K120" s="110">
        <v>15</v>
      </c>
      <c r="L120" s="110">
        <v>9</v>
      </c>
      <c r="M120" s="110">
        <v>8</v>
      </c>
      <c r="N120" s="110">
        <v>11</v>
      </c>
      <c r="O120" s="84">
        <f t="shared" si="70"/>
        <v>162</v>
      </c>
    </row>
    <row r="121" spans="2:15" s="17" customFormat="1" ht="23.25" customHeight="1" x14ac:dyDescent="0.25">
      <c r="B121" s="104" t="s">
        <v>261</v>
      </c>
      <c r="C121" s="109">
        <v>0</v>
      </c>
      <c r="D121" s="109">
        <v>0</v>
      </c>
      <c r="E121" s="109">
        <v>0</v>
      </c>
      <c r="F121" s="109">
        <v>0</v>
      </c>
      <c r="G121" s="109">
        <v>0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0</v>
      </c>
      <c r="N121" s="109">
        <v>0</v>
      </c>
      <c r="O121" s="84">
        <f t="shared" si="70"/>
        <v>0</v>
      </c>
    </row>
    <row r="122" spans="2:15" s="17" customFormat="1" ht="23.25" customHeight="1" x14ac:dyDescent="0.25">
      <c r="B122" s="107" t="s">
        <v>262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  <c r="N122" s="110">
        <v>0</v>
      </c>
      <c r="O122" s="84">
        <f t="shared" si="70"/>
        <v>0</v>
      </c>
    </row>
    <row r="123" spans="2:15" s="17" customFormat="1" ht="23.25" customHeight="1" x14ac:dyDescent="0.25">
      <c r="B123" s="104" t="s">
        <v>263</v>
      </c>
      <c r="C123" s="109">
        <v>0</v>
      </c>
      <c r="D123" s="109">
        <v>0</v>
      </c>
      <c r="E123" s="109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09">
        <v>0</v>
      </c>
      <c r="N123" s="109">
        <v>0</v>
      </c>
      <c r="O123" s="84">
        <f t="shared" si="70"/>
        <v>0</v>
      </c>
    </row>
    <row r="124" spans="2:15" s="17" customFormat="1" ht="23.25" customHeight="1" x14ac:dyDescent="0.25">
      <c r="B124" s="107" t="s">
        <v>264</v>
      </c>
      <c r="C124" s="110">
        <v>13</v>
      </c>
      <c r="D124" s="110">
        <v>12</v>
      </c>
      <c r="E124" s="110">
        <v>13</v>
      </c>
      <c r="F124" s="110">
        <v>12</v>
      </c>
      <c r="G124" s="110">
        <v>5</v>
      </c>
      <c r="H124" s="110">
        <v>5</v>
      </c>
      <c r="I124" s="110">
        <v>9</v>
      </c>
      <c r="J124" s="110">
        <v>18</v>
      </c>
      <c r="K124" s="110">
        <v>11</v>
      </c>
      <c r="L124" s="110">
        <v>13</v>
      </c>
      <c r="M124" s="110">
        <v>6</v>
      </c>
      <c r="N124" s="110">
        <v>10</v>
      </c>
      <c r="O124" s="84">
        <f t="shared" si="70"/>
        <v>127</v>
      </c>
    </row>
    <row r="125" spans="2:15" s="17" customFormat="1" ht="23.25" customHeight="1" x14ac:dyDescent="0.25">
      <c r="B125" s="104" t="s">
        <v>265</v>
      </c>
      <c r="C125" s="109">
        <v>20</v>
      </c>
      <c r="D125" s="109">
        <v>12</v>
      </c>
      <c r="E125" s="109">
        <v>8</v>
      </c>
      <c r="F125" s="109">
        <v>8</v>
      </c>
      <c r="G125" s="109">
        <v>15</v>
      </c>
      <c r="H125" s="109">
        <v>8</v>
      </c>
      <c r="I125" s="109">
        <v>12</v>
      </c>
      <c r="J125" s="109">
        <v>11</v>
      </c>
      <c r="K125" s="109">
        <v>7</v>
      </c>
      <c r="L125" s="109">
        <v>18</v>
      </c>
      <c r="M125" s="109">
        <v>11</v>
      </c>
      <c r="N125" s="109">
        <v>15</v>
      </c>
      <c r="O125" s="84">
        <f t="shared" si="70"/>
        <v>145</v>
      </c>
    </row>
    <row r="126" spans="2:15" s="17" customFormat="1" ht="23.25" customHeight="1" x14ac:dyDescent="0.25">
      <c r="B126" s="107" t="s">
        <v>266</v>
      </c>
      <c r="C126" s="110">
        <v>15</v>
      </c>
      <c r="D126" s="110">
        <v>14</v>
      </c>
      <c r="E126" s="327">
        <v>14</v>
      </c>
      <c r="F126" s="110">
        <v>12</v>
      </c>
      <c r="G126" s="110">
        <v>10</v>
      </c>
      <c r="H126" s="110">
        <v>12</v>
      </c>
      <c r="I126" s="110">
        <v>18</v>
      </c>
      <c r="J126" s="110">
        <v>21</v>
      </c>
      <c r="K126" s="110">
        <v>15</v>
      </c>
      <c r="L126" s="110">
        <v>15</v>
      </c>
      <c r="M126" s="110">
        <v>16</v>
      </c>
      <c r="N126" s="110">
        <v>30</v>
      </c>
      <c r="O126" s="84">
        <f t="shared" si="70"/>
        <v>192</v>
      </c>
    </row>
    <row r="127" spans="2:15" s="17" customFormat="1" ht="23.25" customHeight="1" x14ac:dyDescent="0.25">
      <c r="B127" s="104" t="s">
        <v>267</v>
      </c>
      <c r="C127" s="109">
        <v>0</v>
      </c>
      <c r="D127" s="109">
        <v>0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1</v>
      </c>
      <c r="L127" s="109">
        <v>0</v>
      </c>
      <c r="M127" s="109">
        <v>1</v>
      </c>
      <c r="N127" s="109">
        <v>0</v>
      </c>
      <c r="O127" s="84">
        <f t="shared" si="70"/>
        <v>2</v>
      </c>
    </row>
    <row r="128" spans="2:15" s="17" customFormat="1" ht="23.25" customHeight="1" x14ac:dyDescent="0.25">
      <c r="B128" s="107" t="s">
        <v>287</v>
      </c>
      <c r="C128" s="110">
        <v>0</v>
      </c>
      <c r="D128" s="110">
        <v>0</v>
      </c>
      <c r="E128" s="110">
        <v>0</v>
      </c>
      <c r="F128" s="110">
        <v>0</v>
      </c>
      <c r="G128" s="110">
        <v>0</v>
      </c>
      <c r="H128" s="110">
        <v>1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  <c r="N128" s="110">
        <v>0</v>
      </c>
      <c r="O128" s="84">
        <f t="shared" si="70"/>
        <v>1</v>
      </c>
    </row>
    <row r="129" spans="2:15" s="17" customFormat="1" ht="23.25" customHeight="1" x14ac:dyDescent="0.25">
      <c r="B129" s="104" t="s">
        <v>268</v>
      </c>
      <c r="C129" s="109">
        <v>41</v>
      </c>
      <c r="D129" s="109">
        <v>32</v>
      </c>
      <c r="E129" s="109">
        <v>32</v>
      </c>
      <c r="F129" s="109">
        <v>24</v>
      </c>
      <c r="G129" s="109">
        <v>21</v>
      </c>
      <c r="H129" s="109">
        <v>11</v>
      </c>
      <c r="I129" s="109">
        <v>23</v>
      </c>
      <c r="J129" s="109">
        <v>28</v>
      </c>
      <c r="K129" s="109">
        <v>36</v>
      </c>
      <c r="L129" s="109">
        <v>32</v>
      </c>
      <c r="M129" s="109">
        <v>37</v>
      </c>
      <c r="N129" s="109">
        <v>31</v>
      </c>
      <c r="O129" s="84">
        <f t="shared" si="70"/>
        <v>348</v>
      </c>
    </row>
    <row r="130" spans="2:15" s="17" customFormat="1" ht="23.25" customHeight="1" x14ac:dyDescent="0.25">
      <c r="B130" s="107" t="s">
        <v>269</v>
      </c>
      <c r="C130" s="110">
        <v>1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  <c r="N130" s="110">
        <v>0</v>
      </c>
      <c r="O130" s="84">
        <f t="shared" si="70"/>
        <v>1</v>
      </c>
    </row>
    <row r="131" spans="2:15" s="17" customFormat="1" ht="23.25" customHeight="1" x14ac:dyDescent="0.25">
      <c r="B131" s="104" t="s">
        <v>270</v>
      </c>
      <c r="C131" s="109">
        <v>0</v>
      </c>
      <c r="D131" s="109">
        <v>0</v>
      </c>
      <c r="E131" s="109">
        <v>0</v>
      </c>
      <c r="F131" s="109">
        <v>0</v>
      </c>
      <c r="G131" s="109">
        <v>0</v>
      </c>
      <c r="H131" s="109">
        <v>0</v>
      </c>
      <c r="I131" s="109">
        <v>0</v>
      </c>
      <c r="J131" s="109">
        <v>0</v>
      </c>
      <c r="K131" s="109">
        <v>0</v>
      </c>
      <c r="L131" s="109">
        <v>0</v>
      </c>
      <c r="M131" s="109">
        <v>0</v>
      </c>
      <c r="N131" s="109">
        <v>0</v>
      </c>
      <c r="O131" s="84">
        <f t="shared" si="70"/>
        <v>0</v>
      </c>
    </row>
    <row r="132" spans="2:15" s="17" customFormat="1" ht="23.25" customHeight="1" x14ac:dyDescent="0.25">
      <c r="B132" s="107" t="s">
        <v>271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1</v>
      </c>
      <c r="J132" s="110">
        <v>1</v>
      </c>
      <c r="K132" s="110">
        <v>0</v>
      </c>
      <c r="L132" s="110">
        <v>0</v>
      </c>
      <c r="M132" s="110">
        <v>1</v>
      </c>
      <c r="N132" s="110">
        <v>2</v>
      </c>
      <c r="O132" s="84">
        <f t="shared" si="70"/>
        <v>5</v>
      </c>
    </row>
    <row r="133" spans="2:15" s="17" customFormat="1" ht="23.25" customHeight="1" x14ac:dyDescent="0.25">
      <c r="B133" s="104" t="s">
        <v>272</v>
      </c>
      <c r="C133" s="109">
        <v>0</v>
      </c>
      <c r="D133" s="109">
        <v>0</v>
      </c>
      <c r="E133" s="109">
        <v>0</v>
      </c>
      <c r="F133" s="109">
        <v>0</v>
      </c>
      <c r="G133" s="109">
        <v>0</v>
      </c>
      <c r="H133" s="109">
        <v>0</v>
      </c>
      <c r="I133" s="109">
        <v>0</v>
      </c>
      <c r="J133" s="109">
        <v>0</v>
      </c>
      <c r="K133" s="109">
        <v>0</v>
      </c>
      <c r="L133" s="109">
        <v>0</v>
      </c>
      <c r="M133" s="109">
        <v>0</v>
      </c>
      <c r="N133" s="109">
        <v>0</v>
      </c>
      <c r="O133" s="84">
        <f t="shared" si="70"/>
        <v>0</v>
      </c>
    </row>
    <row r="134" spans="2:15" s="17" customFormat="1" ht="23.25" customHeight="1" x14ac:dyDescent="0.25">
      <c r="B134" s="107" t="s">
        <v>273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  <c r="N134" s="110">
        <v>0</v>
      </c>
      <c r="O134" s="84">
        <f t="shared" si="70"/>
        <v>0</v>
      </c>
    </row>
    <row r="135" spans="2:15" s="22" customFormat="1" ht="23.25" customHeight="1" x14ac:dyDescent="0.25">
      <c r="B135" s="85" t="s">
        <v>5</v>
      </c>
      <c r="C135" s="84">
        <f>SUM(C117:C134)</f>
        <v>224</v>
      </c>
      <c r="D135" s="84">
        <f t="shared" ref="D135:N135" si="71">SUM(D117:D134)</f>
        <v>194</v>
      </c>
      <c r="E135" s="84">
        <f t="shared" si="71"/>
        <v>178</v>
      </c>
      <c r="F135" s="84">
        <f t="shared" si="71"/>
        <v>143</v>
      </c>
      <c r="G135" s="84">
        <f t="shared" si="71"/>
        <v>147</v>
      </c>
      <c r="H135" s="84">
        <f t="shared" si="71"/>
        <v>131</v>
      </c>
      <c r="I135" s="84">
        <f t="shared" si="71"/>
        <v>174</v>
      </c>
      <c r="J135" s="84">
        <f t="shared" si="71"/>
        <v>208</v>
      </c>
      <c r="K135" s="84">
        <f t="shared" si="71"/>
        <v>201</v>
      </c>
      <c r="L135" s="84">
        <f>SUM(L117:L134)</f>
        <v>211</v>
      </c>
      <c r="M135" s="84">
        <f t="shared" si="71"/>
        <v>166</v>
      </c>
      <c r="N135" s="84">
        <f t="shared" si="71"/>
        <v>220</v>
      </c>
      <c r="O135" s="84">
        <f t="shared" si="70"/>
        <v>2197</v>
      </c>
    </row>
    <row r="136" spans="2:15" s="23" customFormat="1" ht="12" customHeight="1" x14ac:dyDescent="0.25"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1"/>
    </row>
    <row r="137" spans="2:15" s="25" customFormat="1" ht="23.25" customHeight="1" x14ac:dyDescent="0.25">
      <c r="B137" s="85" t="s">
        <v>286</v>
      </c>
      <c r="C137" s="97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9"/>
    </row>
    <row r="138" spans="2:15" s="17" customFormat="1" ht="23.25" customHeight="1" x14ac:dyDescent="0.25">
      <c r="B138" s="104" t="s">
        <v>274</v>
      </c>
      <c r="C138" s="109">
        <v>8</v>
      </c>
      <c r="D138" s="109">
        <v>8</v>
      </c>
      <c r="E138" s="109">
        <v>12</v>
      </c>
      <c r="F138" s="109">
        <v>15</v>
      </c>
      <c r="G138" s="109">
        <v>15</v>
      </c>
      <c r="H138" s="109">
        <v>13</v>
      </c>
      <c r="I138" s="109">
        <v>11</v>
      </c>
      <c r="J138" s="109">
        <v>11</v>
      </c>
      <c r="K138" s="109">
        <v>10</v>
      </c>
      <c r="L138" s="109">
        <v>19</v>
      </c>
      <c r="M138" s="109">
        <v>16</v>
      </c>
      <c r="N138" s="109">
        <v>14</v>
      </c>
      <c r="O138" s="84">
        <f>SUM(C138:N138)</f>
        <v>152</v>
      </c>
    </row>
    <row r="139" spans="2:15" s="17" customFormat="1" ht="23.25" customHeight="1" x14ac:dyDescent="0.25">
      <c r="B139" s="107" t="s">
        <v>275</v>
      </c>
      <c r="C139" s="110">
        <v>9</v>
      </c>
      <c r="D139" s="110">
        <v>4</v>
      </c>
      <c r="E139" s="110">
        <v>7</v>
      </c>
      <c r="F139" s="110">
        <v>3</v>
      </c>
      <c r="G139" s="110">
        <v>3</v>
      </c>
      <c r="H139" s="110">
        <v>0</v>
      </c>
      <c r="I139" s="110">
        <v>5</v>
      </c>
      <c r="J139" s="110">
        <v>7</v>
      </c>
      <c r="K139" s="110">
        <v>4</v>
      </c>
      <c r="L139" s="110">
        <v>4</v>
      </c>
      <c r="M139" s="110">
        <v>8</v>
      </c>
      <c r="N139" s="110">
        <v>5</v>
      </c>
      <c r="O139" s="84">
        <f t="shared" ref="O139:O150" si="72">SUM(C139:N139)</f>
        <v>59</v>
      </c>
    </row>
    <row r="140" spans="2:15" s="17" customFormat="1" ht="23.25" customHeight="1" x14ac:dyDescent="0.25">
      <c r="B140" s="104" t="s">
        <v>276</v>
      </c>
      <c r="C140" s="109">
        <v>15</v>
      </c>
      <c r="D140" s="109">
        <v>15</v>
      </c>
      <c r="E140" s="109">
        <v>8</v>
      </c>
      <c r="F140" s="109">
        <v>3</v>
      </c>
      <c r="G140" s="109">
        <v>6</v>
      </c>
      <c r="H140" s="109">
        <v>5</v>
      </c>
      <c r="I140" s="109">
        <v>5</v>
      </c>
      <c r="J140" s="109">
        <v>18</v>
      </c>
      <c r="K140" s="109">
        <v>12</v>
      </c>
      <c r="L140" s="109">
        <v>13</v>
      </c>
      <c r="M140" s="109">
        <v>5</v>
      </c>
      <c r="N140" s="109">
        <v>14</v>
      </c>
      <c r="O140" s="84">
        <f t="shared" si="72"/>
        <v>119</v>
      </c>
    </row>
    <row r="141" spans="2:15" s="17" customFormat="1" ht="23.25" customHeight="1" x14ac:dyDescent="0.25">
      <c r="B141" s="107" t="s">
        <v>277</v>
      </c>
      <c r="C141" s="110">
        <v>12</v>
      </c>
      <c r="D141" s="110">
        <v>13</v>
      </c>
      <c r="E141" s="110">
        <v>9</v>
      </c>
      <c r="F141" s="110">
        <v>4</v>
      </c>
      <c r="G141" s="110">
        <v>7</v>
      </c>
      <c r="H141" s="110">
        <v>7</v>
      </c>
      <c r="I141" s="110">
        <v>11</v>
      </c>
      <c r="J141" s="110">
        <v>11</v>
      </c>
      <c r="K141" s="110">
        <v>8</v>
      </c>
      <c r="L141" s="110">
        <v>11</v>
      </c>
      <c r="M141" s="110">
        <v>9</v>
      </c>
      <c r="N141" s="110">
        <v>9</v>
      </c>
      <c r="O141" s="84">
        <f t="shared" si="72"/>
        <v>111</v>
      </c>
    </row>
    <row r="142" spans="2:15" s="17" customFormat="1" ht="23.25" customHeight="1" x14ac:dyDescent="0.25">
      <c r="B142" s="104" t="s">
        <v>278</v>
      </c>
      <c r="C142" s="109">
        <v>14</v>
      </c>
      <c r="D142" s="109">
        <v>10</v>
      </c>
      <c r="E142" s="109">
        <v>11</v>
      </c>
      <c r="F142" s="109">
        <v>15</v>
      </c>
      <c r="G142" s="109">
        <v>8</v>
      </c>
      <c r="H142" s="109">
        <v>8</v>
      </c>
      <c r="I142" s="109">
        <v>12</v>
      </c>
      <c r="J142" s="109">
        <v>13</v>
      </c>
      <c r="K142" s="109">
        <v>11</v>
      </c>
      <c r="L142" s="109">
        <v>16</v>
      </c>
      <c r="M142" s="109">
        <v>10</v>
      </c>
      <c r="N142" s="109">
        <v>11</v>
      </c>
      <c r="O142" s="84">
        <f t="shared" si="72"/>
        <v>139</v>
      </c>
    </row>
    <row r="143" spans="2:15" s="17" customFormat="1" ht="23.25" customHeight="1" x14ac:dyDescent="0.25">
      <c r="B143" s="107" t="s">
        <v>279</v>
      </c>
      <c r="C143" s="110">
        <v>15</v>
      </c>
      <c r="D143" s="110">
        <v>3</v>
      </c>
      <c r="E143" s="110">
        <v>8</v>
      </c>
      <c r="F143" s="110">
        <v>11</v>
      </c>
      <c r="G143" s="110">
        <v>8</v>
      </c>
      <c r="H143" s="110">
        <v>7</v>
      </c>
      <c r="I143" s="110">
        <v>15</v>
      </c>
      <c r="J143" s="110">
        <v>14</v>
      </c>
      <c r="K143" s="110">
        <v>11</v>
      </c>
      <c r="L143" s="110">
        <v>13</v>
      </c>
      <c r="M143" s="110">
        <v>13</v>
      </c>
      <c r="N143" s="110">
        <v>18</v>
      </c>
      <c r="O143" s="84">
        <f t="shared" si="72"/>
        <v>136</v>
      </c>
    </row>
    <row r="144" spans="2:15" s="17" customFormat="1" ht="23.25" customHeight="1" x14ac:dyDescent="0.25">
      <c r="B144" s="104" t="s">
        <v>280</v>
      </c>
      <c r="C144" s="109">
        <v>42</v>
      </c>
      <c r="D144" s="109">
        <v>36</v>
      </c>
      <c r="E144" s="109">
        <v>30</v>
      </c>
      <c r="F144" s="109">
        <v>22</v>
      </c>
      <c r="G144" s="109">
        <v>26</v>
      </c>
      <c r="H144" s="109">
        <v>25</v>
      </c>
      <c r="I144" s="109">
        <v>39</v>
      </c>
      <c r="J144" s="109">
        <v>34</v>
      </c>
      <c r="K144" s="109">
        <v>34</v>
      </c>
      <c r="L144" s="109">
        <v>31</v>
      </c>
      <c r="M144" s="109">
        <v>28</v>
      </c>
      <c r="N144" s="109">
        <v>44</v>
      </c>
      <c r="O144" s="84">
        <f t="shared" si="72"/>
        <v>391</v>
      </c>
    </row>
    <row r="145" spans="2:15" s="17" customFormat="1" ht="23.25" customHeight="1" x14ac:dyDescent="0.25">
      <c r="B145" s="107" t="s">
        <v>281</v>
      </c>
      <c r="C145" s="110">
        <v>32</v>
      </c>
      <c r="D145" s="110">
        <v>31</v>
      </c>
      <c r="E145" s="110">
        <v>22</v>
      </c>
      <c r="F145" s="110">
        <v>23</v>
      </c>
      <c r="G145" s="110">
        <v>21</v>
      </c>
      <c r="H145" s="110">
        <v>19</v>
      </c>
      <c r="I145" s="110">
        <v>27</v>
      </c>
      <c r="J145" s="110">
        <v>30</v>
      </c>
      <c r="K145" s="110">
        <v>32</v>
      </c>
      <c r="L145" s="110">
        <v>40</v>
      </c>
      <c r="M145" s="110">
        <v>20</v>
      </c>
      <c r="N145" s="110">
        <v>37</v>
      </c>
      <c r="O145" s="84">
        <f t="shared" si="72"/>
        <v>334</v>
      </c>
    </row>
    <row r="146" spans="2:15" s="17" customFormat="1" ht="23.25" customHeight="1" x14ac:dyDescent="0.25">
      <c r="B146" s="104" t="s">
        <v>282</v>
      </c>
      <c r="C146" s="109">
        <v>18</v>
      </c>
      <c r="D146" s="109">
        <v>32</v>
      </c>
      <c r="E146" s="109">
        <v>19</v>
      </c>
      <c r="F146" s="109">
        <v>14</v>
      </c>
      <c r="G146" s="109">
        <v>19</v>
      </c>
      <c r="H146" s="109">
        <v>14</v>
      </c>
      <c r="I146" s="109">
        <v>15</v>
      </c>
      <c r="J146" s="109">
        <v>21</v>
      </c>
      <c r="K146" s="109">
        <v>27</v>
      </c>
      <c r="L146" s="109">
        <v>20</v>
      </c>
      <c r="M146" s="109">
        <v>11</v>
      </c>
      <c r="N146" s="109">
        <v>17</v>
      </c>
      <c r="O146" s="84">
        <f t="shared" si="72"/>
        <v>227</v>
      </c>
    </row>
    <row r="147" spans="2:15" s="17" customFormat="1" ht="23.25" customHeight="1" x14ac:dyDescent="0.25">
      <c r="B147" s="107" t="s">
        <v>283</v>
      </c>
      <c r="C147" s="110">
        <v>33</v>
      </c>
      <c r="D147" s="110">
        <v>19</v>
      </c>
      <c r="E147" s="110">
        <v>21</v>
      </c>
      <c r="F147" s="110">
        <v>17</v>
      </c>
      <c r="G147" s="110">
        <v>15</v>
      </c>
      <c r="H147" s="110">
        <v>15</v>
      </c>
      <c r="I147" s="110">
        <v>20</v>
      </c>
      <c r="J147" s="110">
        <v>26</v>
      </c>
      <c r="K147" s="110">
        <v>29</v>
      </c>
      <c r="L147" s="110">
        <v>20</v>
      </c>
      <c r="M147" s="110">
        <v>18</v>
      </c>
      <c r="N147" s="110">
        <v>23</v>
      </c>
      <c r="O147" s="84">
        <f t="shared" si="72"/>
        <v>256</v>
      </c>
    </row>
    <row r="148" spans="2:15" s="17" customFormat="1" ht="23.25" customHeight="1" x14ac:dyDescent="0.25">
      <c r="B148" s="104" t="s">
        <v>284</v>
      </c>
      <c r="C148" s="109">
        <v>21</v>
      </c>
      <c r="D148" s="109">
        <v>14</v>
      </c>
      <c r="E148" s="109">
        <v>22</v>
      </c>
      <c r="F148" s="109">
        <v>13</v>
      </c>
      <c r="G148" s="109">
        <v>15</v>
      </c>
      <c r="H148" s="109">
        <v>15</v>
      </c>
      <c r="I148" s="109">
        <v>11</v>
      </c>
      <c r="J148" s="109">
        <v>17</v>
      </c>
      <c r="K148" s="109">
        <v>18</v>
      </c>
      <c r="L148" s="109">
        <v>16</v>
      </c>
      <c r="M148" s="109">
        <v>23</v>
      </c>
      <c r="N148" s="109">
        <v>22</v>
      </c>
      <c r="O148" s="84">
        <f t="shared" si="72"/>
        <v>207</v>
      </c>
    </row>
    <row r="149" spans="2:15" s="17" customFormat="1" ht="23.25" customHeight="1" x14ac:dyDescent="0.25">
      <c r="B149" s="107" t="s">
        <v>285</v>
      </c>
      <c r="C149" s="110">
        <v>5</v>
      </c>
      <c r="D149" s="110">
        <v>9</v>
      </c>
      <c r="E149" s="110">
        <v>9</v>
      </c>
      <c r="F149" s="110">
        <v>3</v>
      </c>
      <c r="G149" s="110">
        <v>4</v>
      </c>
      <c r="H149" s="110">
        <v>3</v>
      </c>
      <c r="I149" s="110">
        <v>3</v>
      </c>
      <c r="J149" s="110">
        <v>6</v>
      </c>
      <c r="K149" s="110">
        <v>5</v>
      </c>
      <c r="L149" s="110">
        <v>8</v>
      </c>
      <c r="M149" s="110">
        <v>5</v>
      </c>
      <c r="N149" s="110">
        <v>6</v>
      </c>
      <c r="O149" s="84">
        <f t="shared" si="72"/>
        <v>66</v>
      </c>
    </row>
    <row r="150" spans="2:15" s="22" customFormat="1" ht="23.25" customHeight="1" x14ac:dyDescent="0.25">
      <c r="B150" s="85" t="s">
        <v>5</v>
      </c>
      <c r="C150" s="84">
        <f t="shared" ref="C150:M150" si="73">SUM(C138:C149)</f>
        <v>224</v>
      </c>
      <c r="D150" s="84">
        <f t="shared" si="73"/>
        <v>194</v>
      </c>
      <c r="E150" s="84">
        <f t="shared" si="73"/>
        <v>178</v>
      </c>
      <c r="F150" s="84">
        <f t="shared" si="73"/>
        <v>143</v>
      </c>
      <c r="G150" s="84">
        <f t="shared" si="73"/>
        <v>147</v>
      </c>
      <c r="H150" s="84">
        <f t="shared" si="73"/>
        <v>131</v>
      </c>
      <c r="I150" s="84">
        <f>SUM(I138:I149)</f>
        <v>174</v>
      </c>
      <c r="J150" s="84">
        <f>SUM(J138:J149)</f>
        <v>208</v>
      </c>
      <c r="K150" s="84">
        <f t="shared" si="73"/>
        <v>201</v>
      </c>
      <c r="L150" s="84">
        <f t="shared" si="73"/>
        <v>211</v>
      </c>
      <c r="M150" s="84">
        <f t="shared" si="73"/>
        <v>166</v>
      </c>
      <c r="N150" s="84">
        <f>SUM(N138:N149)</f>
        <v>220</v>
      </c>
      <c r="O150" s="84">
        <f t="shared" si="72"/>
        <v>2197</v>
      </c>
    </row>
    <row r="151" spans="2:15" s="23" customFormat="1" ht="12" customHeight="1" x14ac:dyDescent="0.25">
      <c r="B151" s="19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1"/>
    </row>
    <row r="152" spans="2:15" s="25" customFormat="1" ht="23.25" customHeight="1" x14ac:dyDescent="0.25">
      <c r="B152" s="85" t="s">
        <v>89</v>
      </c>
      <c r="C152" s="97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9"/>
    </row>
    <row r="153" spans="2:15" s="17" customFormat="1" ht="23.25" customHeight="1" x14ac:dyDescent="0.25">
      <c r="B153" s="104" t="s">
        <v>288</v>
      </c>
      <c r="C153" s="109">
        <v>13</v>
      </c>
      <c r="D153" s="109">
        <v>19</v>
      </c>
      <c r="E153" s="109">
        <v>20</v>
      </c>
      <c r="F153" s="109">
        <v>29</v>
      </c>
      <c r="G153" s="109">
        <v>30</v>
      </c>
      <c r="H153" s="109">
        <v>24</v>
      </c>
      <c r="I153" s="109">
        <v>19</v>
      </c>
      <c r="J153" s="109">
        <v>27</v>
      </c>
      <c r="K153" s="109">
        <v>18</v>
      </c>
      <c r="L153" s="109">
        <v>20</v>
      </c>
      <c r="M153" s="109">
        <v>20</v>
      </c>
      <c r="N153" s="109">
        <v>18</v>
      </c>
      <c r="O153" s="84">
        <f t="shared" ref="O153:O158" si="74">SUM(C153:N153)</f>
        <v>257</v>
      </c>
    </row>
    <row r="154" spans="2:15" s="17" customFormat="1" ht="23.25" customHeight="1" x14ac:dyDescent="0.25">
      <c r="B154" s="107" t="s">
        <v>289</v>
      </c>
      <c r="C154" s="110">
        <v>32</v>
      </c>
      <c r="D154" s="110">
        <v>31</v>
      </c>
      <c r="E154" s="110">
        <v>27</v>
      </c>
      <c r="F154" s="110">
        <v>24</v>
      </c>
      <c r="G154" s="110">
        <v>21</v>
      </c>
      <c r="H154" s="110">
        <v>20</v>
      </c>
      <c r="I154" s="110">
        <v>26</v>
      </c>
      <c r="J154" s="110">
        <v>37</v>
      </c>
      <c r="K154" s="110">
        <v>32</v>
      </c>
      <c r="L154" s="110">
        <v>28</v>
      </c>
      <c r="M154" s="110">
        <v>24</v>
      </c>
      <c r="N154" s="110">
        <v>26</v>
      </c>
      <c r="O154" s="84">
        <f t="shared" si="74"/>
        <v>328</v>
      </c>
    </row>
    <row r="155" spans="2:15" s="17" customFormat="1" ht="23.25" customHeight="1" x14ac:dyDescent="0.25">
      <c r="B155" s="105" t="s">
        <v>290</v>
      </c>
      <c r="C155" s="109">
        <v>60</v>
      </c>
      <c r="D155" s="109">
        <v>61</v>
      </c>
      <c r="E155" s="109">
        <v>30</v>
      </c>
      <c r="F155" s="109">
        <v>14</v>
      </c>
      <c r="G155" s="109">
        <v>10</v>
      </c>
      <c r="H155" s="109">
        <v>11</v>
      </c>
      <c r="I155" s="109">
        <v>31</v>
      </c>
      <c r="J155" s="109">
        <v>49</v>
      </c>
      <c r="K155" s="109">
        <v>58</v>
      </c>
      <c r="L155" s="109">
        <v>45</v>
      </c>
      <c r="M155" s="109">
        <v>43</v>
      </c>
      <c r="N155" s="109">
        <v>51</v>
      </c>
      <c r="O155" s="84">
        <f t="shared" si="74"/>
        <v>463</v>
      </c>
    </row>
    <row r="156" spans="2:15" s="17" customFormat="1" ht="23.25" customHeight="1" x14ac:dyDescent="0.25">
      <c r="B156" s="106" t="s">
        <v>291</v>
      </c>
      <c r="C156" s="110">
        <v>45</v>
      </c>
      <c r="D156" s="110">
        <v>32</v>
      </c>
      <c r="E156" s="110">
        <v>38</v>
      </c>
      <c r="F156" s="110">
        <v>40</v>
      </c>
      <c r="G156" s="110">
        <v>35</v>
      </c>
      <c r="H156" s="110">
        <v>26</v>
      </c>
      <c r="I156" s="110">
        <v>43</v>
      </c>
      <c r="J156" s="110">
        <v>36</v>
      </c>
      <c r="K156" s="110">
        <v>37</v>
      </c>
      <c r="L156" s="110">
        <v>46</v>
      </c>
      <c r="M156" s="110">
        <v>33</v>
      </c>
      <c r="N156" s="110">
        <v>61</v>
      </c>
      <c r="O156" s="84">
        <f t="shared" si="74"/>
        <v>472</v>
      </c>
    </row>
    <row r="157" spans="2:15" s="17" customFormat="1" ht="23.25" customHeight="1" x14ac:dyDescent="0.25">
      <c r="B157" s="104" t="s">
        <v>292</v>
      </c>
      <c r="C157" s="109">
        <v>50</v>
      </c>
      <c r="D157" s="109">
        <v>51</v>
      </c>
      <c r="E157" s="109">
        <v>34</v>
      </c>
      <c r="F157" s="109">
        <v>18</v>
      </c>
      <c r="G157" s="109">
        <v>23</v>
      </c>
      <c r="H157" s="109">
        <v>32</v>
      </c>
      <c r="I157" s="109">
        <v>35</v>
      </c>
      <c r="J157" s="109">
        <v>33</v>
      </c>
      <c r="K157" s="109">
        <v>36</v>
      </c>
      <c r="L157" s="109">
        <v>46</v>
      </c>
      <c r="M157" s="109">
        <v>34</v>
      </c>
      <c r="N157" s="109">
        <v>44</v>
      </c>
      <c r="O157" s="84">
        <f t="shared" si="74"/>
        <v>436</v>
      </c>
    </row>
    <row r="158" spans="2:15" s="22" customFormat="1" ht="23.25" customHeight="1" x14ac:dyDescent="0.25">
      <c r="B158" s="85" t="s">
        <v>5</v>
      </c>
      <c r="C158" s="84">
        <f>SUM(C153:C157)</f>
        <v>200</v>
      </c>
      <c r="D158" s="84">
        <f>SUM(D153:D157)</f>
        <v>194</v>
      </c>
      <c r="E158" s="84">
        <f t="shared" ref="E158:N158" si="75">SUM(E153:E157)</f>
        <v>149</v>
      </c>
      <c r="F158" s="84">
        <f t="shared" si="75"/>
        <v>125</v>
      </c>
      <c r="G158" s="84">
        <f t="shared" si="75"/>
        <v>119</v>
      </c>
      <c r="H158" s="84">
        <f t="shared" si="75"/>
        <v>113</v>
      </c>
      <c r="I158" s="84">
        <f t="shared" si="75"/>
        <v>154</v>
      </c>
      <c r="J158" s="84">
        <f t="shared" si="75"/>
        <v>182</v>
      </c>
      <c r="K158" s="84">
        <f t="shared" si="75"/>
        <v>181</v>
      </c>
      <c r="L158" s="84">
        <f t="shared" si="75"/>
        <v>185</v>
      </c>
      <c r="M158" s="84">
        <f t="shared" si="75"/>
        <v>154</v>
      </c>
      <c r="N158" s="84">
        <f t="shared" si="75"/>
        <v>200</v>
      </c>
      <c r="O158" s="84">
        <f t="shared" si="74"/>
        <v>1956</v>
      </c>
    </row>
    <row r="159" spans="2:15" s="23" customFormat="1" ht="12" customHeight="1" x14ac:dyDescent="0.25">
      <c r="B159" s="19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1"/>
    </row>
    <row r="160" spans="2:15" s="25" customFormat="1" ht="23.25" customHeight="1" x14ac:dyDescent="0.25">
      <c r="B160" s="85" t="s">
        <v>90</v>
      </c>
      <c r="C160" s="97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9"/>
    </row>
    <row r="161" spans="2:15" s="17" customFormat="1" ht="23.25" customHeight="1" x14ac:dyDescent="0.25">
      <c r="B161" s="104" t="s">
        <v>366</v>
      </c>
      <c r="C161" s="109">
        <v>16</v>
      </c>
      <c r="D161" s="109">
        <v>20</v>
      </c>
      <c r="E161" s="109">
        <v>13</v>
      </c>
      <c r="F161" s="109">
        <v>26</v>
      </c>
      <c r="G161" s="109">
        <v>26</v>
      </c>
      <c r="H161" s="109">
        <v>20</v>
      </c>
      <c r="I161" s="109">
        <v>13</v>
      </c>
      <c r="J161" s="109">
        <v>24</v>
      </c>
      <c r="K161" s="109">
        <v>19</v>
      </c>
      <c r="L161" s="109">
        <v>18</v>
      </c>
      <c r="M161" s="109">
        <v>22</v>
      </c>
      <c r="N161" s="109">
        <v>20</v>
      </c>
      <c r="O161" s="84">
        <f>SUM(C161:N161)</f>
        <v>237</v>
      </c>
    </row>
    <row r="162" spans="2:15" s="17" customFormat="1" ht="23.25" customHeight="1" x14ac:dyDescent="0.25">
      <c r="B162" s="107" t="s">
        <v>294</v>
      </c>
      <c r="C162" s="110">
        <v>31</v>
      </c>
      <c r="D162" s="327">
        <v>39</v>
      </c>
      <c r="E162" s="110">
        <v>27</v>
      </c>
      <c r="F162" s="110">
        <v>15</v>
      </c>
      <c r="G162" s="110">
        <v>22</v>
      </c>
      <c r="H162" s="110">
        <v>15</v>
      </c>
      <c r="I162" s="110">
        <v>23</v>
      </c>
      <c r="J162" s="110">
        <v>22</v>
      </c>
      <c r="K162" s="110">
        <v>15</v>
      </c>
      <c r="L162" s="110">
        <v>19</v>
      </c>
      <c r="M162" s="110">
        <v>26</v>
      </c>
      <c r="N162" s="110">
        <v>22</v>
      </c>
      <c r="O162" s="84">
        <f t="shared" ref="O162:O171" si="76">SUM(C162:N162)</f>
        <v>276</v>
      </c>
    </row>
    <row r="163" spans="2:15" s="17" customFormat="1" ht="23.25" customHeight="1" x14ac:dyDescent="0.25">
      <c r="B163" s="104" t="s">
        <v>295</v>
      </c>
      <c r="C163" s="109">
        <v>61</v>
      </c>
      <c r="D163" s="109">
        <v>57</v>
      </c>
      <c r="E163" s="109">
        <v>26</v>
      </c>
      <c r="F163" s="109">
        <v>12</v>
      </c>
      <c r="G163" s="109">
        <v>5</v>
      </c>
      <c r="H163" s="109">
        <v>12</v>
      </c>
      <c r="I163" s="109">
        <v>33</v>
      </c>
      <c r="J163" s="109">
        <v>56</v>
      </c>
      <c r="K163" s="109">
        <v>62</v>
      </c>
      <c r="L163" s="109">
        <v>51</v>
      </c>
      <c r="M163" s="109">
        <v>34</v>
      </c>
      <c r="N163" s="109">
        <v>53</v>
      </c>
      <c r="O163" s="84">
        <f t="shared" si="76"/>
        <v>462</v>
      </c>
    </row>
    <row r="164" spans="2:15" s="17" customFormat="1" ht="23.25" customHeight="1" x14ac:dyDescent="0.25">
      <c r="B164" s="107" t="s">
        <v>296</v>
      </c>
      <c r="C164" s="110">
        <v>46</v>
      </c>
      <c r="D164" s="327">
        <v>31</v>
      </c>
      <c r="E164" s="110">
        <v>39</v>
      </c>
      <c r="F164" s="110">
        <v>40</v>
      </c>
      <c r="G164" s="110">
        <v>35</v>
      </c>
      <c r="H164" s="110">
        <v>30</v>
      </c>
      <c r="I164" s="110">
        <v>43</v>
      </c>
      <c r="J164" s="110">
        <v>36</v>
      </c>
      <c r="K164" s="110">
        <v>36</v>
      </c>
      <c r="L164" s="110">
        <v>47</v>
      </c>
      <c r="M164" s="110">
        <v>35</v>
      </c>
      <c r="N164" s="110">
        <v>54</v>
      </c>
      <c r="O164" s="84">
        <f t="shared" si="76"/>
        <v>472</v>
      </c>
    </row>
    <row r="165" spans="2:15" s="17" customFormat="1" ht="23.25" customHeight="1" x14ac:dyDescent="0.25">
      <c r="B165" s="104" t="s">
        <v>297</v>
      </c>
      <c r="C165" s="109">
        <v>0</v>
      </c>
      <c r="D165" s="109">
        <v>1</v>
      </c>
      <c r="E165" s="109">
        <v>3</v>
      </c>
      <c r="F165" s="109">
        <v>4</v>
      </c>
      <c r="G165" s="109">
        <v>5</v>
      </c>
      <c r="H165" s="109">
        <v>5</v>
      </c>
      <c r="I165" s="109">
        <v>2</v>
      </c>
      <c r="J165" s="109">
        <v>1</v>
      </c>
      <c r="K165" s="109">
        <v>1</v>
      </c>
      <c r="L165" s="109">
        <v>1</v>
      </c>
      <c r="M165" s="109">
        <v>0</v>
      </c>
      <c r="N165" s="109">
        <v>1</v>
      </c>
      <c r="O165" s="84">
        <f t="shared" si="76"/>
        <v>24</v>
      </c>
    </row>
    <row r="166" spans="2:15" s="17" customFormat="1" ht="23.25" customHeight="1" x14ac:dyDescent="0.25">
      <c r="B166" s="107" t="s">
        <v>298</v>
      </c>
      <c r="C166" s="110">
        <v>1</v>
      </c>
      <c r="D166" s="327">
        <v>1</v>
      </c>
      <c r="E166" s="110">
        <v>3</v>
      </c>
      <c r="F166" s="110">
        <v>4</v>
      </c>
      <c r="G166" s="110">
        <v>4</v>
      </c>
      <c r="H166" s="110">
        <v>3</v>
      </c>
      <c r="I166" s="110">
        <v>2</v>
      </c>
      <c r="J166" s="110">
        <v>3</v>
      </c>
      <c r="K166" s="110">
        <v>2</v>
      </c>
      <c r="L166" s="110">
        <v>1</v>
      </c>
      <c r="M166" s="110">
        <v>1</v>
      </c>
      <c r="N166" s="110">
        <v>1</v>
      </c>
      <c r="O166" s="84">
        <f t="shared" si="76"/>
        <v>26</v>
      </c>
    </row>
    <row r="167" spans="2:15" s="17" customFormat="1" ht="23.25" customHeight="1" x14ac:dyDescent="0.25">
      <c r="B167" s="104" t="s">
        <v>299</v>
      </c>
      <c r="C167" s="109">
        <v>1</v>
      </c>
      <c r="D167" s="109">
        <v>2</v>
      </c>
      <c r="E167" s="109">
        <v>8</v>
      </c>
      <c r="F167" s="109">
        <v>8</v>
      </c>
      <c r="G167" s="109">
        <v>3</v>
      </c>
      <c r="H167" s="109">
        <v>6</v>
      </c>
      <c r="I167" s="109">
        <v>1</v>
      </c>
      <c r="J167" s="109">
        <v>2</v>
      </c>
      <c r="K167" s="109">
        <v>6</v>
      </c>
      <c r="L167" s="109">
        <v>2</v>
      </c>
      <c r="M167" s="109">
        <v>0</v>
      </c>
      <c r="N167" s="109">
        <v>2</v>
      </c>
      <c r="O167" s="84">
        <f t="shared" si="76"/>
        <v>41</v>
      </c>
    </row>
    <row r="168" spans="2:15" s="17" customFormat="1" ht="23.25" customHeight="1" x14ac:dyDescent="0.25">
      <c r="B168" s="107" t="s">
        <v>300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  <c r="N168" s="110">
        <v>0</v>
      </c>
      <c r="O168" s="84">
        <f t="shared" si="76"/>
        <v>0</v>
      </c>
    </row>
    <row r="169" spans="2:15" s="17" customFormat="1" ht="23.25" customHeight="1" x14ac:dyDescent="0.25">
      <c r="B169" s="104" t="s">
        <v>301</v>
      </c>
      <c r="C169" s="109">
        <v>44</v>
      </c>
      <c r="D169" s="109">
        <v>43</v>
      </c>
      <c r="E169" s="109">
        <v>30</v>
      </c>
      <c r="F169" s="109">
        <v>16</v>
      </c>
      <c r="G169" s="109">
        <v>19</v>
      </c>
      <c r="H169" s="109">
        <v>22</v>
      </c>
      <c r="I169" s="109">
        <v>37</v>
      </c>
      <c r="J169" s="109">
        <v>38</v>
      </c>
      <c r="K169" s="109">
        <v>40</v>
      </c>
      <c r="L169" s="109">
        <v>46</v>
      </c>
      <c r="M169" s="109">
        <v>36</v>
      </c>
      <c r="N169" s="109">
        <v>47</v>
      </c>
      <c r="O169" s="84">
        <f t="shared" si="76"/>
        <v>418</v>
      </c>
    </row>
    <row r="170" spans="2:15" s="17" customFormat="1" ht="23.25" customHeight="1" x14ac:dyDescent="0.25">
      <c r="B170" s="104" t="s">
        <v>293</v>
      </c>
      <c r="C170" s="109">
        <v>0</v>
      </c>
      <c r="D170" s="109">
        <v>0</v>
      </c>
      <c r="E170" s="109">
        <v>0</v>
      </c>
      <c r="F170" s="109">
        <v>0</v>
      </c>
      <c r="G170" s="109">
        <v>0</v>
      </c>
      <c r="H170" s="109">
        <v>0</v>
      </c>
      <c r="I170" s="109">
        <v>0</v>
      </c>
      <c r="J170" s="109">
        <v>0</v>
      </c>
      <c r="K170" s="109">
        <v>0</v>
      </c>
      <c r="L170" s="109">
        <v>0</v>
      </c>
      <c r="M170" s="109">
        <v>0</v>
      </c>
      <c r="N170" s="109">
        <v>0</v>
      </c>
      <c r="O170" s="84">
        <f t="shared" si="76"/>
        <v>0</v>
      </c>
    </row>
    <row r="171" spans="2:15" s="22" customFormat="1" ht="23.25" customHeight="1" x14ac:dyDescent="0.25">
      <c r="B171" s="85" t="s">
        <v>5</v>
      </c>
      <c r="C171" s="84">
        <f t="shared" ref="C171:N171" si="77">SUM(C161:C170)</f>
        <v>200</v>
      </c>
      <c r="D171" s="84">
        <f t="shared" si="77"/>
        <v>194</v>
      </c>
      <c r="E171" s="84">
        <f t="shared" si="77"/>
        <v>149</v>
      </c>
      <c r="F171" s="84">
        <f t="shared" si="77"/>
        <v>125</v>
      </c>
      <c r="G171" s="84">
        <f t="shared" si="77"/>
        <v>119</v>
      </c>
      <c r="H171" s="84">
        <f t="shared" si="77"/>
        <v>113</v>
      </c>
      <c r="I171" s="84">
        <f t="shared" si="77"/>
        <v>154</v>
      </c>
      <c r="J171" s="84">
        <f t="shared" si="77"/>
        <v>182</v>
      </c>
      <c r="K171" s="84">
        <f t="shared" si="77"/>
        <v>181</v>
      </c>
      <c r="L171" s="84">
        <f t="shared" si="77"/>
        <v>185</v>
      </c>
      <c r="M171" s="84">
        <f t="shared" si="77"/>
        <v>154</v>
      </c>
      <c r="N171" s="84">
        <f t="shared" si="77"/>
        <v>200</v>
      </c>
      <c r="O171" s="84">
        <f t="shared" si="76"/>
        <v>1956</v>
      </c>
    </row>
    <row r="172" spans="2:15" s="17" customFormat="1" ht="12" customHeight="1" x14ac:dyDescent="0.25">
      <c r="B172" s="19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1"/>
    </row>
    <row r="173" spans="2:15" s="25" customFormat="1" ht="23.25" customHeight="1" x14ac:dyDescent="0.25">
      <c r="B173" s="85" t="s">
        <v>133</v>
      </c>
      <c r="C173" s="97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9"/>
    </row>
    <row r="174" spans="2:15" s="17" customFormat="1" ht="23.25" customHeight="1" x14ac:dyDescent="0.25">
      <c r="B174" s="104" t="s">
        <v>302</v>
      </c>
      <c r="C174" s="109">
        <v>4</v>
      </c>
      <c r="D174" s="109">
        <v>4</v>
      </c>
      <c r="E174" s="109">
        <v>10</v>
      </c>
      <c r="F174" s="109">
        <v>19</v>
      </c>
      <c r="G174" s="109">
        <v>16</v>
      </c>
      <c r="H174" s="109">
        <v>17</v>
      </c>
      <c r="I174" s="109">
        <v>9</v>
      </c>
      <c r="J174" s="109">
        <v>7</v>
      </c>
      <c r="K174" s="109">
        <v>9</v>
      </c>
      <c r="L174" s="109">
        <v>4</v>
      </c>
      <c r="M174" s="109">
        <v>12</v>
      </c>
      <c r="N174" s="109">
        <v>6</v>
      </c>
      <c r="O174" s="84">
        <f t="shared" ref="O174:O179" si="78">SUM(C174:N174)</f>
        <v>117</v>
      </c>
    </row>
    <row r="175" spans="2:15" s="17" customFormat="1" ht="23.25" customHeight="1" x14ac:dyDescent="0.25">
      <c r="B175" s="107" t="s">
        <v>303</v>
      </c>
      <c r="C175" s="110">
        <v>2</v>
      </c>
      <c r="D175" s="110">
        <v>1</v>
      </c>
      <c r="E175" s="110">
        <v>1</v>
      </c>
      <c r="F175" s="110">
        <v>2</v>
      </c>
      <c r="G175" s="110">
        <v>0</v>
      </c>
      <c r="H175" s="110">
        <v>1</v>
      </c>
      <c r="I175" s="110">
        <v>5</v>
      </c>
      <c r="J175" s="110">
        <v>5</v>
      </c>
      <c r="K175" s="110">
        <v>4</v>
      </c>
      <c r="L175" s="110">
        <v>4</v>
      </c>
      <c r="M175" s="110">
        <v>6</v>
      </c>
      <c r="N175" s="110">
        <v>2</v>
      </c>
      <c r="O175" s="84">
        <f t="shared" si="78"/>
        <v>33</v>
      </c>
    </row>
    <row r="176" spans="2:15" s="17" customFormat="1" ht="23.25" customHeight="1" x14ac:dyDescent="0.25">
      <c r="B176" s="105" t="s">
        <v>304</v>
      </c>
      <c r="C176" s="109">
        <v>1</v>
      </c>
      <c r="D176" s="109">
        <v>1</v>
      </c>
      <c r="E176" s="109">
        <v>2</v>
      </c>
      <c r="F176" s="109">
        <v>0</v>
      </c>
      <c r="G176" s="109">
        <v>1</v>
      </c>
      <c r="H176" s="109">
        <v>1</v>
      </c>
      <c r="I176" s="109">
        <v>4</v>
      </c>
      <c r="J176" s="109">
        <v>0</v>
      </c>
      <c r="K176" s="109">
        <v>0</v>
      </c>
      <c r="L176" s="109">
        <v>2</v>
      </c>
      <c r="M176" s="109">
        <v>1</v>
      </c>
      <c r="N176" s="109">
        <v>2</v>
      </c>
      <c r="O176" s="84">
        <f t="shared" si="78"/>
        <v>15</v>
      </c>
    </row>
    <row r="177" spans="2:15" s="17" customFormat="1" ht="23.25" customHeight="1" x14ac:dyDescent="0.25">
      <c r="B177" s="106" t="s">
        <v>305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  <c r="N177" s="110">
        <v>0</v>
      </c>
      <c r="O177" s="84">
        <f t="shared" si="78"/>
        <v>0</v>
      </c>
    </row>
    <row r="178" spans="2:15" s="17" customFormat="1" ht="23.25" customHeight="1" x14ac:dyDescent="0.25">
      <c r="B178" s="104" t="s">
        <v>306</v>
      </c>
      <c r="C178" s="109">
        <v>0</v>
      </c>
      <c r="D178" s="109">
        <v>0</v>
      </c>
      <c r="E178" s="109">
        <v>0</v>
      </c>
      <c r="F178" s="109">
        <v>0</v>
      </c>
      <c r="G178" s="109">
        <v>0</v>
      </c>
      <c r="H178" s="109">
        <v>0</v>
      </c>
      <c r="I178" s="109">
        <v>0</v>
      </c>
      <c r="J178" s="109">
        <v>0</v>
      </c>
      <c r="K178" s="109">
        <v>0</v>
      </c>
      <c r="L178" s="109">
        <v>0</v>
      </c>
      <c r="M178" s="109">
        <v>1</v>
      </c>
      <c r="N178" s="109">
        <v>0</v>
      </c>
      <c r="O178" s="84">
        <f t="shared" si="78"/>
        <v>1</v>
      </c>
    </row>
    <row r="179" spans="2:15" s="22" customFormat="1" ht="23.25" customHeight="1" x14ac:dyDescent="0.25">
      <c r="B179" s="85" t="s">
        <v>5</v>
      </c>
      <c r="C179" s="84">
        <f>SUM(C174:C178)</f>
        <v>7</v>
      </c>
      <c r="D179" s="84">
        <f t="shared" ref="D179:N179" si="79">SUM(D174:D178)</f>
        <v>6</v>
      </c>
      <c r="E179" s="84">
        <f t="shared" si="79"/>
        <v>13</v>
      </c>
      <c r="F179" s="84">
        <f t="shared" si="79"/>
        <v>21</v>
      </c>
      <c r="G179" s="84">
        <f t="shared" si="79"/>
        <v>17</v>
      </c>
      <c r="H179" s="84">
        <f t="shared" si="79"/>
        <v>19</v>
      </c>
      <c r="I179" s="84">
        <f t="shared" si="79"/>
        <v>18</v>
      </c>
      <c r="J179" s="84">
        <f t="shared" si="79"/>
        <v>12</v>
      </c>
      <c r="K179" s="84">
        <f t="shared" si="79"/>
        <v>13</v>
      </c>
      <c r="L179" s="84">
        <f t="shared" si="79"/>
        <v>10</v>
      </c>
      <c r="M179" s="84">
        <f t="shared" si="79"/>
        <v>20</v>
      </c>
      <c r="N179" s="84">
        <f t="shared" si="79"/>
        <v>10</v>
      </c>
      <c r="O179" s="84">
        <f t="shared" si="78"/>
        <v>166</v>
      </c>
    </row>
    <row r="180" spans="2:15" s="17" customFormat="1" ht="12" customHeight="1" x14ac:dyDescent="0.25">
      <c r="B180" s="19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1"/>
    </row>
    <row r="181" spans="2:15" s="25" customFormat="1" ht="23.25" customHeight="1" x14ac:dyDescent="0.25">
      <c r="B181" s="85" t="s">
        <v>134</v>
      </c>
      <c r="C181" s="97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9"/>
    </row>
    <row r="182" spans="2:15" s="17" customFormat="1" ht="23.25" customHeight="1" x14ac:dyDescent="0.25">
      <c r="B182" s="104" t="s">
        <v>365</v>
      </c>
      <c r="C182" s="109">
        <v>0</v>
      </c>
      <c r="D182" s="109">
        <v>0</v>
      </c>
      <c r="E182" s="109">
        <v>2</v>
      </c>
      <c r="F182" s="109">
        <v>0</v>
      </c>
      <c r="G182" s="109">
        <v>1</v>
      </c>
      <c r="H182" s="109">
        <v>0</v>
      </c>
      <c r="I182" s="109">
        <v>0</v>
      </c>
      <c r="J182" s="109">
        <v>0</v>
      </c>
      <c r="K182" s="109">
        <v>0</v>
      </c>
      <c r="L182" s="109">
        <v>2</v>
      </c>
      <c r="M182" s="109">
        <v>1</v>
      </c>
      <c r="N182" s="109">
        <v>1</v>
      </c>
      <c r="O182" s="84">
        <f>SUM(C182:N182)</f>
        <v>7</v>
      </c>
    </row>
    <row r="183" spans="2:15" s="17" customFormat="1" ht="23.25" customHeight="1" x14ac:dyDescent="0.25">
      <c r="B183" s="107" t="s">
        <v>307</v>
      </c>
      <c r="C183" s="110">
        <v>0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  <c r="N183" s="110">
        <v>1</v>
      </c>
      <c r="O183" s="84">
        <f t="shared" ref="O183:O190" si="80">SUM(C183:N183)</f>
        <v>1</v>
      </c>
    </row>
    <row r="184" spans="2:15" s="17" customFormat="1" ht="23.25" customHeight="1" x14ac:dyDescent="0.25">
      <c r="B184" s="104" t="s">
        <v>308</v>
      </c>
      <c r="C184" s="109">
        <v>0</v>
      </c>
      <c r="D184" s="109">
        <v>0</v>
      </c>
      <c r="E184" s="109">
        <v>1</v>
      </c>
      <c r="F184" s="109">
        <v>0</v>
      </c>
      <c r="G184" s="109">
        <v>0</v>
      </c>
      <c r="H184" s="109">
        <v>0</v>
      </c>
      <c r="I184" s="109">
        <v>0</v>
      </c>
      <c r="J184" s="109">
        <v>0</v>
      </c>
      <c r="K184" s="109">
        <v>0</v>
      </c>
      <c r="L184" s="109">
        <v>0</v>
      </c>
      <c r="M184" s="109">
        <v>1</v>
      </c>
      <c r="N184" s="109">
        <v>1</v>
      </c>
      <c r="O184" s="84">
        <f t="shared" si="80"/>
        <v>3</v>
      </c>
    </row>
    <row r="185" spans="2:15" s="17" customFormat="1" ht="23.25" customHeight="1" x14ac:dyDescent="0.25">
      <c r="B185" s="107" t="s">
        <v>309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  <c r="N185" s="110">
        <v>0</v>
      </c>
      <c r="O185" s="84">
        <f t="shared" si="80"/>
        <v>0</v>
      </c>
    </row>
    <row r="186" spans="2:15" s="17" customFormat="1" ht="23.25" customHeight="1" x14ac:dyDescent="0.25">
      <c r="B186" s="104" t="s">
        <v>310</v>
      </c>
      <c r="C186" s="109">
        <v>5</v>
      </c>
      <c r="D186" s="109">
        <v>5</v>
      </c>
      <c r="E186" s="109">
        <v>9</v>
      </c>
      <c r="F186" s="109">
        <v>19</v>
      </c>
      <c r="G186" s="109">
        <v>15</v>
      </c>
      <c r="H186" s="109">
        <v>18</v>
      </c>
      <c r="I186" s="109">
        <v>13</v>
      </c>
      <c r="J186" s="109">
        <v>7</v>
      </c>
      <c r="K186" s="109">
        <v>9</v>
      </c>
      <c r="L186" s="109">
        <v>4</v>
      </c>
      <c r="M186" s="109">
        <v>11</v>
      </c>
      <c r="N186" s="109">
        <v>6</v>
      </c>
      <c r="O186" s="84">
        <f t="shared" si="80"/>
        <v>121</v>
      </c>
    </row>
    <row r="187" spans="2:15" s="17" customFormat="1" ht="23.25" customHeight="1" x14ac:dyDescent="0.25">
      <c r="B187" s="107" t="s">
        <v>311</v>
      </c>
      <c r="C187" s="110">
        <v>1</v>
      </c>
      <c r="D187" s="110">
        <v>1</v>
      </c>
      <c r="E187" s="110">
        <v>1</v>
      </c>
      <c r="F187" s="110">
        <v>0</v>
      </c>
      <c r="G187" s="110">
        <v>1</v>
      </c>
      <c r="H187" s="110">
        <v>0</v>
      </c>
      <c r="I187" s="110">
        <v>2</v>
      </c>
      <c r="J187" s="110">
        <v>4</v>
      </c>
      <c r="K187" s="110">
        <v>2</v>
      </c>
      <c r="L187" s="110">
        <v>2</v>
      </c>
      <c r="M187" s="110">
        <v>1</v>
      </c>
      <c r="N187" s="110">
        <v>1</v>
      </c>
      <c r="O187" s="84">
        <f t="shared" si="80"/>
        <v>16</v>
      </c>
    </row>
    <row r="188" spans="2:15" s="17" customFormat="1" ht="23.25" customHeight="1" x14ac:dyDescent="0.25">
      <c r="B188" s="104" t="s">
        <v>312</v>
      </c>
      <c r="C188" s="109">
        <v>1</v>
      </c>
      <c r="D188" s="109">
        <v>0</v>
      </c>
      <c r="E188" s="109">
        <v>0</v>
      </c>
      <c r="F188" s="109">
        <v>2</v>
      </c>
      <c r="G188" s="109">
        <v>0</v>
      </c>
      <c r="H188" s="109">
        <v>1</v>
      </c>
      <c r="I188" s="109">
        <v>3</v>
      </c>
      <c r="J188" s="109">
        <v>1</v>
      </c>
      <c r="K188" s="109">
        <v>2</v>
      </c>
      <c r="L188" s="109">
        <v>2</v>
      </c>
      <c r="M188" s="109">
        <v>5</v>
      </c>
      <c r="N188" s="109">
        <v>0</v>
      </c>
      <c r="O188" s="84">
        <f t="shared" si="80"/>
        <v>17</v>
      </c>
    </row>
    <row r="189" spans="2:15" s="17" customFormat="1" ht="23.25" customHeight="1" x14ac:dyDescent="0.25">
      <c r="B189" s="107" t="s">
        <v>313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  <c r="N189" s="110">
        <v>0</v>
      </c>
      <c r="O189" s="84">
        <f t="shared" si="80"/>
        <v>0</v>
      </c>
    </row>
    <row r="190" spans="2:15" s="17" customFormat="1" ht="23.25" customHeight="1" x14ac:dyDescent="0.25">
      <c r="B190" s="104" t="s">
        <v>314</v>
      </c>
      <c r="C190" s="109">
        <v>0</v>
      </c>
      <c r="D190" s="109">
        <v>0</v>
      </c>
      <c r="E190" s="109">
        <v>0</v>
      </c>
      <c r="F190" s="109">
        <v>0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09">
        <v>0</v>
      </c>
      <c r="M190" s="109">
        <v>1</v>
      </c>
      <c r="N190" s="109">
        <v>0</v>
      </c>
      <c r="O190" s="84">
        <f t="shared" si="80"/>
        <v>1</v>
      </c>
    </row>
    <row r="191" spans="2:15" s="22" customFormat="1" ht="23.25" customHeight="1" x14ac:dyDescent="0.25">
      <c r="B191" s="85" t="s">
        <v>5</v>
      </c>
      <c r="C191" s="84">
        <f t="shared" ref="C191:N191" si="81">SUM(C182:C190)</f>
        <v>7</v>
      </c>
      <c r="D191" s="84">
        <f t="shared" si="81"/>
        <v>6</v>
      </c>
      <c r="E191" s="84">
        <f t="shared" si="81"/>
        <v>13</v>
      </c>
      <c r="F191" s="84">
        <f t="shared" si="81"/>
        <v>21</v>
      </c>
      <c r="G191" s="84">
        <f t="shared" si="81"/>
        <v>17</v>
      </c>
      <c r="H191" s="84">
        <f t="shared" si="81"/>
        <v>19</v>
      </c>
      <c r="I191" s="84">
        <f t="shared" si="81"/>
        <v>18</v>
      </c>
      <c r="J191" s="84">
        <f t="shared" si="81"/>
        <v>12</v>
      </c>
      <c r="K191" s="84">
        <f t="shared" si="81"/>
        <v>13</v>
      </c>
      <c r="L191" s="84">
        <f t="shared" si="81"/>
        <v>10</v>
      </c>
      <c r="M191" s="84">
        <f t="shared" si="81"/>
        <v>20</v>
      </c>
      <c r="N191" s="84">
        <f t="shared" si="81"/>
        <v>10</v>
      </c>
      <c r="O191" s="84">
        <f>SUM(C191:N191)</f>
        <v>166</v>
      </c>
    </row>
    <row r="192" spans="2:15" s="17" customFormat="1" ht="12" customHeight="1" x14ac:dyDescent="0.25">
      <c r="B192" s="1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1"/>
    </row>
    <row r="193" spans="2:15" s="25" customFormat="1" ht="23.25" customHeight="1" x14ac:dyDescent="0.25">
      <c r="B193" s="85" t="s">
        <v>1537</v>
      </c>
      <c r="C193" s="97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9"/>
    </row>
    <row r="194" spans="2:15" s="17" customFormat="1" ht="23.25" customHeight="1" x14ac:dyDescent="0.25">
      <c r="B194" s="104" t="s">
        <v>319</v>
      </c>
      <c r="C194" s="109">
        <v>0</v>
      </c>
      <c r="D194" s="109">
        <v>0</v>
      </c>
      <c r="E194" s="109">
        <v>1</v>
      </c>
      <c r="F194" s="109">
        <v>0</v>
      </c>
      <c r="G194" s="109">
        <v>3</v>
      </c>
      <c r="H194" s="109">
        <v>2</v>
      </c>
      <c r="I194" s="109">
        <v>0</v>
      </c>
      <c r="J194" s="109">
        <v>1</v>
      </c>
      <c r="K194" s="109">
        <v>1</v>
      </c>
      <c r="L194" s="109">
        <v>0</v>
      </c>
      <c r="M194" s="109">
        <v>0</v>
      </c>
      <c r="N194" s="109">
        <v>0</v>
      </c>
      <c r="O194" s="84">
        <f t="shared" ref="O194:O199" si="82">SUM(C194:N194)</f>
        <v>8</v>
      </c>
    </row>
    <row r="195" spans="2:15" s="17" customFormat="1" ht="23.25" customHeight="1" x14ac:dyDescent="0.25">
      <c r="B195" s="107" t="s">
        <v>318</v>
      </c>
      <c r="C195" s="110">
        <v>2</v>
      </c>
      <c r="D195" s="110">
        <v>0</v>
      </c>
      <c r="E195" s="110">
        <v>1</v>
      </c>
      <c r="F195" s="110">
        <v>2</v>
      </c>
      <c r="G195" s="110">
        <v>0</v>
      </c>
      <c r="H195" s="110">
        <v>1</v>
      </c>
      <c r="I195" s="110">
        <v>0</v>
      </c>
      <c r="J195" s="110">
        <v>0</v>
      </c>
      <c r="K195" s="110">
        <v>1</v>
      </c>
      <c r="L195" s="110">
        <v>0</v>
      </c>
      <c r="M195" s="110">
        <v>5</v>
      </c>
      <c r="N195" s="110">
        <v>1</v>
      </c>
      <c r="O195" s="84">
        <f t="shared" si="82"/>
        <v>13</v>
      </c>
    </row>
    <row r="196" spans="2:15" s="17" customFormat="1" ht="23.25" customHeight="1" x14ac:dyDescent="0.25">
      <c r="B196" s="105" t="s">
        <v>317</v>
      </c>
      <c r="C196" s="109">
        <v>0</v>
      </c>
      <c r="D196" s="109">
        <v>0</v>
      </c>
      <c r="E196" s="109">
        <v>0</v>
      </c>
      <c r="F196" s="109">
        <v>0</v>
      </c>
      <c r="G196" s="109">
        <v>0</v>
      </c>
      <c r="H196" s="109">
        <v>0</v>
      </c>
      <c r="I196" s="109">
        <v>0</v>
      </c>
      <c r="J196" s="109">
        <v>0</v>
      </c>
      <c r="K196" s="109">
        <v>0</v>
      </c>
      <c r="L196" s="109">
        <v>0</v>
      </c>
      <c r="M196" s="109">
        <v>0</v>
      </c>
      <c r="N196" s="109">
        <v>0</v>
      </c>
      <c r="O196" s="84">
        <f t="shared" si="82"/>
        <v>0</v>
      </c>
    </row>
    <row r="197" spans="2:15" s="17" customFormat="1" ht="23.25" customHeight="1" x14ac:dyDescent="0.25">
      <c r="B197" s="106" t="s">
        <v>316</v>
      </c>
      <c r="C197" s="110">
        <v>0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  <c r="N197" s="110">
        <v>0</v>
      </c>
      <c r="O197" s="84">
        <f t="shared" si="82"/>
        <v>0</v>
      </c>
    </row>
    <row r="198" spans="2:15" s="17" customFormat="1" ht="23.25" customHeight="1" x14ac:dyDescent="0.25">
      <c r="B198" s="104" t="s">
        <v>315</v>
      </c>
      <c r="C198" s="109">
        <v>0</v>
      </c>
      <c r="D198" s="109">
        <v>0</v>
      </c>
      <c r="E198" s="109">
        <v>0</v>
      </c>
      <c r="F198" s="109">
        <v>0</v>
      </c>
      <c r="G198" s="109">
        <v>0</v>
      </c>
      <c r="H198" s="109">
        <v>0</v>
      </c>
      <c r="I198" s="109">
        <v>0</v>
      </c>
      <c r="J198" s="109">
        <v>0</v>
      </c>
      <c r="K198" s="109">
        <v>0</v>
      </c>
      <c r="L198" s="109">
        <v>0</v>
      </c>
      <c r="M198" s="109">
        <v>0</v>
      </c>
      <c r="N198" s="109">
        <v>0</v>
      </c>
      <c r="O198" s="84">
        <f t="shared" si="82"/>
        <v>0</v>
      </c>
    </row>
    <row r="199" spans="2:15" s="22" customFormat="1" ht="23.25" customHeight="1" x14ac:dyDescent="0.25">
      <c r="B199" s="85" t="s">
        <v>5</v>
      </c>
      <c r="C199" s="84">
        <f t="shared" ref="C199:N199" si="83">SUM(C194:C198)</f>
        <v>2</v>
      </c>
      <c r="D199" s="84">
        <f t="shared" si="83"/>
        <v>0</v>
      </c>
      <c r="E199" s="84">
        <f t="shared" si="83"/>
        <v>2</v>
      </c>
      <c r="F199" s="84">
        <f t="shared" si="83"/>
        <v>2</v>
      </c>
      <c r="G199" s="84">
        <f t="shared" si="83"/>
        <v>3</v>
      </c>
      <c r="H199" s="84">
        <f t="shared" si="83"/>
        <v>3</v>
      </c>
      <c r="I199" s="84">
        <f t="shared" si="83"/>
        <v>0</v>
      </c>
      <c r="J199" s="84">
        <f t="shared" si="83"/>
        <v>1</v>
      </c>
      <c r="K199" s="84">
        <f t="shared" si="83"/>
        <v>2</v>
      </c>
      <c r="L199" s="84">
        <f t="shared" si="83"/>
        <v>0</v>
      </c>
      <c r="M199" s="84">
        <f t="shared" si="83"/>
        <v>5</v>
      </c>
      <c r="N199" s="84">
        <f t="shared" si="83"/>
        <v>1</v>
      </c>
      <c r="O199" s="84">
        <f t="shared" si="82"/>
        <v>21</v>
      </c>
    </row>
    <row r="200" spans="2:15" s="17" customFormat="1" ht="12" customHeight="1" x14ac:dyDescent="0.25">
      <c r="B200" s="1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1"/>
    </row>
    <row r="201" spans="2:15" s="25" customFormat="1" ht="23.25" customHeight="1" x14ac:dyDescent="0.25">
      <c r="B201" s="85" t="s">
        <v>1538</v>
      </c>
      <c r="C201" s="97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9"/>
    </row>
    <row r="202" spans="2:15" s="17" customFormat="1" ht="23.25" customHeight="1" x14ac:dyDescent="0.25">
      <c r="B202" s="104" t="s">
        <v>320</v>
      </c>
      <c r="C202" s="109">
        <v>4</v>
      </c>
      <c r="D202" s="109">
        <v>4</v>
      </c>
      <c r="E202" s="109">
        <v>8</v>
      </c>
      <c r="F202" s="109">
        <v>18</v>
      </c>
      <c r="G202" s="109">
        <v>13</v>
      </c>
      <c r="H202" s="109">
        <v>15</v>
      </c>
      <c r="I202" s="109">
        <v>9</v>
      </c>
      <c r="J202" s="109">
        <v>6</v>
      </c>
      <c r="K202" s="109">
        <v>8</v>
      </c>
      <c r="L202" s="109">
        <v>5</v>
      </c>
      <c r="M202" s="109">
        <v>12</v>
      </c>
      <c r="N202" s="109">
        <v>7</v>
      </c>
      <c r="O202" s="84">
        <f t="shared" ref="O202:O207" si="84">SUM(C202:N202)</f>
        <v>109</v>
      </c>
    </row>
    <row r="203" spans="2:15" s="17" customFormat="1" ht="23.25" customHeight="1" x14ac:dyDescent="0.25">
      <c r="B203" s="107" t="s">
        <v>321</v>
      </c>
      <c r="C203" s="110">
        <v>0</v>
      </c>
      <c r="D203" s="110">
        <v>1</v>
      </c>
      <c r="E203" s="110">
        <v>0</v>
      </c>
      <c r="F203" s="110">
        <v>0</v>
      </c>
      <c r="G203" s="110">
        <v>0</v>
      </c>
      <c r="H203" s="110">
        <v>0</v>
      </c>
      <c r="I203" s="110">
        <v>5</v>
      </c>
      <c r="J203" s="110">
        <v>5</v>
      </c>
      <c r="K203" s="110">
        <v>3</v>
      </c>
      <c r="L203" s="110">
        <v>4</v>
      </c>
      <c r="M203" s="110">
        <v>1</v>
      </c>
      <c r="N203" s="110">
        <v>1</v>
      </c>
      <c r="O203" s="84">
        <f t="shared" si="84"/>
        <v>20</v>
      </c>
    </row>
    <row r="204" spans="2:15" s="17" customFormat="1" ht="23.25" customHeight="1" x14ac:dyDescent="0.25">
      <c r="B204" s="105" t="s">
        <v>322</v>
      </c>
      <c r="C204" s="109">
        <v>1</v>
      </c>
      <c r="D204" s="109">
        <v>1</v>
      </c>
      <c r="E204" s="109">
        <v>3</v>
      </c>
      <c r="F204" s="109">
        <v>1</v>
      </c>
      <c r="G204" s="109">
        <v>1</v>
      </c>
      <c r="H204" s="109">
        <v>1</v>
      </c>
      <c r="I204" s="109">
        <v>4</v>
      </c>
      <c r="J204" s="109">
        <v>0</v>
      </c>
      <c r="K204" s="109">
        <v>0</v>
      </c>
      <c r="L204" s="109">
        <v>1</v>
      </c>
      <c r="M204" s="109">
        <v>1</v>
      </c>
      <c r="N204" s="109">
        <v>1</v>
      </c>
      <c r="O204" s="84">
        <f t="shared" si="84"/>
        <v>15</v>
      </c>
    </row>
    <row r="205" spans="2:15" s="17" customFormat="1" ht="23.25" customHeight="1" x14ac:dyDescent="0.25">
      <c r="B205" s="106" t="s">
        <v>323</v>
      </c>
      <c r="C205" s="110">
        <v>0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  <c r="N205" s="110">
        <v>0</v>
      </c>
      <c r="O205" s="84">
        <f>SUM(C205:N205)</f>
        <v>0</v>
      </c>
    </row>
    <row r="206" spans="2:15" s="17" customFormat="1" ht="23.25" customHeight="1" x14ac:dyDescent="0.25">
      <c r="B206" s="104" t="s">
        <v>324</v>
      </c>
      <c r="C206" s="109">
        <v>0</v>
      </c>
      <c r="D206" s="109">
        <v>0</v>
      </c>
      <c r="E206" s="109">
        <v>0</v>
      </c>
      <c r="F206" s="109">
        <v>0</v>
      </c>
      <c r="G206" s="109">
        <v>0</v>
      </c>
      <c r="H206" s="109">
        <v>0</v>
      </c>
      <c r="I206" s="109">
        <v>0</v>
      </c>
      <c r="J206" s="109">
        <v>0</v>
      </c>
      <c r="K206" s="109">
        <v>0</v>
      </c>
      <c r="L206" s="109">
        <v>0</v>
      </c>
      <c r="M206" s="109">
        <v>1</v>
      </c>
      <c r="N206" s="109">
        <v>0</v>
      </c>
      <c r="O206" s="84">
        <f t="shared" si="84"/>
        <v>1</v>
      </c>
    </row>
    <row r="207" spans="2:15" s="22" customFormat="1" ht="23.25" customHeight="1" x14ac:dyDescent="0.25">
      <c r="B207" s="85" t="s">
        <v>5</v>
      </c>
      <c r="C207" s="84">
        <f>SUM(C202:C206)</f>
        <v>5</v>
      </c>
      <c r="D207" s="84">
        <f t="shared" ref="D207:N207" si="85">SUM(D202:D206)</f>
        <v>6</v>
      </c>
      <c r="E207" s="84">
        <f t="shared" si="85"/>
        <v>11</v>
      </c>
      <c r="F207" s="84">
        <f t="shared" si="85"/>
        <v>19</v>
      </c>
      <c r="G207" s="84">
        <f t="shared" si="85"/>
        <v>14</v>
      </c>
      <c r="H207" s="84">
        <f t="shared" si="85"/>
        <v>16</v>
      </c>
      <c r="I207" s="84">
        <f t="shared" si="85"/>
        <v>18</v>
      </c>
      <c r="J207" s="84">
        <f t="shared" si="85"/>
        <v>11</v>
      </c>
      <c r="K207" s="84">
        <f t="shared" si="85"/>
        <v>11</v>
      </c>
      <c r="L207" s="84">
        <f t="shared" si="85"/>
        <v>10</v>
      </c>
      <c r="M207" s="84">
        <f t="shared" si="85"/>
        <v>15</v>
      </c>
      <c r="N207" s="84">
        <f t="shared" si="85"/>
        <v>9</v>
      </c>
      <c r="O207" s="84">
        <f t="shared" si="84"/>
        <v>145</v>
      </c>
    </row>
    <row r="208" spans="2:15" s="17" customFormat="1" ht="12" customHeight="1" x14ac:dyDescent="0.25">
      <c r="B208" s="19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1"/>
    </row>
    <row r="209" spans="2:15" s="25" customFormat="1" ht="23.25" customHeight="1" x14ac:dyDescent="0.25">
      <c r="B209" s="85" t="s">
        <v>135</v>
      </c>
      <c r="C209" s="97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9"/>
    </row>
    <row r="210" spans="2:15" s="17" customFormat="1" ht="23.25" customHeight="1" x14ac:dyDescent="0.25">
      <c r="B210" s="104" t="s">
        <v>325</v>
      </c>
      <c r="C210" s="109">
        <v>2</v>
      </c>
      <c r="D210" s="109">
        <v>0</v>
      </c>
      <c r="E210" s="109">
        <v>1</v>
      </c>
      <c r="F210" s="109">
        <v>2</v>
      </c>
      <c r="G210" s="109">
        <v>0</v>
      </c>
      <c r="H210" s="109">
        <v>1</v>
      </c>
      <c r="I210" s="109">
        <v>3</v>
      </c>
      <c r="J210" s="109">
        <v>1</v>
      </c>
      <c r="K210" s="109">
        <v>2</v>
      </c>
      <c r="L210" s="109">
        <v>2</v>
      </c>
      <c r="M210" s="109">
        <v>6</v>
      </c>
      <c r="N210" s="109">
        <v>0</v>
      </c>
      <c r="O210" s="84">
        <f>SUM(C210:N210)</f>
        <v>20</v>
      </c>
    </row>
    <row r="211" spans="2:15" s="17" customFormat="1" ht="23.25" customHeight="1" x14ac:dyDescent="0.25">
      <c r="B211" s="107" t="s">
        <v>326</v>
      </c>
      <c r="C211" s="110">
        <v>0</v>
      </c>
      <c r="D211" s="110">
        <v>1</v>
      </c>
      <c r="E211" s="110">
        <v>0</v>
      </c>
      <c r="F211" s="110">
        <v>0</v>
      </c>
      <c r="G211" s="110">
        <v>0</v>
      </c>
      <c r="H211" s="110">
        <v>0</v>
      </c>
      <c r="I211" s="110">
        <v>2</v>
      </c>
      <c r="J211" s="110">
        <v>3</v>
      </c>
      <c r="K211" s="110">
        <v>2</v>
      </c>
      <c r="L211" s="110">
        <v>1</v>
      </c>
      <c r="M211" s="110">
        <v>0</v>
      </c>
      <c r="N211" s="110">
        <v>1</v>
      </c>
      <c r="O211" s="84">
        <f t="shared" ref="O211:O222" si="86">SUM(C211:N211)</f>
        <v>10</v>
      </c>
    </row>
    <row r="212" spans="2:15" s="17" customFormat="1" ht="23.25" customHeight="1" x14ac:dyDescent="0.25">
      <c r="B212" s="104" t="s">
        <v>327</v>
      </c>
      <c r="C212" s="109">
        <v>0</v>
      </c>
      <c r="D212" s="109">
        <v>0</v>
      </c>
      <c r="E212" s="109">
        <v>0</v>
      </c>
      <c r="F212" s="109">
        <v>0</v>
      </c>
      <c r="G212" s="109">
        <v>0</v>
      </c>
      <c r="H212" s="109">
        <v>0</v>
      </c>
      <c r="I212" s="109">
        <v>0</v>
      </c>
      <c r="J212" s="109">
        <v>1</v>
      </c>
      <c r="K212" s="109">
        <v>0</v>
      </c>
      <c r="L212" s="109">
        <v>1</v>
      </c>
      <c r="M212" s="109">
        <v>0</v>
      </c>
      <c r="N212" s="109">
        <v>1</v>
      </c>
      <c r="O212" s="84">
        <f t="shared" si="86"/>
        <v>3</v>
      </c>
    </row>
    <row r="213" spans="2:15" s="17" customFormat="1" ht="24.75" customHeight="1" x14ac:dyDescent="0.25">
      <c r="B213" s="107" t="s">
        <v>328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  <c r="N213" s="110">
        <v>0</v>
      </c>
      <c r="O213" s="84">
        <f t="shared" si="86"/>
        <v>0</v>
      </c>
    </row>
    <row r="214" spans="2:15" s="17" customFormat="1" ht="23.25" customHeight="1" x14ac:dyDescent="0.25">
      <c r="B214" s="104" t="s">
        <v>329</v>
      </c>
      <c r="C214" s="109">
        <v>0</v>
      </c>
      <c r="D214" s="109">
        <v>0</v>
      </c>
      <c r="E214" s="109">
        <v>0</v>
      </c>
      <c r="F214" s="109">
        <v>0</v>
      </c>
      <c r="G214" s="109">
        <v>1</v>
      </c>
      <c r="H214" s="109">
        <v>0</v>
      </c>
      <c r="I214" s="109">
        <v>0</v>
      </c>
      <c r="J214" s="109">
        <v>0</v>
      </c>
      <c r="K214" s="109">
        <v>0</v>
      </c>
      <c r="L214" s="109">
        <v>0</v>
      </c>
      <c r="M214" s="109">
        <v>0</v>
      </c>
      <c r="N214" s="109">
        <v>0</v>
      </c>
      <c r="O214" s="84">
        <f t="shared" si="86"/>
        <v>1</v>
      </c>
    </row>
    <row r="215" spans="2:15" s="17" customFormat="1" ht="23.25" customHeight="1" x14ac:dyDescent="0.25">
      <c r="B215" s="107" t="s">
        <v>330</v>
      </c>
      <c r="C215" s="110">
        <v>0</v>
      </c>
      <c r="D215" s="110">
        <v>0</v>
      </c>
      <c r="E215" s="110">
        <v>0</v>
      </c>
      <c r="F215" s="110">
        <v>1</v>
      </c>
      <c r="G215" s="110">
        <v>0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  <c r="N215" s="110">
        <v>0</v>
      </c>
      <c r="O215" s="84">
        <f t="shared" si="86"/>
        <v>1</v>
      </c>
    </row>
    <row r="216" spans="2:15" s="17" customFormat="1" ht="23.25" customHeight="1" x14ac:dyDescent="0.25">
      <c r="B216" s="104" t="s">
        <v>331</v>
      </c>
      <c r="C216" s="109">
        <v>1</v>
      </c>
      <c r="D216" s="109">
        <v>0</v>
      </c>
      <c r="E216" s="109">
        <v>0</v>
      </c>
      <c r="F216" s="109">
        <v>1</v>
      </c>
      <c r="G216" s="109">
        <v>3</v>
      </c>
      <c r="H216" s="109">
        <v>0</v>
      </c>
      <c r="I216" s="109">
        <v>1</v>
      </c>
      <c r="J216" s="109">
        <v>1</v>
      </c>
      <c r="K216" s="109">
        <v>1</v>
      </c>
      <c r="L216" s="109">
        <v>0</v>
      </c>
      <c r="M216" s="109">
        <v>1</v>
      </c>
      <c r="N216" s="109">
        <v>0</v>
      </c>
      <c r="O216" s="84">
        <f t="shared" si="86"/>
        <v>9</v>
      </c>
    </row>
    <row r="217" spans="2:15" s="17" customFormat="1" ht="23.25" customHeight="1" x14ac:dyDescent="0.25">
      <c r="B217" s="107" t="s">
        <v>332</v>
      </c>
      <c r="C217" s="110">
        <v>0</v>
      </c>
      <c r="D217" s="110">
        <v>0</v>
      </c>
      <c r="E217" s="110">
        <v>2</v>
      </c>
      <c r="F217" s="110">
        <v>0</v>
      </c>
      <c r="G217" s="110">
        <v>0</v>
      </c>
      <c r="H217" s="110">
        <v>3</v>
      </c>
      <c r="I217" s="110">
        <v>2</v>
      </c>
      <c r="J217" s="110">
        <v>0</v>
      </c>
      <c r="K217" s="110">
        <v>0</v>
      </c>
      <c r="L217" s="110">
        <v>0</v>
      </c>
      <c r="M217" s="110">
        <v>2</v>
      </c>
      <c r="N217" s="110">
        <v>0</v>
      </c>
      <c r="O217" s="84">
        <f t="shared" si="86"/>
        <v>9</v>
      </c>
    </row>
    <row r="218" spans="2:15" s="17" customFormat="1" ht="23.25" customHeight="1" x14ac:dyDescent="0.25">
      <c r="B218" s="104" t="s">
        <v>333</v>
      </c>
      <c r="C218" s="109">
        <v>0</v>
      </c>
      <c r="D218" s="109">
        <v>1</v>
      </c>
      <c r="E218" s="109">
        <v>0</v>
      </c>
      <c r="F218" s="109">
        <v>3</v>
      </c>
      <c r="G218" s="109">
        <v>3</v>
      </c>
      <c r="H218" s="109">
        <v>3</v>
      </c>
      <c r="I218" s="109">
        <v>3</v>
      </c>
      <c r="J218" s="109">
        <v>0</v>
      </c>
      <c r="K218" s="109">
        <v>2</v>
      </c>
      <c r="L218" s="109">
        <v>0</v>
      </c>
      <c r="M218" s="109">
        <v>1</v>
      </c>
      <c r="N218" s="109">
        <v>1</v>
      </c>
      <c r="O218" s="84">
        <f t="shared" si="86"/>
        <v>17</v>
      </c>
    </row>
    <row r="219" spans="2:15" s="17" customFormat="1" ht="23.25" customHeight="1" x14ac:dyDescent="0.25">
      <c r="B219" s="107" t="s">
        <v>334</v>
      </c>
      <c r="C219" s="110">
        <v>1</v>
      </c>
      <c r="D219" s="110">
        <v>0</v>
      </c>
      <c r="E219" s="110">
        <v>3</v>
      </c>
      <c r="F219" s="110">
        <v>7</v>
      </c>
      <c r="G219" s="110">
        <v>2</v>
      </c>
      <c r="H219" s="110">
        <v>4</v>
      </c>
      <c r="I219" s="110">
        <v>0</v>
      </c>
      <c r="J219" s="110">
        <v>1</v>
      </c>
      <c r="K219" s="110">
        <v>0</v>
      </c>
      <c r="L219" s="110">
        <v>3</v>
      </c>
      <c r="M219" s="110">
        <v>2</v>
      </c>
      <c r="N219" s="110">
        <v>1</v>
      </c>
      <c r="O219" s="84">
        <f t="shared" si="86"/>
        <v>24</v>
      </c>
    </row>
    <row r="220" spans="2:15" s="17" customFormat="1" ht="23.25" customHeight="1" x14ac:dyDescent="0.25">
      <c r="B220" s="104" t="s">
        <v>335</v>
      </c>
      <c r="C220" s="109">
        <v>2</v>
      </c>
      <c r="D220" s="109">
        <v>2</v>
      </c>
      <c r="E220" s="109">
        <v>6</v>
      </c>
      <c r="F220" s="109">
        <v>7</v>
      </c>
      <c r="G220" s="109">
        <v>7</v>
      </c>
      <c r="H220" s="109">
        <v>5</v>
      </c>
      <c r="I220" s="109">
        <v>4</v>
      </c>
      <c r="J220" s="109">
        <v>4</v>
      </c>
      <c r="K220" s="109">
        <v>5</v>
      </c>
      <c r="L220" s="109">
        <v>1</v>
      </c>
      <c r="M220" s="109">
        <v>4</v>
      </c>
      <c r="N220" s="109">
        <v>6</v>
      </c>
      <c r="O220" s="84">
        <f t="shared" si="86"/>
        <v>53</v>
      </c>
    </row>
    <row r="221" spans="2:15" s="17" customFormat="1" ht="23.25" customHeight="1" x14ac:dyDescent="0.25">
      <c r="B221" s="107" t="s">
        <v>336</v>
      </c>
      <c r="C221" s="110">
        <v>1</v>
      </c>
      <c r="D221" s="110">
        <v>2</v>
      </c>
      <c r="E221" s="110">
        <v>1</v>
      </c>
      <c r="F221" s="110">
        <v>0</v>
      </c>
      <c r="G221" s="110">
        <v>1</v>
      </c>
      <c r="H221" s="110">
        <v>3</v>
      </c>
      <c r="I221" s="110">
        <v>3</v>
      </c>
      <c r="J221" s="110">
        <v>1</v>
      </c>
      <c r="K221" s="110">
        <v>1</v>
      </c>
      <c r="L221" s="110">
        <v>2</v>
      </c>
      <c r="M221" s="110">
        <v>4</v>
      </c>
      <c r="N221" s="110">
        <v>0</v>
      </c>
      <c r="O221" s="84">
        <f t="shared" si="86"/>
        <v>19</v>
      </c>
    </row>
    <row r="222" spans="2:15" s="22" customFormat="1" ht="23.25" customHeight="1" x14ac:dyDescent="0.25">
      <c r="B222" s="85" t="s">
        <v>5</v>
      </c>
      <c r="C222" s="84">
        <f>SUM(C210:C221)</f>
        <v>7</v>
      </c>
      <c r="D222" s="84">
        <f t="shared" ref="D222:N222" si="87">SUM(D210:D221)</f>
        <v>6</v>
      </c>
      <c r="E222" s="84">
        <f t="shared" si="87"/>
        <v>13</v>
      </c>
      <c r="F222" s="84">
        <f t="shared" si="87"/>
        <v>21</v>
      </c>
      <c r="G222" s="84">
        <f t="shared" si="87"/>
        <v>17</v>
      </c>
      <c r="H222" s="84">
        <f>SUM(H210:H221)</f>
        <v>19</v>
      </c>
      <c r="I222" s="84">
        <f t="shared" si="87"/>
        <v>18</v>
      </c>
      <c r="J222" s="84">
        <f>SUM(J210:J221)</f>
        <v>12</v>
      </c>
      <c r="K222" s="84">
        <f t="shared" si="87"/>
        <v>13</v>
      </c>
      <c r="L222" s="84">
        <f t="shared" si="87"/>
        <v>10</v>
      </c>
      <c r="M222" s="84">
        <f t="shared" si="87"/>
        <v>20</v>
      </c>
      <c r="N222" s="84">
        <f t="shared" si="87"/>
        <v>10</v>
      </c>
      <c r="O222" s="84">
        <f t="shared" si="86"/>
        <v>166</v>
      </c>
    </row>
    <row r="223" spans="2:15" s="17" customFormat="1" ht="12" customHeight="1" x14ac:dyDescent="0.25">
      <c r="B223" s="19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1"/>
    </row>
    <row r="224" spans="2:15" s="25" customFormat="1" ht="23.25" customHeight="1" x14ac:dyDescent="0.25">
      <c r="B224" s="85" t="s">
        <v>449</v>
      </c>
      <c r="C224" s="97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9"/>
    </row>
    <row r="225" spans="2:15" s="17" customFormat="1" ht="23.25" customHeight="1" x14ac:dyDescent="0.25">
      <c r="B225" s="104" t="s">
        <v>337</v>
      </c>
      <c r="C225" s="109">
        <v>19</v>
      </c>
      <c r="D225" s="109">
        <v>19</v>
      </c>
      <c r="E225" s="109">
        <v>45</v>
      </c>
      <c r="F225" s="109">
        <v>44</v>
      </c>
      <c r="G225" s="109">
        <v>33</v>
      </c>
      <c r="H225" s="109">
        <v>31</v>
      </c>
      <c r="I225" s="109">
        <v>29</v>
      </c>
      <c r="J225" s="109">
        <v>27</v>
      </c>
      <c r="K225" s="109">
        <v>16</v>
      </c>
      <c r="L225" s="109">
        <v>33</v>
      </c>
      <c r="M225" s="109">
        <v>26</v>
      </c>
      <c r="N225" s="109">
        <v>23</v>
      </c>
      <c r="O225" s="84">
        <f t="shared" ref="O225:O230" si="88">SUM(C225:N225)</f>
        <v>345</v>
      </c>
    </row>
    <row r="226" spans="2:15" s="17" customFormat="1" ht="23.25" customHeight="1" x14ac:dyDescent="0.25">
      <c r="B226" s="107" t="s">
        <v>338</v>
      </c>
      <c r="C226" s="110">
        <v>21</v>
      </c>
      <c r="D226" s="110">
        <v>20</v>
      </c>
      <c r="E226" s="110">
        <v>19</v>
      </c>
      <c r="F226" s="110">
        <v>9</v>
      </c>
      <c r="G226" s="110">
        <v>16</v>
      </c>
      <c r="H226" s="110">
        <v>8</v>
      </c>
      <c r="I226" s="110">
        <v>21</v>
      </c>
      <c r="J226" s="110">
        <v>27</v>
      </c>
      <c r="K226" s="110">
        <v>15</v>
      </c>
      <c r="L226" s="110">
        <v>22</v>
      </c>
      <c r="M226" s="110">
        <v>21</v>
      </c>
      <c r="N226" s="110">
        <v>25</v>
      </c>
      <c r="O226" s="84">
        <f t="shared" si="88"/>
        <v>224</v>
      </c>
    </row>
    <row r="227" spans="2:15" s="17" customFormat="1" ht="23.25" customHeight="1" x14ac:dyDescent="0.25">
      <c r="B227" s="105" t="s">
        <v>339</v>
      </c>
      <c r="C227" s="109">
        <v>8</v>
      </c>
      <c r="D227" s="109">
        <v>7</v>
      </c>
      <c r="E227" s="109">
        <v>21</v>
      </c>
      <c r="F227" s="109">
        <v>7</v>
      </c>
      <c r="G227" s="109">
        <v>3</v>
      </c>
      <c r="H227" s="109">
        <v>8</v>
      </c>
      <c r="I227" s="109">
        <v>4</v>
      </c>
      <c r="J227" s="109">
        <v>10</v>
      </c>
      <c r="K227" s="109">
        <v>14</v>
      </c>
      <c r="L227" s="109">
        <v>17</v>
      </c>
      <c r="M227" s="109">
        <v>11</v>
      </c>
      <c r="N227" s="109">
        <v>20</v>
      </c>
      <c r="O227" s="84">
        <f t="shared" si="88"/>
        <v>130</v>
      </c>
    </row>
    <row r="228" spans="2:15" s="17" customFormat="1" ht="23.25" customHeight="1" x14ac:dyDescent="0.25">
      <c r="B228" s="106" t="s">
        <v>340</v>
      </c>
      <c r="C228" s="110">
        <v>5</v>
      </c>
      <c r="D228" s="110">
        <v>1</v>
      </c>
      <c r="E228" s="110">
        <v>12</v>
      </c>
      <c r="F228" s="110">
        <v>5</v>
      </c>
      <c r="G228" s="110">
        <v>2</v>
      </c>
      <c r="H228" s="110">
        <v>1</v>
      </c>
      <c r="I228" s="110">
        <v>0</v>
      </c>
      <c r="J228" s="110">
        <v>2</v>
      </c>
      <c r="K228" s="110">
        <v>3</v>
      </c>
      <c r="L228" s="110">
        <v>2</v>
      </c>
      <c r="M228" s="110">
        <v>0</v>
      </c>
      <c r="N228" s="110">
        <v>4</v>
      </c>
      <c r="O228" s="84">
        <f t="shared" si="88"/>
        <v>37</v>
      </c>
    </row>
    <row r="229" spans="2:15" s="17" customFormat="1" ht="23.25" customHeight="1" x14ac:dyDescent="0.25">
      <c r="B229" s="104" t="s">
        <v>341</v>
      </c>
      <c r="C229" s="109">
        <v>10</v>
      </c>
      <c r="D229" s="109">
        <v>3</v>
      </c>
      <c r="E229" s="109">
        <v>11</v>
      </c>
      <c r="F229" s="109">
        <v>6</v>
      </c>
      <c r="G229" s="109">
        <v>7</v>
      </c>
      <c r="H229" s="109">
        <v>3</v>
      </c>
      <c r="I229" s="109">
        <v>9</v>
      </c>
      <c r="J229" s="109">
        <v>10</v>
      </c>
      <c r="K229" s="109">
        <v>6</v>
      </c>
      <c r="L229" s="109">
        <v>7</v>
      </c>
      <c r="M229" s="109">
        <v>13</v>
      </c>
      <c r="N229" s="109">
        <v>12</v>
      </c>
      <c r="O229" s="84">
        <f t="shared" si="88"/>
        <v>97</v>
      </c>
    </row>
    <row r="230" spans="2:15" s="22" customFormat="1" ht="23.25" customHeight="1" x14ac:dyDescent="0.25">
      <c r="B230" s="85" t="s">
        <v>5</v>
      </c>
      <c r="C230" s="84">
        <f>SUM(C225:C229)</f>
        <v>63</v>
      </c>
      <c r="D230" s="84">
        <f>SUM(D225:D229)</f>
        <v>50</v>
      </c>
      <c r="E230" s="84">
        <f t="shared" ref="E230:N230" si="89">SUM(E225:E229)</f>
        <v>108</v>
      </c>
      <c r="F230" s="84">
        <f t="shared" si="89"/>
        <v>71</v>
      </c>
      <c r="G230" s="84">
        <f t="shared" si="89"/>
        <v>61</v>
      </c>
      <c r="H230" s="84">
        <f t="shared" si="89"/>
        <v>51</v>
      </c>
      <c r="I230" s="84">
        <f t="shared" si="89"/>
        <v>63</v>
      </c>
      <c r="J230" s="84">
        <f t="shared" si="89"/>
        <v>76</v>
      </c>
      <c r="K230" s="84">
        <f t="shared" si="89"/>
        <v>54</v>
      </c>
      <c r="L230" s="84">
        <f t="shared" si="89"/>
        <v>81</v>
      </c>
      <c r="M230" s="84">
        <f t="shared" si="89"/>
        <v>71</v>
      </c>
      <c r="N230" s="84">
        <f t="shared" si="89"/>
        <v>84</v>
      </c>
      <c r="O230" s="84">
        <f t="shared" si="88"/>
        <v>833</v>
      </c>
    </row>
    <row r="231" spans="2:15" s="17" customFormat="1" ht="12" customHeight="1" x14ac:dyDescent="0.25">
      <c r="B231" s="19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1"/>
    </row>
    <row r="232" spans="2:15" s="25" customFormat="1" ht="23.25" customHeight="1" x14ac:dyDescent="0.25">
      <c r="B232" s="85" t="s">
        <v>136</v>
      </c>
      <c r="C232" s="97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9"/>
    </row>
    <row r="233" spans="2:15" s="17" customFormat="1" ht="23.25" customHeight="1" x14ac:dyDescent="0.25">
      <c r="B233" s="104" t="s">
        <v>364</v>
      </c>
      <c r="C233" s="109">
        <v>4</v>
      </c>
      <c r="D233" s="109">
        <v>7</v>
      </c>
      <c r="E233" s="109">
        <v>23</v>
      </c>
      <c r="F233" s="109">
        <v>23</v>
      </c>
      <c r="G233" s="109">
        <v>11</v>
      </c>
      <c r="H233" s="109">
        <v>14</v>
      </c>
      <c r="I233" s="109">
        <v>14</v>
      </c>
      <c r="J233" s="109">
        <v>11</v>
      </c>
      <c r="K233" s="109">
        <v>5</v>
      </c>
      <c r="L233" s="109">
        <v>15</v>
      </c>
      <c r="M233" s="109">
        <v>13</v>
      </c>
      <c r="N233" s="109">
        <v>9</v>
      </c>
      <c r="O233" s="84">
        <f t="shared" ref="O233:O242" si="90">SUM(C233:N233)</f>
        <v>149</v>
      </c>
    </row>
    <row r="234" spans="2:15" s="17" customFormat="1" ht="23.25" customHeight="1" x14ac:dyDescent="0.25">
      <c r="B234" s="107" t="s">
        <v>342</v>
      </c>
      <c r="C234" s="110">
        <v>12</v>
      </c>
      <c r="D234" s="110">
        <v>7</v>
      </c>
      <c r="E234" s="110">
        <v>10</v>
      </c>
      <c r="F234" s="110">
        <v>6</v>
      </c>
      <c r="G234" s="110">
        <v>6</v>
      </c>
      <c r="H234" s="110">
        <v>4</v>
      </c>
      <c r="I234" s="110">
        <v>9</v>
      </c>
      <c r="J234" s="110">
        <v>12</v>
      </c>
      <c r="K234" s="110">
        <v>9</v>
      </c>
      <c r="L234" s="110">
        <v>11</v>
      </c>
      <c r="M234" s="110">
        <v>5</v>
      </c>
      <c r="N234" s="110">
        <v>7</v>
      </c>
      <c r="O234" s="84">
        <f t="shared" si="90"/>
        <v>98</v>
      </c>
    </row>
    <row r="235" spans="2:15" s="17" customFormat="1" ht="23.25" customHeight="1" x14ac:dyDescent="0.25">
      <c r="B235" s="104" t="s">
        <v>343</v>
      </c>
      <c r="C235" s="109">
        <v>8</v>
      </c>
      <c r="D235" s="109">
        <v>7</v>
      </c>
      <c r="E235" s="109">
        <v>21</v>
      </c>
      <c r="F235" s="109">
        <v>7</v>
      </c>
      <c r="G235" s="109">
        <v>3</v>
      </c>
      <c r="H235" s="109">
        <v>8</v>
      </c>
      <c r="I235" s="109">
        <v>4</v>
      </c>
      <c r="J235" s="109">
        <v>10</v>
      </c>
      <c r="K235" s="109">
        <v>14</v>
      </c>
      <c r="L235" s="109">
        <v>17</v>
      </c>
      <c r="M235" s="109">
        <v>11</v>
      </c>
      <c r="N235" s="109">
        <v>20</v>
      </c>
      <c r="O235" s="84">
        <f t="shared" si="90"/>
        <v>130</v>
      </c>
    </row>
    <row r="236" spans="2:15" s="17" customFormat="1" ht="23.25" customHeight="1" x14ac:dyDescent="0.25">
      <c r="B236" s="107" t="s">
        <v>344</v>
      </c>
      <c r="C236" s="110">
        <v>5</v>
      </c>
      <c r="D236" s="110">
        <v>1</v>
      </c>
      <c r="E236" s="110">
        <v>12</v>
      </c>
      <c r="F236" s="110">
        <v>5</v>
      </c>
      <c r="G236" s="110">
        <v>2</v>
      </c>
      <c r="H236" s="110">
        <v>1</v>
      </c>
      <c r="I236" s="110">
        <v>0</v>
      </c>
      <c r="J236" s="110">
        <v>2</v>
      </c>
      <c r="K236" s="110">
        <v>3</v>
      </c>
      <c r="L236" s="110">
        <v>2</v>
      </c>
      <c r="M236" s="110">
        <v>0</v>
      </c>
      <c r="N236" s="110">
        <v>4</v>
      </c>
      <c r="O236" s="84">
        <f t="shared" si="90"/>
        <v>37</v>
      </c>
    </row>
    <row r="237" spans="2:15" s="17" customFormat="1" ht="23.25" customHeight="1" x14ac:dyDescent="0.25">
      <c r="B237" s="104" t="s">
        <v>345</v>
      </c>
      <c r="C237" s="109">
        <v>15</v>
      </c>
      <c r="D237" s="109">
        <v>12</v>
      </c>
      <c r="E237" s="109">
        <v>22</v>
      </c>
      <c r="F237" s="109">
        <v>21</v>
      </c>
      <c r="G237" s="109">
        <v>22</v>
      </c>
      <c r="H237" s="109">
        <v>17</v>
      </c>
      <c r="I237" s="109">
        <v>15</v>
      </c>
      <c r="J237" s="109">
        <v>16</v>
      </c>
      <c r="K237" s="109">
        <v>11</v>
      </c>
      <c r="L237" s="109">
        <v>18</v>
      </c>
      <c r="M237" s="109">
        <v>13</v>
      </c>
      <c r="N237" s="109">
        <v>14</v>
      </c>
      <c r="O237" s="84">
        <f t="shared" si="90"/>
        <v>196</v>
      </c>
    </row>
    <row r="238" spans="2:15" s="17" customFormat="1" ht="23.25" customHeight="1" x14ac:dyDescent="0.25">
      <c r="B238" s="107" t="s">
        <v>346</v>
      </c>
      <c r="C238" s="110">
        <v>5</v>
      </c>
      <c r="D238" s="110">
        <v>10</v>
      </c>
      <c r="E238" s="110">
        <v>5</v>
      </c>
      <c r="F238" s="110">
        <v>2</v>
      </c>
      <c r="G238" s="110">
        <v>4</v>
      </c>
      <c r="H238" s="110">
        <v>1</v>
      </c>
      <c r="I238" s="110">
        <v>7</v>
      </c>
      <c r="J238" s="110">
        <v>7</v>
      </c>
      <c r="K238" s="110">
        <v>5</v>
      </c>
      <c r="L238" s="110">
        <v>6</v>
      </c>
      <c r="M238" s="110">
        <v>12</v>
      </c>
      <c r="N238" s="110">
        <v>14</v>
      </c>
      <c r="O238" s="84">
        <f t="shared" si="90"/>
        <v>78</v>
      </c>
    </row>
    <row r="239" spans="2:15" s="17" customFormat="1" ht="23.25" customHeight="1" x14ac:dyDescent="0.25">
      <c r="B239" s="104" t="s">
        <v>347</v>
      </c>
      <c r="C239" s="109">
        <v>4</v>
      </c>
      <c r="D239" s="109">
        <v>3</v>
      </c>
      <c r="E239" s="109">
        <v>4</v>
      </c>
      <c r="F239" s="109">
        <v>1</v>
      </c>
      <c r="G239" s="109">
        <v>6</v>
      </c>
      <c r="H239" s="109">
        <v>3</v>
      </c>
      <c r="I239" s="109">
        <v>5</v>
      </c>
      <c r="J239" s="109">
        <v>8</v>
      </c>
      <c r="K239" s="109">
        <v>1</v>
      </c>
      <c r="L239" s="109">
        <v>5</v>
      </c>
      <c r="M239" s="109">
        <v>4</v>
      </c>
      <c r="N239" s="109">
        <v>4</v>
      </c>
      <c r="O239" s="84">
        <f t="shared" si="90"/>
        <v>48</v>
      </c>
    </row>
    <row r="240" spans="2:15" s="17" customFormat="1" ht="23.25" customHeight="1" x14ac:dyDescent="0.25">
      <c r="B240" s="107" t="s">
        <v>348</v>
      </c>
      <c r="C240" s="110">
        <v>0</v>
      </c>
      <c r="D240" s="110">
        <v>0</v>
      </c>
      <c r="E240" s="110">
        <v>0</v>
      </c>
      <c r="F240" s="110">
        <v>0</v>
      </c>
      <c r="G240" s="110">
        <v>0</v>
      </c>
      <c r="H240" s="110">
        <v>0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  <c r="N240" s="110">
        <v>0</v>
      </c>
      <c r="O240" s="84">
        <f t="shared" si="90"/>
        <v>0</v>
      </c>
    </row>
    <row r="241" spans="2:15" s="22" customFormat="1" ht="23.25" customHeight="1" x14ac:dyDescent="0.25">
      <c r="B241" s="104" t="s">
        <v>349</v>
      </c>
      <c r="C241" s="109">
        <v>10</v>
      </c>
      <c r="D241" s="109">
        <v>3</v>
      </c>
      <c r="E241" s="109">
        <v>11</v>
      </c>
      <c r="F241" s="109">
        <v>6</v>
      </c>
      <c r="G241" s="109">
        <v>7</v>
      </c>
      <c r="H241" s="109">
        <v>3</v>
      </c>
      <c r="I241" s="109">
        <v>9</v>
      </c>
      <c r="J241" s="109">
        <v>10</v>
      </c>
      <c r="K241" s="109">
        <v>6</v>
      </c>
      <c r="L241" s="109">
        <v>7</v>
      </c>
      <c r="M241" s="109">
        <v>13</v>
      </c>
      <c r="N241" s="109">
        <v>12</v>
      </c>
      <c r="O241" s="84">
        <f t="shared" si="90"/>
        <v>97</v>
      </c>
    </row>
    <row r="242" spans="2:15" s="22" customFormat="1" ht="23.25" customHeight="1" x14ac:dyDescent="0.25">
      <c r="B242" s="85" t="s">
        <v>5</v>
      </c>
      <c r="C242" s="84">
        <f>SUM(C233:C241)</f>
        <v>63</v>
      </c>
      <c r="D242" s="84">
        <f t="shared" ref="D242:N242" si="91">SUM(D233:D241)</f>
        <v>50</v>
      </c>
      <c r="E242" s="84">
        <f t="shared" si="91"/>
        <v>108</v>
      </c>
      <c r="F242" s="84">
        <f t="shared" si="91"/>
        <v>71</v>
      </c>
      <c r="G242" s="84">
        <f t="shared" si="91"/>
        <v>61</v>
      </c>
      <c r="H242" s="84">
        <f t="shared" si="91"/>
        <v>51</v>
      </c>
      <c r="I242" s="84">
        <f t="shared" si="91"/>
        <v>63</v>
      </c>
      <c r="J242" s="84">
        <f t="shared" si="91"/>
        <v>76</v>
      </c>
      <c r="K242" s="84">
        <f>SUM(K233:K241)</f>
        <v>54</v>
      </c>
      <c r="L242" s="84">
        <f t="shared" si="91"/>
        <v>81</v>
      </c>
      <c r="M242" s="84">
        <f>SUM(M233:M241)</f>
        <v>71</v>
      </c>
      <c r="N242" s="84">
        <f t="shared" si="91"/>
        <v>84</v>
      </c>
      <c r="O242" s="84">
        <f t="shared" si="90"/>
        <v>833</v>
      </c>
    </row>
    <row r="243" spans="2:15" s="17" customFormat="1" ht="12" customHeight="1" x14ac:dyDescent="0.25">
      <c r="B243" s="19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1"/>
    </row>
    <row r="244" spans="2:15" s="26" customFormat="1" ht="23.25" customHeight="1" x14ac:dyDescent="0.25">
      <c r="B244" s="85" t="s">
        <v>448</v>
      </c>
      <c r="C244" s="97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9"/>
    </row>
    <row r="245" spans="2:15" s="17" customFormat="1" ht="23.25" customHeight="1" x14ac:dyDescent="0.25">
      <c r="B245" s="104" t="s">
        <v>350</v>
      </c>
      <c r="C245" s="109">
        <v>5</v>
      </c>
      <c r="D245" s="109">
        <v>0</v>
      </c>
      <c r="E245" s="109">
        <v>1</v>
      </c>
      <c r="F245" s="109">
        <v>2</v>
      </c>
      <c r="G245" s="109">
        <v>3</v>
      </c>
      <c r="H245" s="109">
        <v>0</v>
      </c>
      <c r="I245" s="109">
        <v>0</v>
      </c>
      <c r="J245" s="109">
        <v>0</v>
      </c>
      <c r="K245" s="109">
        <v>3</v>
      </c>
      <c r="L245" s="109">
        <v>2</v>
      </c>
      <c r="M245" s="109">
        <v>1</v>
      </c>
      <c r="N245" s="109">
        <v>1</v>
      </c>
      <c r="O245" s="84">
        <f t="shared" ref="O245:O250" si="92">SUM(C245:N245)</f>
        <v>18</v>
      </c>
    </row>
    <row r="246" spans="2:15" s="17" customFormat="1" ht="23.25" customHeight="1" x14ac:dyDescent="0.25">
      <c r="B246" s="107" t="s">
        <v>351</v>
      </c>
      <c r="C246" s="110">
        <v>3</v>
      </c>
      <c r="D246" s="110">
        <v>0</v>
      </c>
      <c r="E246" s="110">
        <v>2</v>
      </c>
      <c r="F246" s="110">
        <v>1</v>
      </c>
      <c r="G246" s="110">
        <v>4</v>
      </c>
      <c r="H246" s="110">
        <v>2</v>
      </c>
      <c r="I246" s="110">
        <v>1</v>
      </c>
      <c r="J246" s="110">
        <v>1</v>
      </c>
      <c r="K246" s="110">
        <v>1</v>
      </c>
      <c r="L246" s="110">
        <v>0</v>
      </c>
      <c r="M246" s="110">
        <v>5</v>
      </c>
      <c r="N246" s="110">
        <v>1</v>
      </c>
      <c r="O246" s="84">
        <f t="shared" si="92"/>
        <v>21</v>
      </c>
    </row>
    <row r="247" spans="2:15" s="17" customFormat="1" ht="23.25" customHeight="1" x14ac:dyDescent="0.25">
      <c r="B247" s="105" t="s">
        <v>352</v>
      </c>
      <c r="C247" s="109">
        <v>3</v>
      </c>
      <c r="D247" s="109">
        <v>0</v>
      </c>
      <c r="E247" s="109">
        <v>1</v>
      </c>
      <c r="F247" s="109">
        <v>0</v>
      </c>
      <c r="G247" s="109">
        <v>0</v>
      </c>
      <c r="H247" s="109">
        <v>0</v>
      </c>
      <c r="I247" s="109">
        <v>0</v>
      </c>
      <c r="J247" s="109">
        <v>2</v>
      </c>
      <c r="K247" s="109">
        <v>1</v>
      </c>
      <c r="L247" s="109">
        <v>1</v>
      </c>
      <c r="M247" s="109">
        <v>0</v>
      </c>
      <c r="N247" s="109">
        <v>3</v>
      </c>
      <c r="O247" s="84">
        <f t="shared" si="92"/>
        <v>11</v>
      </c>
    </row>
    <row r="248" spans="2:15" s="17" customFormat="1" ht="23.25" customHeight="1" x14ac:dyDescent="0.25">
      <c r="B248" s="106" t="s">
        <v>353</v>
      </c>
      <c r="C248" s="110">
        <v>0</v>
      </c>
      <c r="D248" s="110">
        <v>1</v>
      </c>
      <c r="E248" s="110">
        <v>0</v>
      </c>
      <c r="F248" s="110">
        <v>1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  <c r="M248" s="110">
        <v>0</v>
      </c>
      <c r="N248" s="110">
        <v>0</v>
      </c>
      <c r="O248" s="84">
        <f t="shared" si="92"/>
        <v>2</v>
      </c>
    </row>
    <row r="249" spans="2:15" s="17" customFormat="1" ht="23.25" customHeight="1" x14ac:dyDescent="0.25">
      <c r="B249" s="104" t="s">
        <v>354</v>
      </c>
      <c r="C249" s="109">
        <v>0</v>
      </c>
      <c r="D249" s="109">
        <v>2</v>
      </c>
      <c r="E249" s="109">
        <v>2</v>
      </c>
      <c r="F249" s="109">
        <v>0</v>
      </c>
      <c r="G249" s="109">
        <v>1</v>
      </c>
      <c r="H249" s="109">
        <v>0</v>
      </c>
      <c r="I249" s="109">
        <v>4</v>
      </c>
      <c r="J249" s="109">
        <v>2</v>
      </c>
      <c r="K249" s="109">
        <v>2</v>
      </c>
      <c r="L249" s="109">
        <v>1</v>
      </c>
      <c r="M249" s="109">
        <v>3</v>
      </c>
      <c r="N249" s="109">
        <v>1</v>
      </c>
      <c r="O249" s="84">
        <f t="shared" si="92"/>
        <v>18</v>
      </c>
    </row>
    <row r="250" spans="2:15" s="22" customFormat="1" ht="23.25" customHeight="1" x14ac:dyDescent="0.25">
      <c r="B250" s="85" t="s">
        <v>5</v>
      </c>
      <c r="C250" s="84">
        <f>SUM(C245:C249)</f>
        <v>11</v>
      </c>
      <c r="D250" s="84">
        <f t="shared" ref="D250:N250" si="93">SUM(D245:D249)</f>
        <v>3</v>
      </c>
      <c r="E250" s="84">
        <f t="shared" si="93"/>
        <v>6</v>
      </c>
      <c r="F250" s="84">
        <f t="shared" si="93"/>
        <v>4</v>
      </c>
      <c r="G250" s="84">
        <f t="shared" si="93"/>
        <v>8</v>
      </c>
      <c r="H250" s="84">
        <f t="shared" si="93"/>
        <v>2</v>
      </c>
      <c r="I250" s="84">
        <f t="shared" si="93"/>
        <v>5</v>
      </c>
      <c r="J250" s="84">
        <f t="shared" si="93"/>
        <v>5</v>
      </c>
      <c r="K250" s="84">
        <f t="shared" si="93"/>
        <v>7</v>
      </c>
      <c r="L250" s="84">
        <f t="shared" si="93"/>
        <v>4</v>
      </c>
      <c r="M250" s="84">
        <f t="shared" si="93"/>
        <v>9</v>
      </c>
      <c r="N250" s="84">
        <f t="shared" si="93"/>
        <v>6</v>
      </c>
      <c r="O250" s="84">
        <f t="shared" si="92"/>
        <v>70</v>
      </c>
    </row>
    <row r="251" spans="2:15" s="17" customFormat="1" ht="12" customHeight="1" x14ac:dyDescent="0.25">
      <c r="B251" s="19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1"/>
    </row>
    <row r="252" spans="2:15" s="25" customFormat="1" ht="23.25" customHeight="1" x14ac:dyDescent="0.25">
      <c r="B252" s="85" t="s">
        <v>137</v>
      </c>
      <c r="C252" s="97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9"/>
    </row>
    <row r="253" spans="2:15" s="17" customFormat="1" ht="23.25" customHeight="1" x14ac:dyDescent="0.25">
      <c r="B253" s="104" t="s">
        <v>363</v>
      </c>
      <c r="C253" s="109">
        <v>3</v>
      </c>
      <c r="D253" s="109">
        <v>0</v>
      </c>
      <c r="E253" s="109">
        <v>1</v>
      </c>
      <c r="F253" s="109">
        <v>1</v>
      </c>
      <c r="G253" s="109">
        <v>2</v>
      </c>
      <c r="H253" s="109">
        <v>0</v>
      </c>
      <c r="I253" s="109">
        <v>0</v>
      </c>
      <c r="J253" s="109">
        <v>1</v>
      </c>
      <c r="K253" s="109">
        <v>3</v>
      </c>
      <c r="L253" s="109">
        <v>1</v>
      </c>
      <c r="M253" s="109">
        <v>4</v>
      </c>
      <c r="N253" s="109">
        <v>0</v>
      </c>
      <c r="O253" s="84">
        <f t="shared" ref="O253:O262" si="94">SUM(C253:N253)</f>
        <v>16</v>
      </c>
    </row>
    <row r="254" spans="2:15" s="17" customFormat="1" ht="23.25" customHeight="1" x14ac:dyDescent="0.25">
      <c r="B254" s="107" t="s">
        <v>355</v>
      </c>
      <c r="C254" s="110">
        <v>1</v>
      </c>
      <c r="D254" s="110">
        <v>0</v>
      </c>
      <c r="E254" s="110">
        <v>1</v>
      </c>
      <c r="F254" s="110">
        <v>0</v>
      </c>
      <c r="G254" s="110">
        <v>0</v>
      </c>
      <c r="H254" s="110">
        <v>2</v>
      </c>
      <c r="I254" s="110">
        <v>0</v>
      </c>
      <c r="J254" s="110">
        <v>0</v>
      </c>
      <c r="K254" s="110">
        <v>0</v>
      </c>
      <c r="L254" s="110">
        <v>0</v>
      </c>
      <c r="M254" s="110">
        <v>2</v>
      </c>
      <c r="N254" s="110">
        <v>0</v>
      </c>
      <c r="O254" s="84">
        <f t="shared" si="94"/>
        <v>6</v>
      </c>
    </row>
    <row r="255" spans="2:15" s="17" customFormat="1" ht="23.25" customHeight="1" x14ac:dyDescent="0.25">
      <c r="B255" s="104" t="s">
        <v>356</v>
      </c>
      <c r="C255" s="109">
        <v>1</v>
      </c>
      <c r="D255" s="109">
        <v>0</v>
      </c>
      <c r="E255" s="109">
        <v>0</v>
      </c>
      <c r="F255" s="109">
        <v>0</v>
      </c>
      <c r="G255" s="109">
        <v>0</v>
      </c>
      <c r="H255" s="109">
        <v>0</v>
      </c>
      <c r="I255" s="109">
        <v>0</v>
      </c>
      <c r="J255" s="109">
        <v>0</v>
      </c>
      <c r="K255" s="109">
        <v>1</v>
      </c>
      <c r="L255" s="109">
        <v>1</v>
      </c>
      <c r="M255" s="109">
        <v>0</v>
      </c>
      <c r="N255" s="109">
        <v>2</v>
      </c>
      <c r="O255" s="84">
        <f t="shared" si="94"/>
        <v>5</v>
      </c>
    </row>
    <row r="256" spans="2:15" s="17" customFormat="1" ht="23.25" customHeight="1" x14ac:dyDescent="0.25">
      <c r="B256" s="107" t="s">
        <v>357</v>
      </c>
      <c r="C256" s="110">
        <v>0</v>
      </c>
      <c r="D256" s="110">
        <v>1</v>
      </c>
      <c r="E256" s="110">
        <v>0</v>
      </c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  <c r="M256" s="110">
        <v>0</v>
      </c>
      <c r="N256" s="110">
        <v>0</v>
      </c>
      <c r="O256" s="84">
        <f t="shared" si="94"/>
        <v>1</v>
      </c>
    </row>
    <row r="257" spans="2:15" s="17" customFormat="1" ht="23.25" customHeight="1" x14ac:dyDescent="0.25">
      <c r="B257" s="104" t="s">
        <v>358</v>
      </c>
      <c r="C257" s="109">
        <v>5</v>
      </c>
      <c r="D257" s="109">
        <v>0</v>
      </c>
      <c r="E257" s="109">
        <v>1</v>
      </c>
      <c r="F257" s="109">
        <v>2</v>
      </c>
      <c r="G257" s="109">
        <v>1</v>
      </c>
      <c r="H257" s="109">
        <v>0</v>
      </c>
      <c r="I257" s="109">
        <v>0</v>
      </c>
      <c r="J257" s="109">
        <v>0</v>
      </c>
      <c r="K257" s="109">
        <v>0</v>
      </c>
      <c r="L257" s="109">
        <v>1</v>
      </c>
      <c r="M257" s="109">
        <v>0</v>
      </c>
      <c r="N257" s="109">
        <v>1</v>
      </c>
      <c r="O257" s="84">
        <f t="shared" si="94"/>
        <v>11</v>
      </c>
    </row>
    <row r="258" spans="2:15" s="17" customFormat="1" ht="23.25" customHeight="1" x14ac:dyDescent="0.25">
      <c r="B258" s="107" t="s">
        <v>359</v>
      </c>
      <c r="C258" s="110">
        <v>1</v>
      </c>
      <c r="D258" s="110">
        <v>0</v>
      </c>
      <c r="E258" s="110">
        <v>2</v>
      </c>
      <c r="F258" s="110">
        <v>1</v>
      </c>
      <c r="G258" s="110">
        <v>3</v>
      </c>
      <c r="H258" s="110">
        <v>0</v>
      </c>
      <c r="I258" s="110">
        <v>1</v>
      </c>
      <c r="J258" s="110">
        <v>1</v>
      </c>
      <c r="K258" s="110">
        <v>1</v>
      </c>
      <c r="L258" s="110">
        <v>0</v>
      </c>
      <c r="M258" s="110">
        <v>2</v>
      </c>
      <c r="N258" s="110">
        <v>1</v>
      </c>
      <c r="O258" s="84">
        <f t="shared" si="94"/>
        <v>13</v>
      </c>
    </row>
    <row r="259" spans="2:15" s="17" customFormat="1" ht="23.25" customHeight="1" x14ac:dyDescent="0.25">
      <c r="B259" s="104" t="s">
        <v>360</v>
      </c>
      <c r="C259" s="109">
        <v>0</v>
      </c>
      <c r="D259" s="109">
        <v>0</v>
      </c>
      <c r="E259" s="109">
        <v>0</v>
      </c>
      <c r="F259" s="109">
        <v>0</v>
      </c>
      <c r="G259" s="109">
        <v>1</v>
      </c>
      <c r="H259" s="109">
        <v>0</v>
      </c>
      <c r="I259" s="109">
        <v>0</v>
      </c>
      <c r="J259" s="109">
        <v>1</v>
      </c>
      <c r="K259" s="109">
        <v>0</v>
      </c>
      <c r="L259" s="109">
        <v>0</v>
      </c>
      <c r="M259" s="109">
        <v>1</v>
      </c>
      <c r="N259" s="109">
        <v>0</v>
      </c>
      <c r="O259" s="84">
        <f t="shared" si="94"/>
        <v>3</v>
      </c>
    </row>
    <row r="260" spans="2:15" s="17" customFormat="1" ht="23.25" customHeight="1" x14ac:dyDescent="0.25">
      <c r="B260" s="107" t="s">
        <v>361</v>
      </c>
      <c r="C260" s="110">
        <v>0</v>
      </c>
      <c r="D260" s="110">
        <v>0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327">
        <v>0</v>
      </c>
      <c r="L260" s="110">
        <v>0</v>
      </c>
      <c r="M260" s="110">
        <v>0</v>
      </c>
      <c r="N260" s="110">
        <v>0</v>
      </c>
      <c r="O260" s="84">
        <f t="shared" si="94"/>
        <v>0</v>
      </c>
    </row>
    <row r="261" spans="2:15" s="17" customFormat="1" ht="23.25" customHeight="1" x14ac:dyDescent="0.25">
      <c r="B261" s="104" t="s">
        <v>362</v>
      </c>
      <c r="C261" s="109">
        <v>0</v>
      </c>
      <c r="D261" s="109">
        <v>2</v>
      </c>
      <c r="E261" s="109">
        <v>1</v>
      </c>
      <c r="F261" s="109">
        <v>0</v>
      </c>
      <c r="G261" s="109">
        <v>1</v>
      </c>
      <c r="H261" s="109">
        <v>0</v>
      </c>
      <c r="I261" s="109">
        <v>4</v>
      </c>
      <c r="J261" s="109">
        <v>2</v>
      </c>
      <c r="K261" s="109">
        <v>2</v>
      </c>
      <c r="L261" s="109">
        <v>1</v>
      </c>
      <c r="M261" s="109">
        <v>0</v>
      </c>
      <c r="N261" s="109">
        <v>2</v>
      </c>
      <c r="O261" s="84">
        <f t="shared" si="94"/>
        <v>15</v>
      </c>
    </row>
    <row r="262" spans="2:15" s="22" customFormat="1" ht="23.25" customHeight="1" x14ac:dyDescent="0.25">
      <c r="B262" s="85" t="s">
        <v>5</v>
      </c>
      <c r="C262" s="84">
        <f t="shared" ref="C262:N262" si="95">SUM(C253:C261)</f>
        <v>11</v>
      </c>
      <c r="D262" s="84">
        <f t="shared" si="95"/>
        <v>3</v>
      </c>
      <c r="E262" s="84">
        <f t="shared" si="95"/>
        <v>6</v>
      </c>
      <c r="F262" s="84">
        <f t="shared" si="95"/>
        <v>4</v>
      </c>
      <c r="G262" s="84">
        <f t="shared" si="95"/>
        <v>8</v>
      </c>
      <c r="H262" s="84">
        <f t="shared" si="95"/>
        <v>2</v>
      </c>
      <c r="I262" s="84">
        <f>SUM(I253:I261)</f>
        <v>5</v>
      </c>
      <c r="J262" s="84">
        <f t="shared" si="95"/>
        <v>5</v>
      </c>
      <c r="K262" s="84">
        <f t="shared" si="95"/>
        <v>7</v>
      </c>
      <c r="L262" s="84">
        <f t="shared" si="95"/>
        <v>4</v>
      </c>
      <c r="M262" s="84">
        <f t="shared" si="95"/>
        <v>9</v>
      </c>
      <c r="N262" s="84">
        <f t="shared" si="95"/>
        <v>6</v>
      </c>
      <c r="O262" s="84">
        <f t="shared" si="94"/>
        <v>70</v>
      </c>
    </row>
    <row r="263" spans="2:15" s="17" customFormat="1" ht="12" customHeight="1" x14ac:dyDescent="0.25">
      <c r="B263" s="19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1"/>
    </row>
    <row r="264" spans="2:15" s="25" customFormat="1" ht="23.25" customHeight="1" x14ac:dyDescent="0.25">
      <c r="B264" s="85" t="s">
        <v>447</v>
      </c>
      <c r="C264" s="97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9"/>
    </row>
    <row r="265" spans="2:15" s="17" customFormat="1" ht="23.25" customHeight="1" x14ac:dyDescent="0.25">
      <c r="B265" s="5" t="s">
        <v>373</v>
      </c>
      <c r="C265" s="100">
        <f t="shared" ref="C265:N265" si="96">C153+C174+C245</f>
        <v>22</v>
      </c>
      <c r="D265" s="100">
        <f t="shared" si="96"/>
        <v>23</v>
      </c>
      <c r="E265" s="100">
        <f t="shared" si="96"/>
        <v>31</v>
      </c>
      <c r="F265" s="100">
        <f t="shared" si="96"/>
        <v>50</v>
      </c>
      <c r="G265" s="100">
        <f t="shared" si="96"/>
        <v>49</v>
      </c>
      <c r="H265" s="100">
        <f t="shared" si="96"/>
        <v>41</v>
      </c>
      <c r="I265" s="100">
        <f t="shared" si="96"/>
        <v>28</v>
      </c>
      <c r="J265" s="100">
        <f t="shared" si="96"/>
        <v>34</v>
      </c>
      <c r="K265" s="100">
        <f t="shared" si="96"/>
        <v>30</v>
      </c>
      <c r="L265" s="100">
        <f t="shared" si="96"/>
        <v>26</v>
      </c>
      <c r="M265" s="100">
        <f t="shared" si="96"/>
        <v>33</v>
      </c>
      <c r="N265" s="100">
        <f t="shared" si="96"/>
        <v>25</v>
      </c>
      <c r="O265" s="84">
        <f t="shared" ref="O265:O270" si="97">SUM(C265:N265)</f>
        <v>392</v>
      </c>
    </row>
    <row r="266" spans="2:15" s="17" customFormat="1" ht="23.25" customHeight="1" x14ac:dyDescent="0.25">
      <c r="B266" s="93" t="s">
        <v>374</v>
      </c>
      <c r="C266" s="101">
        <f t="shared" ref="C266:N266" si="98">C154+C175+C246</f>
        <v>37</v>
      </c>
      <c r="D266" s="101">
        <f t="shared" si="98"/>
        <v>32</v>
      </c>
      <c r="E266" s="101">
        <f t="shared" si="98"/>
        <v>30</v>
      </c>
      <c r="F266" s="101">
        <f t="shared" si="98"/>
        <v>27</v>
      </c>
      <c r="G266" s="101">
        <f t="shared" si="98"/>
        <v>25</v>
      </c>
      <c r="H266" s="101">
        <f t="shared" si="98"/>
        <v>23</v>
      </c>
      <c r="I266" s="101">
        <f t="shared" si="98"/>
        <v>32</v>
      </c>
      <c r="J266" s="101">
        <f t="shared" si="98"/>
        <v>43</v>
      </c>
      <c r="K266" s="101">
        <f t="shared" si="98"/>
        <v>37</v>
      </c>
      <c r="L266" s="101">
        <f t="shared" si="98"/>
        <v>32</v>
      </c>
      <c r="M266" s="101">
        <f t="shared" si="98"/>
        <v>35</v>
      </c>
      <c r="N266" s="101">
        <f t="shared" si="98"/>
        <v>29</v>
      </c>
      <c r="O266" s="84">
        <f t="shared" si="97"/>
        <v>382</v>
      </c>
    </row>
    <row r="267" spans="2:15" s="17" customFormat="1" ht="23.25" customHeight="1" x14ac:dyDescent="0.25">
      <c r="B267" s="5" t="s">
        <v>375</v>
      </c>
      <c r="C267" s="100">
        <f t="shared" ref="C267:N267" si="99">C155+C176+C247</f>
        <v>64</v>
      </c>
      <c r="D267" s="100">
        <f t="shared" si="99"/>
        <v>62</v>
      </c>
      <c r="E267" s="100">
        <f t="shared" si="99"/>
        <v>33</v>
      </c>
      <c r="F267" s="100">
        <f t="shared" si="99"/>
        <v>14</v>
      </c>
      <c r="G267" s="100">
        <f t="shared" si="99"/>
        <v>11</v>
      </c>
      <c r="H267" s="100">
        <f t="shared" si="99"/>
        <v>12</v>
      </c>
      <c r="I267" s="100">
        <f t="shared" si="99"/>
        <v>35</v>
      </c>
      <c r="J267" s="100">
        <f t="shared" si="99"/>
        <v>51</v>
      </c>
      <c r="K267" s="100">
        <f t="shared" si="99"/>
        <v>59</v>
      </c>
      <c r="L267" s="100">
        <f t="shared" si="99"/>
        <v>48</v>
      </c>
      <c r="M267" s="100">
        <f t="shared" si="99"/>
        <v>44</v>
      </c>
      <c r="N267" s="100">
        <f t="shared" si="99"/>
        <v>56</v>
      </c>
      <c r="O267" s="84">
        <f t="shared" si="97"/>
        <v>489</v>
      </c>
    </row>
    <row r="268" spans="2:15" s="17" customFormat="1" ht="23.25" customHeight="1" x14ac:dyDescent="0.25">
      <c r="B268" s="93" t="s">
        <v>376</v>
      </c>
      <c r="C268" s="101">
        <f t="shared" ref="C268:N268" si="100">C156+C177+C248</f>
        <v>45</v>
      </c>
      <c r="D268" s="101">
        <f t="shared" si="100"/>
        <v>33</v>
      </c>
      <c r="E268" s="101">
        <f t="shared" si="100"/>
        <v>38</v>
      </c>
      <c r="F268" s="101">
        <f t="shared" si="100"/>
        <v>41</v>
      </c>
      <c r="G268" s="101">
        <f t="shared" si="100"/>
        <v>35</v>
      </c>
      <c r="H268" s="101">
        <f t="shared" si="100"/>
        <v>26</v>
      </c>
      <c r="I268" s="101">
        <f t="shared" si="100"/>
        <v>43</v>
      </c>
      <c r="J268" s="101">
        <f t="shared" si="100"/>
        <v>36</v>
      </c>
      <c r="K268" s="101">
        <f t="shared" si="100"/>
        <v>37</v>
      </c>
      <c r="L268" s="101">
        <f t="shared" si="100"/>
        <v>46</v>
      </c>
      <c r="M268" s="101">
        <f t="shared" si="100"/>
        <v>33</v>
      </c>
      <c r="N268" s="101">
        <f t="shared" si="100"/>
        <v>61</v>
      </c>
      <c r="O268" s="84">
        <f t="shared" si="97"/>
        <v>474</v>
      </c>
    </row>
    <row r="269" spans="2:15" s="17" customFormat="1" ht="23.25" customHeight="1" x14ac:dyDescent="0.25">
      <c r="B269" s="5" t="s">
        <v>377</v>
      </c>
      <c r="C269" s="100">
        <f t="shared" ref="C269:N269" si="101">C157+C178+C249</f>
        <v>50</v>
      </c>
      <c r="D269" s="100">
        <f t="shared" si="101"/>
        <v>53</v>
      </c>
      <c r="E269" s="100">
        <f t="shared" si="101"/>
        <v>36</v>
      </c>
      <c r="F269" s="100">
        <f t="shared" si="101"/>
        <v>18</v>
      </c>
      <c r="G269" s="100">
        <f t="shared" si="101"/>
        <v>24</v>
      </c>
      <c r="H269" s="100">
        <f t="shared" si="101"/>
        <v>32</v>
      </c>
      <c r="I269" s="100">
        <f t="shared" si="101"/>
        <v>39</v>
      </c>
      <c r="J269" s="100">
        <f t="shared" si="101"/>
        <v>35</v>
      </c>
      <c r="K269" s="100">
        <f t="shared" si="101"/>
        <v>38</v>
      </c>
      <c r="L269" s="100">
        <f t="shared" si="101"/>
        <v>47</v>
      </c>
      <c r="M269" s="100">
        <f t="shared" si="101"/>
        <v>38</v>
      </c>
      <c r="N269" s="100">
        <f t="shared" si="101"/>
        <v>45</v>
      </c>
      <c r="O269" s="84">
        <f t="shared" si="97"/>
        <v>455</v>
      </c>
    </row>
    <row r="270" spans="2:15" s="22" customFormat="1" ht="23.25" customHeight="1" x14ac:dyDescent="0.25">
      <c r="B270" s="85" t="s">
        <v>5</v>
      </c>
      <c r="C270" s="84">
        <f>SUM(C265:C269)</f>
        <v>218</v>
      </c>
      <c r="D270" s="84">
        <f t="shared" ref="D270:N270" si="102">SUM(D265:D269)</f>
        <v>203</v>
      </c>
      <c r="E270" s="84">
        <f t="shared" si="102"/>
        <v>168</v>
      </c>
      <c r="F270" s="84">
        <f t="shared" si="102"/>
        <v>150</v>
      </c>
      <c r="G270" s="84">
        <f t="shared" si="102"/>
        <v>144</v>
      </c>
      <c r="H270" s="84">
        <f t="shared" si="102"/>
        <v>134</v>
      </c>
      <c r="I270" s="84">
        <f t="shared" si="102"/>
        <v>177</v>
      </c>
      <c r="J270" s="84">
        <f t="shared" si="102"/>
        <v>199</v>
      </c>
      <c r="K270" s="84">
        <f t="shared" si="102"/>
        <v>201</v>
      </c>
      <c r="L270" s="84">
        <f t="shared" si="102"/>
        <v>199</v>
      </c>
      <c r="M270" s="84">
        <f t="shared" si="102"/>
        <v>183</v>
      </c>
      <c r="N270" s="84">
        <f t="shared" si="102"/>
        <v>216</v>
      </c>
      <c r="O270" s="84">
        <f t="shared" si="97"/>
        <v>2192</v>
      </c>
    </row>
    <row r="271" spans="2:15" s="17" customFormat="1" ht="12" customHeight="1" x14ac:dyDescent="0.25">
      <c r="B271" s="19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1"/>
    </row>
    <row r="272" spans="2:15" s="25" customFormat="1" ht="23.25" customHeight="1" x14ac:dyDescent="0.25">
      <c r="B272" s="85" t="s">
        <v>138</v>
      </c>
      <c r="C272" s="97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9"/>
    </row>
    <row r="273" spans="2:15" s="17" customFormat="1" ht="23.25" customHeight="1" x14ac:dyDescent="0.25">
      <c r="B273" s="5" t="s">
        <v>378</v>
      </c>
      <c r="C273" s="100">
        <f t="shared" ref="C273:N273" si="103">C161+C182+C253</f>
        <v>19</v>
      </c>
      <c r="D273" s="100">
        <f t="shared" si="103"/>
        <v>20</v>
      </c>
      <c r="E273" s="100">
        <f t="shared" si="103"/>
        <v>16</v>
      </c>
      <c r="F273" s="100">
        <f t="shared" si="103"/>
        <v>27</v>
      </c>
      <c r="G273" s="100">
        <f t="shared" si="103"/>
        <v>29</v>
      </c>
      <c r="H273" s="100">
        <f t="shared" si="103"/>
        <v>20</v>
      </c>
      <c r="I273" s="100">
        <f t="shared" si="103"/>
        <v>13</v>
      </c>
      <c r="J273" s="100">
        <f t="shared" si="103"/>
        <v>25</v>
      </c>
      <c r="K273" s="100">
        <f t="shared" si="103"/>
        <v>22</v>
      </c>
      <c r="L273" s="100">
        <f t="shared" si="103"/>
        <v>21</v>
      </c>
      <c r="M273" s="100">
        <f t="shared" si="103"/>
        <v>27</v>
      </c>
      <c r="N273" s="100">
        <f t="shared" si="103"/>
        <v>21</v>
      </c>
      <c r="O273" s="84">
        <f t="shared" ref="O273:O282" si="104">SUM(C273:N273)</f>
        <v>260</v>
      </c>
    </row>
    <row r="274" spans="2:15" s="17" customFormat="1" ht="23.25" customHeight="1" x14ac:dyDescent="0.25">
      <c r="B274" s="93" t="s">
        <v>379</v>
      </c>
      <c r="C274" s="101">
        <f t="shared" ref="C274:N274" si="105">C162+C183+C254</f>
        <v>32</v>
      </c>
      <c r="D274" s="101">
        <f>D162+D183+D254</f>
        <v>39</v>
      </c>
      <c r="E274" s="101">
        <f t="shared" si="105"/>
        <v>28</v>
      </c>
      <c r="F274" s="101">
        <f t="shared" si="105"/>
        <v>15</v>
      </c>
      <c r="G274" s="101">
        <f t="shared" si="105"/>
        <v>22</v>
      </c>
      <c r="H274" s="101">
        <f t="shared" si="105"/>
        <v>17</v>
      </c>
      <c r="I274" s="101">
        <f t="shared" si="105"/>
        <v>23</v>
      </c>
      <c r="J274" s="101">
        <f t="shared" si="105"/>
        <v>22</v>
      </c>
      <c r="K274" s="101">
        <f t="shared" si="105"/>
        <v>15</v>
      </c>
      <c r="L274" s="101">
        <f t="shared" si="105"/>
        <v>19</v>
      </c>
      <c r="M274" s="101">
        <f t="shared" si="105"/>
        <v>28</v>
      </c>
      <c r="N274" s="101">
        <f t="shared" si="105"/>
        <v>23</v>
      </c>
      <c r="O274" s="84">
        <f t="shared" si="104"/>
        <v>283</v>
      </c>
    </row>
    <row r="275" spans="2:15" s="17" customFormat="1" ht="23.25" customHeight="1" x14ac:dyDescent="0.25">
      <c r="B275" s="5" t="s">
        <v>380</v>
      </c>
      <c r="C275" s="100">
        <f t="shared" ref="C275:N275" si="106">C163+C184+C255</f>
        <v>62</v>
      </c>
      <c r="D275" s="100">
        <f t="shared" si="106"/>
        <v>57</v>
      </c>
      <c r="E275" s="100">
        <f t="shared" si="106"/>
        <v>27</v>
      </c>
      <c r="F275" s="100">
        <f t="shared" si="106"/>
        <v>12</v>
      </c>
      <c r="G275" s="100">
        <f t="shared" si="106"/>
        <v>5</v>
      </c>
      <c r="H275" s="100">
        <f t="shared" si="106"/>
        <v>12</v>
      </c>
      <c r="I275" s="100">
        <f t="shared" si="106"/>
        <v>33</v>
      </c>
      <c r="J275" s="100">
        <f t="shared" si="106"/>
        <v>56</v>
      </c>
      <c r="K275" s="100">
        <f t="shared" si="106"/>
        <v>63</v>
      </c>
      <c r="L275" s="100">
        <f t="shared" si="106"/>
        <v>52</v>
      </c>
      <c r="M275" s="100">
        <f t="shared" si="106"/>
        <v>35</v>
      </c>
      <c r="N275" s="100">
        <f t="shared" si="106"/>
        <v>56</v>
      </c>
      <c r="O275" s="84">
        <f t="shared" si="104"/>
        <v>470</v>
      </c>
    </row>
    <row r="276" spans="2:15" s="17" customFormat="1" ht="21.75" customHeight="1" x14ac:dyDescent="0.25">
      <c r="B276" s="93" t="s">
        <v>381</v>
      </c>
      <c r="C276" s="101">
        <f t="shared" ref="C276:N276" si="107">C164+C185+C256</f>
        <v>46</v>
      </c>
      <c r="D276" s="101">
        <f t="shared" si="107"/>
        <v>32</v>
      </c>
      <c r="E276" s="101">
        <f t="shared" si="107"/>
        <v>39</v>
      </c>
      <c r="F276" s="101">
        <f t="shared" si="107"/>
        <v>40</v>
      </c>
      <c r="G276" s="101">
        <f t="shared" si="107"/>
        <v>35</v>
      </c>
      <c r="H276" s="101">
        <f t="shared" si="107"/>
        <v>30</v>
      </c>
      <c r="I276" s="101">
        <f t="shared" si="107"/>
        <v>43</v>
      </c>
      <c r="J276" s="101">
        <f t="shared" si="107"/>
        <v>36</v>
      </c>
      <c r="K276" s="101">
        <f t="shared" si="107"/>
        <v>36</v>
      </c>
      <c r="L276" s="101">
        <f t="shared" si="107"/>
        <v>47</v>
      </c>
      <c r="M276" s="101">
        <f t="shared" si="107"/>
        <v>35</v>
      </c>
      <c r="N276" s="101">
        <f t="shared" si="107"/>
        <v>54</v>
      </c>
      <c r="O276" s="84">
        <f t="shared" si="104"/>
        <v>473</v>
      </c>
    </row>
    <row r="277" spans="2:15" s="17" customFormat="1" ht="23.25" customHeight="1" x14ac:dyDescent="0.25">
      <c r="B277" s="5" t="s">
        <v>382</v>
      </c>
      <c r="C277" s="100">
        <f t="shared" ref="C277:N277" si="108">C165+C186+C257</f>
        <v>10</v>
      </c>
      <c r="D277" s="100">
        <f t="shared" si="108"/>
        <v>6</v>
      </c>
      <c r="E277" s="100">
        <f t="shared" si="108"/>
        <v>13</v>
      </c>
      <c r="F277" s="100">
        <f t="shared" si="108"/>
        <v>25</v>
      </c>
      <c r="G277" s="100">
        <f t="shared" si="108"/>
        <v>21</v>
      </c>
      <c r="H277" s="100">
        <f t="shared" si="108"/>
        <v>23</v>
      </c>
      <c r="I277" s="100">
        <f t="shared" si="108"/>
        <v>15</v>
      </c>
      <c r="J277" s="100">
        <f t="shared" si="108"/>
        <v>8</v>
      </c>
      <c r="K277" s="100">
        <f t="shared" si="108"/>
        <v>10</v>
      </c>
      <c r="L277" s="100">
        <f t="shared" si="108"/>
        <v>6</v>
      </c>
      <c r="M277" s="100">
        <f t="shared" si="108"/>
        <v>11</v>
      </c>
      <c r="N277" s="100">
        <f t="shared" si="108"/>
        <v>8</v>
      </c>
      <c r="O277" s="84">
        <f t="shared" si="104"/>
        <v>156</v>
      </c>
    </row>
    <row r="278" spans="2:15" s="17" customFormat="1" ht="23.25" customHeight="1" x14ac:dyDescent="0.25">
      <c r="B278" s="93" t="s">
        <v>383</v>
      </c>
      <c r="C278" s="101">
        <f t="shared" ref="C278:N278" si="109">C166+C187+C258</f>
        <v>3</v>
      </c>
      <c r="D278" s="101">
        <f t="shared" si="109"/>
        <v>2</v>
      </c>
      <c r="E278" s="101">
        <f t="shared" si="109"/>
        <v>6</v>
      </c>
      <c r="F278" s="101">
        <f t="shared" si="109"/>
        <v>5</v>
      </c>
      <c r="G278" s="101">
        <f t="shared" si="109"/>
        <v>8</v>
      </c>
      <c r="H278" s="101">
        <f t="shared" si="109"/>
        <v>3</v>
      </c>
      <c r="I278" s="101">
        <f t="shared" si="109"/>
        <v>5</v>
      </c>
      <c r="J278" s="101">
        <f t="shared" si="109"/>
        <v>8</v>
      </c>
      <c r="K278" s="101">
        <f t="shared" si="109"/>
        <v>5</v>
      </c>
      <c r="L278" s="101">
        <f t="shared" si="109"/>
        <v>3</v>
      </c>
      <c r="M278" s="101">
        <f t="shared" si="109"/>
        <v>4</v>
      </c>
      <c r="N278" s="101">
        <f t="shared" si="109"/>
        <v>3</v>
      </c>
      <c r="O278" s="84">
        <f t="shared" si="104"/>
        <v>55</v>
      </c>
    </row>
    <row r="279" spans="2:15" s="17" customFormat="1" ht="23.25" customHeight="1" x14ac:dyDescent="0.25">
      <c r="B279" s="5" t="s">
        <v>384</v>
      </c>
      <c r="C279" s="100">
        <f t="shared" ref="C279:N279" si="110">C167+C188+C259</f>
        <v>2</v>
      </c>
      <c r="D279" s="100">
        <f t="shared" si="110"/>
        <v>2</v>
      </c>
      <c r="E279" s="100">
        <f t="shared" si="110"/>
        <v>8</v>
      </c>
      <c r="F279" s="100">
        <f t="shared" si="110"/>
        <v>10</v>
      </c>
      <c r="G279" s="100">
        <f t="shared" si="110"/>
        <v>4</v>
      </c>
      <c r="H279" s="100">
        <f t="shared" si="110"/>
        <v>7</v>
      </c>
      <c r="I279" s="100">
        <f t="shared" si="110"/>
        <v>4</v>
      </c>
      <c r="J279" s="100">
        <f t="shared" si="110"/>
        <v>4</v>
      </c>
      <c r="K279" s="100">
        <f t="shared" si="110"/>
        <v>8</v>
      </c>
      <c r="L279" s="100">
        <f t="shared" si="110"/>
        <v>4</v>
      </c>
      <c r="M279" s="100">
        <f t="shared" si="110"/>
        <v>6</v>
      </c>
      <c r="N279" s="100">
        <f t="shared" si="110"/>
        <v>2</v>
      </c>
      <c r="O279" s="84">
        <f t="shared" si="104"/>
        <v>61</v>
      </c>
    </row>
    <row r="280" spans="2:15" s="17" customFormat="1" ht="23.25" customHeight="1" x14ac:dyDescent="0.25">
      <c r="B280" s="93" t="s">
        <v>385</v>
      </c>
      <c r="C280" s="101">
        <f t="shared" ref="C280:N280" si="111">C168+C189+C260</f>
        <v>0</v>
      </c>
      <c r="D280" s="101">
        <f t="shared" si="111"/>
        <v>0</v>
      </c>
      <c r="E280" s="101">
        <f t="shared" si="111"/>
        <v>0</v>
      </c>
      <c r="F280" s="101">
        <f t="shared" si="111"/>
        <v>0</v>
      </c>
      <c r="G280" s="101">
        <f t="shared" si="111"/>
        <v>0</v>
      </c>
      <c r="H280" s="101">
        <f t="shared" si="111"/>
        <v>0</v>
      </c>
      <c r="I280" s="101">
        <f t="shared" si="111"/>
        <v>0</v>
      </c>
      <c r="J280" s="101">
        <f t="shared" si="111"/>
        <v>0</v>
      </c>
      <c r="K280" s="101">
        <f t="shared" si="111"/>
        <v>0</v>
      </c>
      <c r="L280" s="101">
        <f t="shared" si="111"/>
        <v>0</v>
      </c>
      <c r="M280" s="101">
        <f t="shared" si="111"/>
        <v>0</v>
      </c>
      <c r="N280" s="101">
        <f t="shared" si="111"/>
        <v>0</v>
      </c>
      <c r="O280" s="84">
        <f t="shared" si="104"/>
        <v>0</v>
      </c>
    </row>
    <row r="281" spans="2:15" s="17" customFormat="1" ht="23.25" customHeight="1" x14ac:dyDescent="0.25">
      <c r="B281" s="5" t="s">
        <v>386</v>
      </c>
      <c r="C281" s="100">
        <f t="shared" ref="C281:N281" si="112">C169+C190+C261</f>
        <v>44</v>
      </c>
      <c r="D281" s="100">
        <f t="shared" si="112"/>
        <v>45</v>
      </c>
      <c r="E281" s="100">
        <f t="shared" si="112"/>
        <v>31</v>
      </c>
      <c r="F281" s="100">
        <f t="shared" si="112"/>
        <v>16</v>
      </c>
      <c r="G281" s="100">
        <f t="shared" si="112"/>
        <v>20</v>
      </c>
      <c r="H281" s="100">
        <f t="shared" si="112"/>
        <v>22</v>
      </c>
      <c r="I281" s="100">
        <f t="shared" si="112"/>
        <v>41</v>
      </c>
      <c r="J281" s="100">
        <f t="shared" si="112"/>
        <v>40</v>
      </c>
      <c r="K281" s="100">
        <f t="shared" si="112"/>
        <v>42</v>
      </c>
      <c r="L281" s="100">
        <f t="shared" si="112"/>
        <v>47</v>
      </c>
      <c r="M281" s="100">
        <f t="shared" si="112"/>
        <v>37</v>
      </c>
      <c r="N281" s="100">
        <f t="shared" si="112"/>
        <v>49</v>
      </c>
      <c r="O281" s="84">
        <f t="shared" si="104"/>
        <v>434</v>
      </c>
    </row>
    <row r="282" spans="2:15" s="22" customFormat="1" ht="23.25" customHeight="1" x14ac:dyDescent="0.25">
      <c r="B282" s="85" t="s">
        <v>5</v>
      </c>
      <c r="C282" s="84">
        <f t="shared" ref="C282:N282" si="113">SUM(C273:C281)</f>
        <v>218</v>
      </c>
      <c r="D282" s="84">
        <f t="shared" si="113"/>
        <v>203</v>
      </c>
      <c r="E282" s="84">
        <f>SUM(E273:E281)</f>
        <v>168</v>
      </c>
      <c r="F282" s="84">
        <f t="shared" si="113"/>
        <v>150</v>
      </c>
      <c r="G282" s="84">
        <f t="shared" si="113"/>
        <v>144</v>
      </c>
      <c r="H282" s="84">
        <f t="shared" si="113"/>
        <v>134</v>
      </c>
      <c r="I282" s="84">
        <f t="shared" si="113"/>
        <v>177</v>
      </c>
      <c r="J282" s="84">
        <f t="shared" si="113"/>
        <v>199</v>
      </c>
      <c r="K282" s="84">
        <f t="shared" si="113"/>
        <v>201</v>
      </c>
      <c r="L282" s="84">
        <f t="shared" si="113"/>
        <v>199</v>
      </c>
      <c r="M282" s="84">
        <f t="shared" si="113"/>
        <v>183</v>
      </c>
      <c r="N282" s="84">
        <f t="shared" si="113"/>
        <v>216</v>
      </c>
      <c r="O282" s="84">
        <f t="shared" si="104"/>
        <v>2192</v>
      </c>
    </row>
    <row r="283" spans="2:15" s="17" customFormat="1" ht="12" customHeight="1" x14ac:dyDescent="0.25">
      <c r="B283" s="19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1"/>
    </row>
    <row r="284" spans="2:15" s="25" customFormat="1" ht="23.25" customHeight="1" x14ac:dyDescent="0.25">
      <c r="B284" s="85" t="s">
        <v>446</v>
      </c>
      <c r="C284" s="97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9"/>
    </row>
    <row r="285" spans="2:15" s="17" customFormat="1" ht="23.25" customHeight="1" x14ac:dyDescent="0.25">
      <c r="B285" s="93" t="s">
        <v>387</v>
      </c>
      <c r="C285" s="114">
        <f t="shared" ref="C285:O285" si="114">IF(C32=0,0,(C57*100)/(C32))</f>
        <v>97.849462365591393</v>
      </c>
      <c r="D285" s="114">
        <f t="shared" si="114"/>
        <v>122.22222222222223</v>
      </c>
      <c r="E285" s="114">
        <f t="shared" si="114"/>
        <v>159.85663082437276</v>
      </c>
      <c r="F285" s="114">
        <f t="shared" si="114"/>
        <v>105.96491228070175</v>
      </c>
      <c r="G285" s="114">
        <f t="shared" si="114"/>
        <v>94.05772495755518</v>
      </c>
      <c r="H285" s="114">
        <f t="shared" si="114"/>
        <v>90.877192982456137</v>
      </c>
      <c r="I285" s="114">
        <f t="shared" si="114"/>
        <v>117.20430107526882</v>
      </c>
      <c r="J285" s="114">
        <f t="shared" si="114"/>
        <v>144.44444444444446</v>
      </c>
      <c r="K285" s="114">
        <f t="shared" si="114"/>
        <v>148.88888888888889</v>
      </c>
      <c r="L285" s="114">
        <f t="shared" si="114"/>
        <v>157.34767025089604</v>
      </c>
      <c r="M285" s="114">
        <f t="shared" si="114"/>
        <v>155.55555555555554</v>
      </c>
      <c r="N285" s="114">
        <f>IF(N32=0,0,(N57*100)/(N32))</f>
        <v>128.67383512544802</v>
      </c>
      <c r="O285" s="113">
        <f t="shared" si="114"/>
        <v>120.45292014302741</v>
      </c>
    </row>
    <row r="286" spans="2:15" s="17" customFormat="1" ht="23.25" customHeight="1" x14ac:dyDescent="0.25">
      <c r="B286" s="5" t="s">
        <v>388</v>
      </c>
      <c r="C286" s="115">
        <f t="shared" ref="C286:O286" si="115">IF(C33=0,0,(C58*100)/(C33))</f>
        <v>163.79928315412187</v>
      </c>
      <c r="D286" s="115">
        <f t="shared" si="115"/>
        <v>155.15873015873015</v>
      </c>
      <c r="E286" s="115">
        <f t="shared" si="115"/>
        <v>196.23655913978496</v>
      </c>
      <c r="F286" s="115">
        <f t="shared" si="115"/>
        <v>168.33333333333334</v>
      </c>
      <c r="G286" s="115">
        <f t="shared" si="115"/>
        <v>199.46236559139786</v>
      </c>
      <c r="H286" s="115">
        <f t="shared" si="115"/>
        <v>188.88888888888889</v>
      </c>
      <c r="I286" s="115">
        <f t="shared" si="115"/>
        <v>151.25448028673836</v>
      </c>
      <c r="J286" s="115">
        <f t="shared" si="115"/>
        <v>150.53763440860214</v>
      </c>
      <c r="K286" s="115">
        <f t="shared" si="115"/>
        <v>120.37037037037037</v>
      </c>
      <c r="L286" s="115">
        <f t="shared" si="115"/>
        <v>132.25806451612902</v>
      </c>
      <c r="M286" s="115">
        <f t="shared" si="115"/>
        <v>160.74074074074073</v>
      </c>
      <c r="N286" s="115">
        <f t="shared" si="115"/>
        <v>172.04301075268816</v>
      </c>
      <c r="O286" s="113">
        <f t="shared" si="115"/>
        <v>160.22610483042138</v>
      </c>
    </row>
    <row r="287" spans="2:15" s="17" customFormat="1" ht="23.25" customHeight="1" x14ac:dyDescent="0.25">
      <c r="B287" s="93" t="s">
        <v>389</v>
      </c>
      <c r="C287" s="114">
        <f t="shared" ref="C287:O287" si="116">IF(C34=0,0,(C59*100)/(C34))</f>
        <v>63.187855787476281</v>
      </c>
      <c r="D287" s="114">
        <f t="shared" si="116"/>
        <v>61.554621848739494</v>
      </c>
      <c r="E287" s="114">
        <f t="shared" si="116"/>
        <v>162.09677419354838</v>
      </c>
      <c r="F287" s="114">
        <f t="shared" si="116"/>
        <v>96.666666666666671</v>
      </c>
      <c r="G287" s="114">
        <f t="shared" si="116"/>
        <v>131.45161290322579</v>
      </c>
      <c r="H287" s="114">
        <f t="shared" si="116"/>
        <v>104.16666666666667</v>
      </c>
      <c r="I287" s="114">
        <f t="shared" si="116"/>
        <v>66.935483870967744</v>
      </c>
      <c r="J287" s="114">
        <f t="shared" si="116"/>
        <v>80.265654648956357</v>
      </c>
      <c r="K287" s="114">
        <f t="shared" si="116"/>
        <v>73.921568627450981</v>
      </c>
      <c r="L287" s="114">
        <f t="shared" si="116"/>
        <v>81.97343453510436</v>
      </c>
      <c r="M287" s="114">
        <f t="shared" si="116"/>
        <v>83.137254901960787</v>
      </c>
      <c r="N287" s="114">
        <f t="shared" si="116"/>
        <v>70.967741935483872</v>
      </c>
      <c r="O287" s="113">
        <f t="shared" si="116"/>
        <v>78.629032258064512</v>
      </c>
    </row>
    <row r="288" spans="2:15" s="17" customFormat="1" ht="23.25" customHeight="1" x14ac:dyDescent="0.25">
      <c r="B288" s="5" t="s">
        <v>390</v>
      </c>
      <c r="C288" s="115">
        <f t="shared" ref="C288:O288" si="117">IF(C35=0,0,(C60*100)/(C35))</f>
        <v>71.505376344086017</v>
      </c>
      <c r="D288" s="115">
        <f t="shared" si="117"/>
        <v>75</v>
      </c>
      <c r="E288" s="115">
        <f t="shared" si="117"/>
        <v>71.505376344086017</v>
      </c>
      <c r="F288" s="115">
        <f t="shared" si="117"/>
        <v>65.555555555555557</v>
      </c>
      <c r="G288" s="115">
        <f t="shared" si="117"/>
        <v>51.612903225806448</v>
      </c>
      <c r="H288" s="115">
        <f t="shared" si="117"/>
        <v>59.444444444444443</v>
      </c>
      <c r="I288" s="115">
        <f t="shared" si="117"/>
        <v>71.505376344086017</v>
      </c>
      <c r="J288" s="115">
        <f t="shared" si="117"/>
        <v>72.043010752688176</v>
      </c>
      <c r="K288" s="115">
        <f t="shared" si="117"/>
        <v>69.444444444444443</v>
      </c>
      <c r="L288" s="115">
        <f t="shared" si="117"/>
        <v>73.655913978494624</v>
      </c>
      <c r="M288" s="115">
        <f t="shared" si="117"/>
        <v>58.888888888888886</v>
      </c>
      <c r="N288" s="115">
        <f t="shared" si="117"/>
        <v>101.61290322580645</v>
      </c>
      <c r="O288" s="113">
        <f t="shared" si="117"/>
        <v>70.182648401826484</v>
      </c>
    </row>
    <row r="289" spans="2:15" s="17" customFormat="1" ht="23.25" customHeight="1" x14ac:dyDescent="0.25">
      <c r="B289" s="93" t="s">
        <v>391</v>
      </c>
      <c r="C289" s="114">
        <f t="shared" ref="C289:O289" si="118">IF(C40=0,0,(C61*100)/(C40))</f>
        <v>73.387096774193552</v>
      </c>
      <c r="D289" s="114">
        <f t="shared" si="118"/>
        <v>62.202380952380949</v>
      </c>
      <c r="E289" s="114">
        <f t="shared" si="118"/>
        <v>79.032258064516128</v>
      </c>
      <c r="F289" s="114">
        <f t="shared" si="118"/>
        <v>83.888888888888886</v>
      </c>
      <c r="G289" s="114">
        <f t="shared" si="118"/>
        <v>74.193548387096769</v>
      </c>
      <c r="H289" s="114">
        <f t="shared" si="118"/>
        <v>86.666666666666671</v>
      </c>
      <c r="I289" s="114">
        <f t="shared" si="118"/>
        <v>59.677419354838712</v>
      </c>
      <c r="J289" s="114">
        <f t="shared" si="118"/>
        <v>71.236559139784944</v>
      </c>
      <c r="K289" s="114">
        <f t="shared" si="118"/>
        <v>63.333333333333336</v>
      </c>
      <c r="L289" s="114">
        <f t="shared" si="118"/>
        <v>69.086021505376351</v>
      </c>
      <c r="M289" s="114">
        <f t="shared" si="118"/>
        <v>54.444444444444443</v>
      </c>
      <c r="N289" s="114">
        <f t="shared" si="118"/>
        <v>68.548387096774192</v>
      </c>
      <c r="O289" s="113">
        <f t="shared" si="118"/>
        <v>68.448464912280699</v>
      </c>
    </row>
    <row r="290" spans="2:15" s="22" customFormat="1" ht="23.25" customHeight="1" x14ac:dyDescent="0.25">
      <c r="B290" s="85" t="s">
        <v>5</v>
      </c>
      <c r="C290" s="113">
        <f t="shared" ref="C290:O290" si="119">IF(C42=0,0,(C62*100)/(C42))</f>
        <v>67.695852534562206</v>
      </c>
      <c r="D290" s="113">
        <f t="shared" si="119"/>
        <v>67.704081632653057</v>
      </c>
      <c r="E290" s="113">
        <f t="shared" si="119"/>
        <v>75.777126099706749</v>
      </c>
      <c r="F290" s="113">
        <f t="shared" si="119"/>
        <v>66.256410256410263</v>
      </c>
      <c r="G290" s="113">
        <f t="shared" si="119"/>
        <v>65.607940446650119</v>
      </c>
      <c r="H290" s="113">
        <f t="shared" si="119"/>
        <v>63.897435897435898</v>
      </c>
      <c r="I290" s="113">
        <f t="shared" si="119"/>
        <v>67.146401985111666</v>
      </c>
      <c r="J290" s="113">
        <f t="shared" si="119"/>
        <v>75.806451612903231</v>
      </c>
      <c r="K290" s="113">
        <f t="shared" si="119"/>
        <v>69.38095238095238</v>
      </c>
      <c r="L290" s="113">
        <f t="shared" si="119"/>
        <v>75.299539170506918</v>
      </c>
      <c r="M290" s="113">
        <f t="shared" si="119"/>
        <v>75.238095238095241</v>
      </c>
      <c r="N290" s="113">
        <f t="shared" si="119"/>
        <v>76.359447004608299</v>
      </c>
      <c r="O290" s="113">
        <f t="shared" si="119"/>
        <v>70.578140960163438</v>
      </c>
    </row>
    <row r="291" spans="2:15" s="17" customFormat="1" ht="12" customHeight="1" x14ac:dyDescent="0.25">
      <c r="B291" s="19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1"/>
    </row>
    <row r="292" spans="2:15" s="25" customFormat="1" ht="23.25" customHeight="1" x14ac:dyDescent="0.25">
      <c r="B292" s="85" t="s">
        <v>139</v>
      </c>
      <c r="C292" s="97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9"/>
    </row>
    <row r="293" spans="2:15" s="17" customFormat="1" ht="23.25" customHeight="1" x14ac:dyDescent="0.25">
      <c r="B293" s="93" t="s">
        <v>392</v>
      </c>
      <c r="C293" s="114">
        <f t="shared" ref="C293:O293" si="120">IF(C45=0,0,(C65*100)/(C45))</f>
        <v>52.688172043010752</v>
      </c>
      <c r="D293" s="114">
        <f t="shared" si="120"/>
        <v>60.317460317460316</v>
      </c>
      <c r="E293" s="114">
        <f t="shared" si="120"/>
        <v>56.272401433691755</v>
      </c>
      <c r="F293" s="114">
        <f t="shared" si="120"/>
        <v>38.245614035087719</v>
      </c>
      <c r="G293" s="114">
        <f t="shared" si="120"/>
        <v>39.898132427843805</v>
      </c>
      <c r="H293" s="114">
        <f t="shared" si="120"/>
        <v>29.649122807017545</v>
      </c>
      <c r="I293" s="114">
        <f t="shared" si="120"/>
        <v>45.161290322580648</v>
      </c>
      <c r="J293" s="114">
        <f t="shared" si="120"/>
        <v>89.247311827956992</v>
      </c>
      <c r="K293" s="114">
        <f t="shared" si="120"/>
        <v>77.037037037037038</v>
      </c>
      <c r="L293" s="114">
        <f t="shared" si="120"/>
        <v>81.72043010752688</v>
      </c>
      <c r="M293" s="114">
        <f t="shared" si="120"/>
        <v>80.370370370370367</v>
      </c>
      <c r="N293" s="114">
        <f t="shared" si="120"/>
        <v>66.666666666666671</v>
      </c>
      <c r="O293" s="113">
        <f t="shared" si="120"/>
        <v>54.636471990464841</v>
      </c>
    </row>
    <row r="294" spans="2:15" s="17" customFormat="1" ht="23.25" customHeight="1" x14ac:dyDescent="0.25">
      <c r="B294" s="5" t="s">
        <v>393</v>
      </c>
      <c r="C294" s="115">
        <f t="shared" ref="C294:O294" si="121">IF(C46=0,0,(C66*100)/(C46))</f>
        <v>68.458781362007173</v>
      </c>
      <c r="D294" s="115">
        <f t="shared" si="121"/>
        <v>75</v>
      </c>
      <c r="E294" s="115">
        <f t="shared" si="121"/>
        <v>84.946236559139791</v>
      </c>
      <c r="F294" s="115">
        <f t="shared" si="121"/>
        <v>75.555555555555557</v>
      </c>
      <c r="G294" s="115">
        <f t="shared" si="121"/>
        <v>69.892473118279568</v>
      </c>
      <c r="H294" s="115">
        <f t="shared" si="121"/>
        <v>82.777777777777771</v>
      </c>
      <c r="I294" s="115">
        <f t="shared" si="121"/>
        <v>45.519713261648747</v>
      </c>
      <c r="J294" s="115">
        <f t="shared" si="121"/>
        <v>49.462365591397848</v>
      </c>
      <c r="K294" s="115">
        <f t="shared" si="121"/>
        <v>62.222222222222221</v>
      </c>
      <c r="L294" s="115">
        <f t="shared" si="121"/>
        <v>37.634408602150536</v>
      </c>
      <c r="M294" s="115">
        <f t="shared" si="121"/>
        <v>66.296296296296291</v>
      </c>
      <c r="N294" s="115">
        <f t="shared" si="121"/>
        <v>70.609318996415766</v>
      </c>
      <c r="O294" s="113">
        <f t="shared" si="121"/>
        <v>63.960260363138062</v>
      </c>
    </row>
    <row r="295" spans="2:15" s="17" customFormat="1" ht="23.25" customHeight="1" x14ac:dyDescent="0.25">
      <c r="B295" s="93" t="s">
        <v>394</v>
      </c>
      <c r="C295" s="114">
        <f t="shared" ref="C295:O295" si="122">IF(C47=0,0,(C67*100)/(C47))</f>
        <v>62.618595825426944</v>
      </c>
      <c r="D295" s="114">
        <f t="shared" si="122"/>
        <v>59.45378151260504</v>
      </c>
      <c r="E295" s="114">
        <f t="shared" si="122"/>
        <v>143.54838709677421</v>
      </c>
      <c r="F295" s="114">
        <f t="shared" si="122"/>
        <v>80</v>
      </c>
      <c r="G295" s="114">
        <f t="shared" si="122"/>
        <v>95.967741935483872</v>
      </c>
      <c r="H295" s="114">
        <f t="shared" si="122"/>
        <v>81.666666666666671</v>
      </c>
      <c r="I295" s="114">
        <f t="shared" si="122"/>
        <v>67.741935483870961</v>
      </c>
      <c r="J295" s="114">
        <f t="shared" si="122"/>
        <v>81.78368121442125</v>
      </c>
      <c r="K295" s="114">
        <f t="shared" si="122"/>
        <v>78.039215686274517</v>
      </c>
      <c r="L295" s="114">
        <f t="shared" si="122"/>
        <v>87.096774193548384</v>
      </c>
      <c r="M295" s="114">
        <f t="shared" si="122"/>
        <v>76.470588235294116</v>
      </c>
      <c r="N295" s="114">
        <f t="shared" si="122"/>
        <v>78.747628083491463</v>
      </c>
      <c r="O295" s="113">
        <f t="shared" si="122"/>
        <v>77.262544802867382</v>
      </c>
    </row>
    <row r="296" spans="2:15" s="17" customFormat="1" ht="23.25" customHeight="1" x14ac:dyDescent="0.25">
      <c r="B296" s="5" t="s">
        <v>395</v>
      </c>
      <c r="C296" s="115">
        <f t="shared" ref="C296:O296" si="123">IF(C48=0,0,(C68*100)/(C48))</f>
        <v>69.354838709677423</v>
      </c>
      <c r="D296" s="115">
        <f t="shared" si="123"/>
        <v>73.214285714285708</v>
      </c>
      <c r="E296" s="115">
        <f t="shared" si="123"/>
        <v>70.430107526881727</v>
      </c>
      <c r="F296" s="115">
        <f t="shared" si="123"/>
        <v>66.666666666666671</v>
      </c>
      <c r="G296" s="115">
        <f t="shared" si="123"/>
        <v>52.1505376344086</v>
      </c>
      <c r="H296" s="115">
        <f t="shared" si="123"/>
        <v>66.111111111111114</v>
      </c>
      <c r="I296" s="115">
        <f t="shared" si="123"/>
        <v>70.430107526881727</v>
      </c>
      <c r="J296" s="115">
        <f t="shared" si="123"/>
        <v>66.666666666666671</v>
      </c>
      <c r="K296" s="115">
        <f t="shared" si="123"/>
        <v>68.888888888888886</v>
      </c>
      <c r="L296" s="115">
        <f t="shared" si="123"/>
        <v>79.032258064516128</v>
      </c>
      <c r="M296" s="115">
        <f t="shared" si="123"/>
        <v>57.222222222222221</v>
      </c>
      <c r="N296" s="115">
        <f t="shared" si="123"/>
        <v>84.946236559139791</v>
      </c>
      <c r="O296" s="113">
        <f t="shared" si="123"/>
        <v>68.767123287671239</v>
      </c>
    </row>
    <row r="297" spans="2:15" s="17" customFormat="1" ht="23.25" customHeight="1" x14ac:dyDescent="0.25">
      <c r="B297" s="93" t="s">
        <v>396</v>
      </c>
      <c r="C297" s="114">
        <f t="shared" ref="C297:O297" si="124">IF(C49=0,0,(C69*100)/(C49))</f>
        <v>68.20276497695852</v>
      </c>
      <c r="D297" s="114">
        <f t="shared" si="124"/>
        <v>76.020408163265301</v>
      </c>
      <c r="E297" s="114">
        <f t="shared" si="124"/>
        <v>60.599078341013822</v>
      </c>
      <c r="F297" s="114">
        <f t="shared" si="124"/>
        <v>89.047619047619051</v>
      </c>
      <c r="G297" s="114">
        <f t="shared" si="124"/>
        <v>74.884792626728114</v>
      </c>
      <c r="H297" s="114">
        <f t="shared" si="124"/>
        <v>84.761904761904759</v>
      </c>
      <c r="I297" s="114">
        <f t="shared" si="124"/>
        <v>93.087557603686633</v>
      </c>
      <c r="J297" s="114">
        <f t="shared" si="124"/>
        <v>73.73271889400921</v>
      </c>
      <c r="K297" s="114">
        <f t="shared" si="124"/>
        <v>88.571428571428569</v>
      </c>
      <c r="L297" s="114">
        <f t="shared" si="124"/>
        <v>87.557603686635943</v>
      </c>
      <c r="M297" s="114">
        <f t="shared" si="124"/>
        <v>96.19047619047619</v>
      </c>
      <c r="N297" s="114">
        <f t="shared" si="124"/>
        <v>90.322580645161295</v>
      </c>
      <c r="O297" s="113">
        <f t="shared" si="124"/>
        <v>80.698151950718682</v>
      </c>
    </row>
    <row r="298" spans="2:15" s="17" customFormat="1" ht="23.25" customHeight="1" x14ac:dyDescent="0.25">
      <c r="B298" s="5" t="s">
        <v>397</v>
      </c>
      <c r="C298" s="115">
        <f>IF(C50=0,0,(C70*100)/(C50))</f>
        <v>76.774193548387103</v>
      </c>
      <c r="D298" s="115">
        <f t="shared" ref="D298:O298" si="125">IF(D50=0,0,(D70*100)/(D50))</f>
        <v>77.857142857142861</v>
      </c>
      <c r="E298" s="115">
        <f t="shared" si="125"/>
        <v>78.709677419354833</v>
      </c>
      <c r="F298" s="115">
        <f t="shared" si="125"/>
        <v>77.333333333333329</v>
      </c>
      <c r="G298" s="115">
        <f t="shared" si="125"/>
        <v>78.709677419354833</v>
      </c>
      <c r="H298" s="115">
        <f t="shared" si="125"/>
        <v>57.333333333333336</v>
      </c>
      <c r="I298" s="115">
        <f t="shared" si="125"/>
        <v>91.612903225806448</v>
      </c>
      <c r="J298" s="115">
        <f t="shared" si="125"/>
        <v>84.516129032258064</v>
      </c>
      <c r="K298" s="115">
        <f t="shared" si="125"/>
        <v>38.666666666666664</v>
      </c>
      <c r="L298" s="115">
        <f t="shared" si="125"/>
        <v>76.129032258064512</v>
      </c>
      <c r="M298" s="115">
        <f t="shared" si="125"/>
        <v>85.333333333333329</v>
      </c>
      <c r="N298" s="115">
        <f t="shared" si="125"/>
        <v>78.709677419354833</v>
      </c>
      <c r="O298" s="113">
        <f t="shared" si="125"/>
        <v>75.232876712328761</v>
      </c>
    </row>
    <row r="299" spans="2:15" s="17" customFormat="1" ht="23.25" customHeight="1" x14ac:dyDescent="0.25">
      <c r="B299" s="93" t="s">
        <v>398</v>
      </c>
      <c r="C299" s="114">
        <f t="shared" ref="C299:O299" si="126">IF(C51=0,0,(C71*100)/(C51))</f>
        <v>92.258064516129039</v>
      </c>
      <c r="D299" s="114">
        <f t="shared" si="126"/>
        <v>95</v>
      </c>
      <c r="E299" s="114">
        <f t="shared" si="126"/>
        <v>90.967741935483872</v>
      </c>
      <c r="F299" s="114">
        <f t="shared" si="126"/>
        <v>58</v>
      </c>
      <c r="G299" s="114">
        <f t="shared" si="126"/>
        <v>92.903225806451616</v>
      </c>
      <c r="H299" s="114">
        <f t="shared" si="126"/>
        <v>85.333333333333329</v>
      </c>
      <c r="I299" s="114">
        <f t="shared" si="126"/>
        <v>96.774193548387103</v>
      </c>
      <c r="J299" s="114">
        <f t="shared" si="126"/>
        <v>78.709677419354833</v>
      </c>
      <c r="K299" s="114">
        <f t="shared" si="126"/>
        <v>39.333333333333336</v>
      </c>
      <c r="L299" s="114">
        <f t="shared" si="126"/>
        <v>70.967741935483872</v>
      </c>
      <c r="M299" s="114">
        <f t="shared" si="126"/>
        <v>94.666666666666671</v>
      </c>
      <c r="N299" s="114">
        <f t="shared" si="126"/>
        <v>92.903225806451616</v>
      </c>
      <c r="O299" s="113">
        <f t="shared" si="126"/>
        <v>82.356164383561648</v>
      </c>
    </row>
    <row r="300" spans="2:15" s="17" customFormat="1" ht="23.25" customHeight="1" x14ac:dyDescent="0.25">
      <c r="B300" s="5" t="s">
        <v>399</v>
      </c>
      <c r="C300" s="115">
        <f t="shared" ref="C300:O300" si="127">IF(C52=0,0,(C72*100)/(C52))</f>
        <v>0</v>
      </c>
      <c r="D300" s="115">
        <f t="shared" si="127"/>
        <v>0</v>
      </c>
      <c r="E300" s="115">
        <f t="shared" si="127"/>
        <v>0</v>
      </c>
      <c r="F300" s="115">
        <f t="shared" si="127"/>
        <v>0</v>
      </c>
      <c r="G300" s="115">
        <f t="shared" si="127"/>
        <v>0</v>
      </c>
      <c r="H300" s="115">
        <f t="shared" si="127"/>
        <v>0</v>
      </c>
      <c r="I300" s="115">
        <f t="shared" si="127"/>
        <v>0</v>
      </c>
      <c r="J300" s="115">
        <f t="shared" si="127"/>
        <v>0</v>
      </c>
      <c r="K300" s="115">
        <f t="shared" si="127"/>
        <v>0</v>
      </c>
      <c r="L300" s="115">
        <f t="shared" si="127"/>
        <v>0</v>
      </c>
      <c r="M300" s="115">
        <f t="shared" si="127"/>
        <v>0</v>
      </c>
      <c r="N300" s="115">
        <f t="shared" si="127"/>
        <v>0</v>
      </c>
      <c r="O300" s="113">
        <f t="shared" si="127"/>
        <v>0</v>
      </c>
    </row>
    <row r="301" spans="2:15" s="17" customFormat="1" ht="23.25" customHeight="1" x14ac:dyDescent="0.25">
      <c r="B301" s="93" t="s">
        <v>400</v>
      </c>
      <c r="C301" s="114">
        <f t="shared" ref="C301:O301" si="128">IF(C53=0,0,(C73*100)/(C53))</f>
        <v>70.430107526881727</v>
      </c>
      <c r="D301" s="114">
        <f t="shared" si="128"/>
        <v>56.25</v>
      </c>
      <c r="E301" s="114">
        <f t="shared" si="128"/>
        <v>76.344086021505376</v>
      </c>
      <c r="F301" s="114">
        <f t="shared" si="128"/>
        <v>80.555555555555557</v>
      </c>
      <c r="G301" s="114">
        <f t="shared" si="128"/>
        <v>80.645161290322577</v>
      </c>
      <c r="H301" s="114">
        <f t="shared" si="128"/>
        <v>78.333333333333329</v>
      </c>
      <c r="I301" s="114">
        <f t="shared" si="128"/>
        <v>59.946236559139784</v>
      </c>
      <c r="J301" s="114">
        <f t="shared" si="128"/>
        <v>77.956989247311824</v>
      </c>
      <c r="K301" s="114">
        <f t="shared" si="128"/>
        <v>71.111111111111114</v>
      </c>
      <c r="L301" s="114">
        <f t="shared" si="128"/>
        <v>74.462365591397855</v>
      </c>
      <c r="M301" s="114">
        <f t="shared" si="128"/>
        <v>60.833333333333336</v>
      </c>
      <c r="N301" s="114">
        <f t="shared" si="128"/>
        <v>64.247311827956992</v>
      </c>
      <c r="O301" s="113">
        <f t="shared" si="128"/>
        <v>69.435307017543863</v>
      </c>
    </row>
    <row r="302" spans="2:15" s="22" customFormat="1" ht="23.25" customHeight="1" x14ac:dyDescent="0.25">
      <c r="B302" s="85" t="s">
        <v>5</v>
      </c>
      <c r="C302" s="113">
        <f t="shared" ref="C302:O302" si="129">IF(C54=0,0,(C74*100)/(C54))</f>
        <v>67.695852534562206</v>
      </c>
      <c r="D302" s="113">
        <f t="shared" si="129"/>
        <v>67.704081632653057</v>
      </c>
      <c r="E302" s="113">
        <f t="shared" si="129"/>
        <v>75.777126099706749</v>
      </c>
      <c r="F302" s="113">
        <f t="shared" si="129"/>
        <v>66.256410256410263</v>
      </c>
      <c r="G302" s="113">
        <f t="shared" si="129"/>
        <v>65.607940446650119</v>
      </c>
      <c r="H302" s="113">
        <f t="shared" si="129"/>
        <v>63.897435897435898</v>
      </c>
      <c r="I302" s="113">
        <f t="shared" si="129"/>
        <v>67.146401985111666</v>
      </c>
      <c r="J302" s="113">
        <f t="shared" si="129"/>
        <v>75.806451612903231</v>
      </c>
      <c r="K302" s="113">
        <f t="shared" si="129"/>
        <v>69.38095238095238</v>
      </c>
      <c r="L302" s="113">
        <f t="shared" si="129"/>
        <v>75.299539170506918</v>
      </c>
      <c r="M302" s="113">
        <f t="shared" si="129"/>
        <v>75.238095238095241</v>
      </c>
      <c r="N302" s="113">
        <f t="shared" si="129"/>
        <v>76.359447004608299</v>
      </c>
      <c r="O302" s="113">
        <f t="shared" si="129"/>
        <v>70.578140960163438</v>
      </c>
    </row>
    <row r="303" spans="2:15" s="17" customFormat="1" ht="12" customHeight="1" x14ac:dyDescent="0.25">
      <c r="B303" s="19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1"/>
    </row>
    <row r="304" spans="2:15" s="25" customFormat="1" ht="23.25" customHeight="1" x14ac:dyDescent="0.25">
      <c r="B304" s="85" t="s">
        <v>15</v>
      </c>
      <c r="C304" s="111">
        <f t="shared" ref="C304:O304" si="130">IF(C42=0,0,(C62*100)/C42)</f>
        <v>67.695852534562206</v>
      </c>
      <c r="D304" s="111">
        <f t="shared" si="130"/>
        <v>67.704081632653057</v>
      </c>
      <c r="E304" s="111">
        <f t="shared" si="130"/>
        <v>75.777126099706749</v>
      </c>
      <c r="F304" s="111">
        <f t="shared" si="130"/>
        <v>66.256410256410263</v>
      </c>
      <c r="G304" s="111">
        <f t="shared" si="130"/>
        <v>65.607940446650119</v>
      </c>
      <c r="H304" s="111">
        <f t="shared" si="130"/>
        <v>63.897435897435898</v>
      </c>
      <c r="I304" s="111">
        <f t="shared" si="130"/>
        <v>67.146401985111666</v>
      </c>
      <c r="J304" s="111">
        <f t="shared" si="130"/>
        <v>75.806451612903231</v>
      </c>
      <c r="K304" s="111">
        <f t="shared" si="130"/>
        <v>69.38095238095238</v>
      </c>
      <c r="L304" s="111">
        <f t="shared" si="130"/>
        <v>75.299539170506918</v>
      </c>
      <c r="M304" s="111">
        <f t="shared" si="130"/>
        <v>75.238095238095241</v>
      </c>
      <c r="N304" s="111">
        <f>IF(N42=0,0,(N62*100)/N42)</f>
        <v>76.359447004608299</v>
      </c>
      <c r="O304" s="111">
        <f t="shared" si="130"/>
        <v>70.578140960163438</v>
      </c>
    </row>
    <row r="305" spans="2:15" s="17" customFormat="1" ht="12" customHeight="1" x14ac:dyDescent="0.25">
      <c r="B305" s="19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1"/>
    </row>
    <row r="306" spans="2:15" s="25" customFormat="1" ht="23.25" customHeight="1" x14ac:dyDescent="0.25">
      <c r="B306" s="85" t="s">
        <v>445</v>
      </c>
      <c r="C306" s="97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9"/>
    </row>
    <row r="307" spans="2:15" s="17" customFormat="1" ht="23.25" customHeight="1" x14ac:dyDescent="0.25">
      <c r="B307" s="93" t="s">
        <v>401</v>
      </c>
      <c r="C307" s="114">
        <f t="shared" ref="C307:O307" si="131">IF(C265=0,0,C57/SUM(C265,C225))</f>
        <v>6.6585365853658534</v>
      </c>
      <c r="D307" s="114">
        <f t="shared" si="131"/>
        <v>7.333333333333333</v>
      </c>
      <c r="E307" s="114">
        <f t="shared" si="131"/>
        <v>5.8684210526315788</v>
      </c>
      <c r="F307" s="114">
        <f t="shared" si="131"/>
        <v>6.4255319148936172</v>
      </c>
      <c r="G307" s="114">
        <f t="shared" si="131"/>
        <v>6.7560975609756095</v>
      </c>
      <c r="H307" s="114">
        <f t="shared" si="131"/>
        <v>7.1944444444444446</v>
      </c>
      <c r="I307" s="114">
        <f t="shared" si="131"/>
        <v>5.7368421052631575</v>
      </c>
      <c r="J307" s="114">
        <f t="shared" si="131"/>
        <v>6.6065573770491799</v>
      </c>
      <c r="K307" s="114">
        <f t="shared" si="131"/>
        <v>8.7391304347826093</v>
      </c>
      <c r="L307" s="114">
        <f t="shared" si="131"/>
        <v>7.4406779661016946</v>
      </c>
      <c r="M307" s="114">
        <f t="shared" si="131"/>
        <v>7.1186440677966099</v>
      </c>
      <c r="N307" s="114">
        <f t="shared" si="131"/>
        <v>7.479166666666667</v>
      </c>
      <c r="O307" s="113">
        <f t="shared" si="131"/>
        <v>6.8561736770691999</v>
      </c>
    </row>
    <row r="308" spans="2:15" s="17" customFormat="1" ht="23.25" customHeight="1" x14ac:dyDescent="0.25">
      <c r="B308" s="5" t="s">
        <v>402</v>
      </c>
      <c r="C308" s="115">
        <f t="shared" ref="C308:O308" si="132">IF(C266=0,0,C58/SUM(C266,C226))</f>
        <v>7.8793103448275863</v>
      </c>
      <c r="D308" s="115">
        <f t="shared" si="132"/>
        <v>7.5192307692307692</v>
      </c>
      <c r="E308" s="115">
        <f t="shared" si="132"/>
        <v>7.4489795918367347</v>
      </c>
      <c r="F308" s="115">
        <f t="shared" si="132"/>
        <v>8.4166666666666661</v>
      </c>
      <c r="G308" s="115">
        <f t="shared" si="132"/>
        <v>9.0487804878048781</v>
      </c>
      <c r="H308" s="115">
        <f t="shared" si="132"/>
        <v>10.96774193548387</v>
      </c>
      <c r="I308" s="115">
        <f t="shared" si="132"/>
        <v>7.9622641509433958</v>
      </c>
      <c r="J308" s="115">
        <f t="shared" si="132"/>
        <v>6</v>
      </c>
      <c r="K308" s="115">
        <f t="shared" si="132"/>
        <v>6.25</v>
      </c>
      <c r="L308" s="115">
        <f t="shared" si="132"/>
        <v>6.833333333333333</v>
      </c>
      <c r="M308" s="115">
        <f t="shared" si="132"/>
        <v>7.75</v>
      </c>
      <c r="N308" s="115">
        <f t="shared" si="132"/>
        <v>8.8888888888888893</v>
      </c>
      <c r="O308" s="113">
        <f t="shared" si="132"/>
        <v>7.717821782178218</v>
      </c>
    </row>
    <row r="309" spans="2:15" s="17" customFormat="1" ht="23.25" customHeight="1" x14ac:dyDescent="0.25">
      <c r="B309" s="93" t="s">
        <v>403</v>
      </c>
      <c r="C309" s="114">
        <f t="shared" ref="C309:O309" si="133">IF(C267=0,0,C59/SUM(C267,C227))</f>
        <v>4.625</v>
      </c>
      <c r="D309" s="114">
        <f t="shared" si="133"/>
        <v>4.2463768115942031</v>
      </c>
      <c r="E309" s="114">
        <f t="shared" si="133"/>
        <v>3.7222222222222223</v>
      </c>
      <c r="F309" s="114">
        <f t="shared" si="133"/>
        <v>5.5238095238095237</v>
      </c>
      <c r="G309" s="114">
        <f t="shared" si="133"/>
        <v>11.642857142857142</v>
      </c>
      <c r="H309" s="114">
        <f t="shared" si="133"/>
        <v>6.25</v>
      </c>
      <c r="I309" s="114">
        <f t="shared" si="133"/>
        <v>6.384615384615385</v>
      </c>
      <c r="J309" s="114">
        <f t="shared" si="133"/>
        <v>6.9344262295081966</v>
      </c>
      <c r="K309" s="114">
        <f t="shared" si="133"/>
        <v>5.1643835616438354</v>
      </c>
      <c r="L309" s="114">
        <f t="shared" si="133"/>
        <v>6.6461538461538465</v>
      </c>
      <c r="M309" s="114">
        <f t="shared" si="133"/>
        <v>7.709090909090909</v>
      </c>
      <c r="N309" s="114">
        <f t="shared" si="133"/>
        <v>4.9210526315789478</v>
      </c>
      <c r="O309" s="113">
        <f t="shared" si="133"/>
        <v>5.670436187399031</v>
      </c>
    </row>
    <row r="310" spans="2:15" s="17" customFormat="1" ht="23.25" customHeight="1" x14ac:dyDescent="0.25">
      <c r="B310" s="5" t="s">
        <v>404</v>
      </c>
      <c r="C310" s="115">
        <f t="shared" ref="C310:O310" si="134">IF(C268=0,0,C60/SUM(C268,C228))</f>
        <v>2.66</v>
      </c>
      <c r="D310" s="115">
        <f t="shared" si="134"/>
        <v>3.7058823529411766</v>
      </c>
      <c r="E310" s="115">
        <f t="shared" si="134"/>
        <v>2.66</v>
      </c>
      <c r="F310" s="115">
        <f t="shared" si="134"/>
        <v>2.5652173913043477</v>
      </c>
      <c r="G310" s="115">
        <f t="shared" si="134"/>
        <v>2.5945945945945947</v>
      </c>
      <c r="H310" s="115">
        <f t="shared" si="134"/>
        <v>3.9629629629629628</v>
      </c>
      <c r="I310" s="115">
        <f t="shared" si="134"/>
        <v>3.0930232558139537</v>
      </c>
      <c r="J310" s="115">
        <f t="shared" si="134"/>
        <v>3.5263157894736841</v>
      </c>
      <c r="K310" s="115">
        <f t="shared" si="134"/>
        <v>3.125</v>
      </c>
      <c r="L310" s="115">
        <f t="shared" si="134"/>
        <v>2.8541666666666665</v>
      </c>
      <c r="M310" s="115">
        <f t="shared" si="134"/>
        <v>3.2121212121212119</v>
      </c>
      <c r="N310" s="115">
        <f t="shared" si="134"/>
        <v>2.9076923076923076</v>
      </c>
      <c r="O310" s="113">
        <f t="shared" si="134"/>
        <v>3.0078277886497067</v>
      </c>
    </row>
    <row r="311" spans="2:15" s="17" customFormat="1" ht="23.25" customHeight="1" x14ac:dyDescent="0.25">
      <c r="B311" s="93" t="s">
        <v>405</v>
      </c>
      <c r="C311" s="114">
        <f t="shared" ref="C311:O311" si="135">IF(C269=0,0,C61/SUM(C269,C229))</f>
        <v>4.55</v>
      </c>
      <c r="D311" s="114">
        <f t="shared" si="135"/>
        <v>3.7321428571428572</v>
      </c>
      <c r="E311" s="114">
        <f t="shared" si="135"/>
        <v>3.1276595744680851</v>
      </c>
      <c r="F311" s="114">
        <f t="shared" si="135"/>
        <v>6.291666666666667</v>
      </c>
      <c r="G311" s="114">
        <f t="shared" si="135"/>
        <v>4.4516129032258061</v>
      </c>
      <c r="H311" s="114">
        <f t="shared" si="135"/>
        <v>4.4571428571428573</v>
      </c>
      <c r="I311" s="114">
        <f t="shared" si="135"/>
        <v>4.625</v>
      </c>
      <c r="J311" s="114">
        <f t="shared" si="135"/>
        <v>5.8888888888888893</v>
      </c>
      <c r="K311" s="114">
        <f t="shared" si="135"/>
        <v>5.1818181818181817</v>
      </c>
      <c r="L311" s="114">
        <f t="shared" si="135"/>
        <v>4.7592592592592595</v>
      </c>
      <c r="M311" s="114">
        <f t="shared" si="135"/>
        <v>3.8431372549019609</v>
      </c>
      <c r="N311" s="114">
        <f t="shared" si="135"/>
        <v>4.4736842105263159</v>
      </c>
      <c r="O311" s="113">
        <f t="shared" si="135"/>
        <v>4.5235507246376816</v>
      </c>
    </row>
    <row r="312" spans="2:15" s="22" customFormat="1" ht="23.25" customHeight="1" x14ac:dyDescent="0.25">
      <c r="B312" s="85" t="s">
        <v>5</v>
      </c>
      <c r="C312" s="113">
        <f t="shared" ref="C312:N312" si="136">IF(C270=0,0,C62/SUM(C270))</f>
        <v>6.738532110091743</v>
      </c>
      <c r="D312" s="113">
        <f t="shared" si="136"/>
        <v>6.5369458128078817</v>
      </c>
      <c r="E312" s="113">
        <f t="shared" si="136"/>
        <v>7.6904761904761907</v>
      </c>
      <c r="F312" s="113">
        <f t="shared" si="136"/>
        <v>8.6133333333333333</v>
      </c>
      <c r="G312" s="113">
        <f t="shared" si="136"/>
        <v>9.1805555555555554</v>
      </c>
      <c r="H312" s="113">
        <f t="shared" si="136"/>
        <v>9.2985074626865671</v>
      </c>
      <c r="I312" s="113">
        <f t="shared" si="136"/>
        <v>7.6440677966101696</v>
      </c>
      <c r="J312" s="113">
        <f t="shared" si="136"/>
        <v>8.2663316582914579</v>
      </c>
      <c r="K312" s="113">
        <f t="shared" si="136"/>
        <v>7.2487562189054726</v>
      </c>
      <c r="L312" s="113">
        <f t="shared" si="136"/>
        <v>8.2110552763819094</v>
      </c>
      <c r="M312" s="113">
        <f t="shared" si="136"/>
        <v>8.6338797814207648</v>
      </c>
      <c r="N312" s="113">
        <f t="shared" si="136"/>
        <v>7.6712962962962967</v>
      </c>
      <c r="O312" s="113">
        <f>IF(O270=0,0,O62/SUM(O270,O230))</f>
        <v>5.7104132231404963</v>
      </c>
    </row>
    <row r="313" spans="2:15" s="23" customFormat="1" ht="12" customHeight="1" x14ac:dyDescent="0.25">
      <c r="B313" s="19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1"/>
    </row>
    <row r="314" spans="2:15" s="26" customFormat="1" ht="23.25" customHeight="1" x14ac:dyDescent="0.25">
      <c r="B314" s="85" t="s">
        <v>16</v>
      </c>
      <c r="C314" s="113">
        <f>C312</f>
        <v>6.738532110091743</v>
      </c>
      <c r="D314" s="113">
        <f t="shared" ref="D314:O314" si="137">D312</f>
        <v>6.5369458128078817</v>
      </c>
      <c r="E314" s="113">
        <f t="shared" si="137"/>
        <v>7.6904761904761907</v>
      </c>
      <c r="F314" s="113">
        <f t="shared" si="137"/>
        <v>8.6133333333333333</v>
      </c>
      <c r="G314" s="113">
        <f t="shared" si="137"/>
        <v>9.1805555555555554</v>
      </c>
      <c r="H314" s="113">
        <f>H312</f>
        <v>9.2985074626865671</v>
      </c>
      <c r="I314" s="113">
        <f>I312</f>
        <v>7.6440677966101696</v>
      </c>
      <c r="J314" s="113">
        <f t="shared" si="137"/>
        <v>8.2663316582914579</v>
      </c>
      <c r="K314" s="113">
        <f t="shared" si="137"/>
        <v>7.2487562189054726</v>
      </c>
      <c r="L314" s="113">
        <f t="shared" si="137"/>
        <v>8.2110552763819094</v>
      </c>
      <c r="M314" s="113">
        <f t="shared" si="137"/>
        <v>8.6338797814207648</v>
      </c>
      <c r="N314" s="113">
        <f t="shared" si="137"/>
        <v>7.6712962962962967</v>
      </c>
      <c r="O314" s="113">
        <f t="shared" si="137"/>
        <v>5.7104132231404963</v>
      </c>
    </row>
    <row r="315" spans="2:15" s="17" customFormat="1" ht="12" customHeight="1" x14ac:dyDescent="0.25">
      <c r="B315" s="19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1"/>
    </row>
    <row r="316" spans="2:15" s="25" customFormat="1" ht="23.25" customHeight="1" x14ac:dyDescent="0.25">
      <c r="B316" s="85" t="s">
        <v>140</v>
      </c>
      <c r="C316" s="97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9"/>
    </row>
    <row r="317" spans="2:15" s="17" customFormat="1" ht="23.25" customHeight="1" x14ac:dyDescent="0.25">
      <c r="B317" s="93" t="s">
        <v>406</v>
      </c>
      <c r="C317" s="114">
        <f t="shared" ref="C317:N317" si="138">IF(C$74=0,0,C65/SUM(C273,C233))</f>
        <v>6.3913043478260869</v>
      </c>
      <c r="D317" s="114">
        <f t="shared" si="138"/>
        <v>5.6296296296296298</v>
      </c>
      <c r="E317" s="114">
        <f t="shared" si="138"/>
        <v>4.0256410256410255</v>
      </c>
      <c r="F317" s="114">
        <f t="shared" si="138"/>
        <v>4.3600000000000003</v>
      </c>
      <c r="G317" s="114">
        <f t="shared" si="138"/>
        <v>5.875</v>
      </c>
      <c r="H317" s="114">
        <f t="shared" si="138"/>
        <v>4.9705882352941178</v>
      </c>
      <c r="I317" s="114">
        <f t="shared" si="138"/>
        <v>4.666666666666667</v>
      </c>
      <c r="J317" s="114">
        <f t="shared" si="138"/>
        <v>6.916666666666667</v>
      </c>
      <c r="K317" s="114">
        <f t="shared" si="138"/>
        <v>7.7037037037037033</v>
      </c>
      <c r="L317" s="114">
        <f t="shared" si="138"/>
        <v>6.333333333333333</v>
      </c>
      <c r="M317" s="114">
        <f t="shared" si="138"/>
        <v>5.4249999999999998</v>
      </c>
      <c r="N317" s="114">
        <f t="shared" si="138"/>
        <v>6.2</v>
      </c>
      <c r="O317" s="113">
        <f>IF(O282=0,0,O65/SUM(O273,O233))</f>
        <v>5.6039119804400981</v>
      </c>
    </row>
    <row r="318" spans="2:15" s="17" customFormat="1" ht="23.25" customHeight="1" x14ac:dyDescent="0.25">
      <c r="B318" s="5" t="s">
        <v>407</v>
      </c>
      <c r="C318" s="115">
        <f t="shared" ref="C318:N318" si="139">IF(C$74=0,0,C66/SUM(C274,C234))</f>
        <v>4.3409090909090908</v>
      </c>
      <c r="D318" s="115">
        <f t="shared" si="139"/>
        <v>4.1086956521739131</v>
      </c>
      <c r="E318" s="115">
        <f t="shared" si="139"/>
        <v>4.1578947368421053</v>
      </c>
      <c r="F318" s="115">
        <f t="shared" si="139"/>
        <v>6.4761904761904763</v>
      </c>
      <c r="G318" s="115">
        <f t="shared" si="139"/>
        <v>4.6428571428571432</v>
      </c>
      <c r="H318" s="115">
        <f t="shared" si="139"/>
        <v>7.0952380952380949</v>
      </c>
      <c r="I318" s="115">
        <f t="shared" si="139"/>
        <v>3.96875</v>
      </c>
      <c r="J318" s="115">
        <f t="shared" si="139"/>
        <v>4.0588235294117645</v>
      </c>
      <c r="K318" s="115">
        <f t="shared" si="139"/>
        <v>7</v>
      </c>
      <c r="L318" s="115">
        <f t="shared" si="139"/>
        <v>3.5</v>
      </c>
      <c r="M318" s="115">
        <f t="shared" si="139"/>
        <v>5.4242424242424239</v>
      </c>
      <c r="N318" s="115">
        <f t="shared" si="139"/>
        <v>6.5666666666666664</v>
      </c>
      <c r="O318" s="113">
        <f t="shared" ref="O318:O325" si="140">IF(O274=0,0,O66/SUM(O274,O234))</f>
        <v>4.9002624671916006</v>
      </c>
    </row>
    <row r="319" spans="2:15" s="17" customFormat="1" ht="23.25" customHeight="1" x14ac:dyDescent="0.25">
      <c r="B319" s="93" t="s">
        <v>408</v>
      </c>
      <c r="C319" s="114">
        <f>IF(C$74=0,0,C67/SUM(C275,C235))</f>
        <v>4.7142857142857144</v>
      </c>
      <c r="D319" s="114">
        <f t="shared" ref="D319:N319" si="141">IF(D$74=0,0,D67/SUM(D275,D235))</f>
        <v>4.421875</v>
      </c>
      <c r="E319" s="114">
        <f t="shared" si="141"/>
        <v>3.7083333333333335</v>
      </c>
      <c r="F319" s="114">
        <f t="shared" si="141"/>
        <v>5.0526315789473681</v>
      </c>
      <c r="G319" s="114">
        <f t="shared" si="141"/>
        <v>14.875</v>
      </c>
      <c r="H319" s="114">
        <f t="shared" si="141"/>
        <v>4.9000000000000004</v>
      </c>
      <c r="I319" s="114">
        <f t="shared" si="141"/>
        <v>6.8108108108108105</v>
      </c>
      <c r="J319" s="114">
        <f t="shared" si="141"/>
        <v>6.5303030303030303</v>
      </c>
      <c r="K319" s="114">
        <f t="shared" si="141"/>
        <v>5.1688311688311686</v>
      </c>
      <c r="L319" s="114">
        <f t="shared" si="141"/>
        <v>6.6521739130434785</v>
      </c>
      <c r="M319" s="114">
        <f t="shared" si="141"/>
        <v>8.4782608695652169</v>
      </c>
      <c r="N319" s="114">
        <f t="shared" si="141"/>
        <v>5.4605263157894735</v>
      </c>
      <c r="O319" s="113">
        <f t="shared" si="140"/>
        <v>5.7483333333333331</v>
      </c>
    </row>
    <row r="320" spans="2:15" s="17" customFormat="1" ht="23.25" customHeight="1" x14ac:dyDescent="0.25">
      <c r="B320" s="5" t="s">
        <v>409</v>
      </c>
      <c r="C320" s="115">
        <f t="shared" ref="C320:N320" si="142">IF(C$74=0,0,C68/SUM(C276,C236))</f>
        <v>2.5294117647058822</v>
      </c>
      <c r="D320" s="115">
        <f t="shared" si="142"/>
        <v>3.7272727272727271</v>
      </c>
      <c r="E320" s="115">
        <f t="shared" si="142"/>
        <v>2.5686274509803924</v>
      </c>
      <c r="F320" s="115">
        <f t="shared" si="142"/>
        <v>2.6666666666666665</v>
      </c>
      <c r="G320" s="115">
        <f t="shared" si="142"/>
        <v>2.6216216216216215</v>
      </c>
      <c r="H320" s="115">
        <f t="shared" si="142"/>
        <v>3.838709677419355</v>
      </c>
      <c r="I320" s="115">
        <f t="shared" si="142"/>
        <v>3.0465116279069768</v>
      </c>
      <c r="J320" s="115">
        <f t="shared" si="142"/>
        <v>3.263157894736842</v>
      </c>
      <c r="K320" s="115">
        <f t="shared" si="142"/>
        <v>3.1794871794871793</v>
      </c>
      <c r="L320" s="115">
        <f t="shared" si="142"/>
        <v>3</v>
      </c>
      <c r="M320" s="115">
        <f t="shared" si="142"/>
        <v>2.9428571428571431</v>
      </c>
      <c r="N320" s="115">
        <f t="shared" si="142"/>
        <v>2.7241379310344827</v>
      </c>
      <c r="O320" s="113">
        <f t="shared" si="140"/>
        <v>2.9529411764705884</v>
      </c>
    </row>
    <row r="321" spans="2:15" s="17" customFormat="1" ht="23.25" customHeight="1" x14ac:dyDescent="0.25">
      <c r="B321" s="93" t="s">
        <v>410</v>
      </c>
      <c r="C321" s="114">
        <f t="shared" ref="C321:N321" si="143">IF(C$74=0,0,C69/SUM(C277,C237))</f>
        <v>5.92</v>
      </c>
      <c r="D321" s="114">
        <f t="shared" si="143"/>
        <v>8.2777777777777786</v>
      </c>
      <c r="E321" s="114">
        <f t="shared" si="143"/>
        <v>7.5142857142857142</v>
      </c>
      <c r="F321" s="114">
        <f t="shared" si="143"/>
        <v>8.1304347826086953</v>
      </c>
      <c r="G321" s="114">
        <f t="shared" si="143"/>
        <v>7.558139534883721</v>
      </c>
      <c r="H321" s="114">
        <f t="shared" si="143"/>
        <v>8.9</v>
      </c>
      <c r="I321" s="114">
        <f t="shared" si="143"/>
        <v>6.7333333333333334</v>
      </c>
      <c r="J321" s="114">
        <f t="shared" si="143"/>
        <v>6.666666666666667</v>
      </c>
      <c r="K321" s="114">
        <f t="shared" si="143"/>
        <v>8.8571428571428577</v>
      </c>
      <c r="L321" s="114">
        <f t="shared" si="143"/>
        <v>7.916666666666667</v>
      </c>
      <c r="M321" s="114">
        <f t="shared" si="143"/>
        <v>8.4166666666666661</v>
      </c>
      <c r="N321" s="114">
        <f t="shared" si="143"/>
        <v>8.9090909090909083</v>
      </c>
      <c r="O321" s="113">
        <f t="shared" si="140"/>
        <v>7.8153409090909092</v>
      </c>
    </row>
    <row r="322" spans="2:15" s="17" customFormat="1" ht="23.25" customHeight="1" x14ac:dyDescent="0.25">
      <c r="B322" s="5" t="s">
        <v>411</v>
      </c>
      <c r="C322" s="115">
        <f t="shared" ref="C322:N322" si="144">IF(C$74=0,0,C70/SUM(C278,C238))</f>
        <v>14.875</v>
      </c>
      <c r="D322" s="115">
        <f t="shared" si="144"/>
        <v>9.0833333333333339</v>
      </c>
      <c r="E322" s="115">
        <f t="shared" si="144"/>
        <v>11.090909090909092</v>
      </c>
      <c r="F322" s="115">
        <f t="shared" si="144"/>
        <v>16.571428571428573</v>
      </c>
      <c r="G322" s="115">
        <f t="shared" si="144"/>
        <v>10.166666666666666</v>
      </c>
      <c r="H322" s="115">
        <f t="shared" si="144"/>
        <v>21.5</v>
      </c>
      <c r="I322" s="115">
        <f t="shared" si="144"/>
        <v>11.833333333333334</v>
      </c>
      <c r="J322" s="115">
        <f t="shared" si="144"/>
        <v>8.7333333333333325</v>
      </c>
      <c r="K322" s="115">
        <f t="shared" si="144"/>
        <v>5.8</v>
      </c>
      <c r="L322" s="115">
        <f t="shared" si="144"/>
        <v>13.111111111111111</v>
      </c>
      <c r="M322" s="115">
        <f t="shared" si="144"/>
        <v>8</v>
      </c>
      <c r="N322" s="115">
        <f t="shared" si="144"/>
        <v>7.1764705882352944</v>
      </c>
      <c r="O322" s="113">
        <f t="shared" si="140"/>
        <v>10.323308270676693</v>
      </c>
    </row>
    <row r="323" spans="2:15" s="17" customFormat="1" ht="23.25" customHeight="1" x14ac:dyDescent="0.25">
      <c r="B323" s="93" t="s">
        <v>412</v>
      </c>
      <c r="C323" s="114">
        <f t="shared" ref="C323:N323" si="145">IF(C$74=0,0,C71/SUM(C279,C239))</f>
        <v>23.833333333333332</v>
      </c>
      <c r="D323" s="114">
        <f t="shared" si="145"/>
        <v>26.6</v>
      </c>
      <c r="E323" s="114">
        <f t="shared" si="145"/>
        <v>11.75</v>
      </c>
      <c r="F323" s="114">
        <f t="shared" si="145"/>
        <v>7.9090909090909092</v>
      </c>
      <c r="G323" s="114">
        <f t="shared" si="145"/>
        <v>14.4</v>
      </c>
      <c r="H323" s="114">
        <f t="shared" si="145"/>
        <v>12.8</v>
      </c>
      <c r="I323" s="114">
        <f t="shared" si="145"/>
        <v>16.666666666666668</v>
      </c>
      <c r="J323" s="114">
        <f t="shared" si="145"/>
        <v>10.166666666666666</v>
      </c>
      <c r="K323" s="114">
        <f t="shared" si="145"/>
        <v>6.5555555555555554</v>
      </c>
      <c r="L323" s="114">
        <f t="shared" si="145"/>
        <v>12.222222222222221</v>
      </c>
      <c r="M323" s="114">
        <f t="shared" si="145"/>
        <v>14.2</v>
      </c>
      <c r="N323" s="114">
        <f t="shared" si="145"/>
        <v>24</v>
      </c>
      <c r="O323" s="113">
        <f t="shared" si="140"/>
        <v>13.788990825688073</v>
      </c>
    </row>
    <row r="324" spans="2:15" s="17" customFormat="1" ht="23.25" customHeight="1" x14ac:dyDescent="0.25">
      <c r="B324" s="5" t="s">
        <v>413</v>
      </c>
      <c r="C324" s="115">
        <v>0</v>
      </c>
      <c r="D324" s="115">
        <v>0</v>
      </c>
      <c r="E324" s="115">
        <v>0</v>
      </c>
      <c r="F324" s="115">
        <v>0</v>
      </c>
      <c r="G324" s="115">
        <v>0</v>
      </c>
      <c r="H324" s="115">
        <v>0</v>
      </c>
      <c r="I324" s="115">
        <v>0</v>
      </c>
      <c r="J324" s="115">
        <v>0</v>
      </c>
      <c r="K324" s="115">
        <v>0</v>
      </c>
      <c r="L324" s="115">
        <v>0</v>
      </c>
      <c r="M324" s="115">
        <v>0</v>
      </c>
      <c r="N324" s="115">
        <v>0</v>
      </c>
      <c r="O324" s="113">
        <f t="shared" si="140"/>
        <v>0</v>
      </c>
    </row>
    <row r="325" spans="2:15" s="17" customFormat="1" ht="23.25" customHeight="1" x14ac:dyDescent="0.25">
      <c r="B325" s="93" t="s">
        <v>414</v>
      </c>
      <c r="C325" s="114">
        <f t="shared" ref="C325:N325" si="146">IF(C$74=0,0,C73/SUM(C281,C241))</f>
        <v>4.8518518518518521</v>
      </c>
      <c r="D325" s="114">
        <f t="shared" si="146"/>
        <v>3.9375</v>
      </c>
      <c r="E325" s="114">
        <f t="shared" si="146"/>
        <v>3.3809523809523809</v>
      </c>
      <c r="F325" s="114">
        <f t="shared" si="146"/>
        <v>6.5909090909090908</v>
      </c>
      <c r="G325" s="114">
        <f t="shared" si="146"/>
        <v>5.5555555555555554</v>
      </c>
      <c r="H325" s="114">
        <f>IF(H$74=0,0,H73/SUM(H281,H241))</f>
        <v>5.64</v>
      </c>
      <c r="I325" s="114">
        <f t="shared" si="146"/>
        <v>4.46</v>
      </c>
      <c r="J325" s="114">
        <f t="shared" si="146"/>
        <v>5.8</v>
      </c>
      <c r="K325" s="114">
        <f t="shared" si="146"/>
        <v>5.333333333333333</v>
      </c>
      <c r="L325" s="114">
        <f t="shared" si="146"/>
        <v>5.1296296296296298</v>
      </c>
      <c r="M325" s="114">
        <f t="shared" si="146"/>
        <v>4.38</v>
      </c>
      <c r="N325" s="114">
        <f t="shared" si="146"/>
        <v>3.918032786885246</v>
      </c>
      <c r="O325" s="113">
        <f t="shared" si="140"/>
        <v>4.7702448210922785</v>
      </c>
    </row>
    <row r="326" spans="2:15" s="22" customFormat="1" ht="23.25" customHeight="1" x14ac:dyDescent="0.25">
      <c r="B326" s="85" t="s">
        <v>5</v>
      </c>
      <c r="C326" s="113">
        <f t="shared" ref="C326:N326" si="147">IF(C282=0,0,C74/SUM(C282))</f>
        <v>6.738532110091743</v>
      </c>
      <c r="D326" s="113">
        <f t="shared" si="147"/>
        <v>6.5369458128078817</v>
      </c>
      <c r="E326" s="113">
        <f t="shared" si="147"/>
        <v>7.6904761904761907</v>
      </c>
      <c r="F326" s="113">
        <f t="shared" si="147"/>
        <v>8.6133333333333333</v>
      </c>
      <c r="G326" s="113">
        <f t="shared" si="147"/>
        <v>9.1805555555555554</v>
      </c>
      <c r="H326" s="113">
        <f t="shared" si="147"/>
        <v>9.2985074626865671</v>
      </c>
      <c r="I326" s="113">
        <f t="shared" si="147"/>
        <v>7.6440677966101696</v>
      </c>
      <c r="J326" s="113">
        <f t="shared" si="147"/>
        <v>8.2663316582914579</v>
      </c>
      <c r="K326" s="113">
        <f t="shared" si="147"/>
        <v>7.2487562189054726</v>
      </c>
      <c r="L326" s="113">
        <f t="shared" si="147"/>
        <v>8.2110552763819094</v>
      </c>
      <c r="M326" s="113">
        <f t="shared" si="147"/>
        <v>8.6338797814207648</v>
      </c>
      <c r="N326" s="113">
        <f t="shared" si="147"/>
        <v>7.6712962962962967</v>
      </c>
      <c r="O326" s="113">
        <f>IF(O282=0,0,O74/SUM(O282,O241))</f>
        <v>7.5465268676277848</v>
      </c>
    </row>
    <row r="327" spans="2:15" s="17" customFormat="1" ht="12" customHeight="1" x14ac:dyDescent="0.25">
      <c r="B327" s="19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1"/>
    </row>
    <row r="328" spans="2:15" s="25" customFormat="1" ht="23.25" customHeight="1" x14ac:dyDescent="0.25">
      <c r="B328" s="85" t="s">
        <v>141</v>
      </c>
      <c r="C328" s="97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9"/>
    </row>
    <row r="329" spans="2:15" s="17" customFormat="1" ht="23.25" customHeight="1" x14ac:dyDescent="0.25">
      <c r="B329" s="93" t="s">
        <v>415</v>
      </c>
      <c r="C329" s="114">
        <f t="shared" ref="C329:O329" si="148">IF(C7=0,0,(C265)/C7)</f>
        <v>2.4444444444444446</v>
      </c>
      <c r="D329" s="114">
        <f t="shared" si="148"/>
        <v>2.5555555555555554</v>
      </c>
      <c r="E329" s="114">
        <f t="shared" si="148"/>
        <v>3.4444444444444446</v>
      </c>
      <c r="F329" s="114">
        <f t="shared" si="148"/>
        <v>2.6315789473684212</v>
      </c>
      <c r="G329" s="114">
        <f t="shared" si="148"/>
        <v>2.5789473684210527</v>
      </c>
      <c r="H329" s="114">
        <f t="shared" si="148"/>
        <v>2.1578947368421053</v>
      </c>
      <c r="I329" s="114">
        <f t="shared" si="148"/>
        <v>3.1111111111111112</v>
      </c>
      <c r="J329" s="114">
        <f t="shared" si="148"/>
        <v>3.7777777777777777</v>
      </c>
      <c r="K329" s="114">
        <f t="shared" si="148"/>
        <v>3.3333333333333335</v>
      </c>
      <c r="L329" s="114">
        <f t="shared" si="148"/>
        <v>2.8888888888888888</v>
      </c>
      <c r="M329" s="114">
        <f t="shared" si="148"/>
        <v>3.6666666666666665</v>
      </c>
      <c r="N329" s="114">
        <f t="shared" si="148"/>
        <v>2.7777777777777777</v>
      </c>
      <c r="O329" s="113">
        <f t="shared" si="148"/>
        <v>2.8405797101449277</v>
      </c>
    </row>
    <row r="330" spans="2:15" s="17" customFormat="1" ht="23.25" customHeight="1" x14ac:dyDescent="0.25">
      <c r="B330" s="5" t="s">
        <v>416</v>
      </c>
      <c r="C330" s="115">
        <f t="shared" ref="C330:O330" si="149">IF(C8=0,0,(C266)/C8)</f>
        <v>4.1111111111111107</v>
      </c>
      <c r="D330" s="115">
        <f t="shared" si="149"/>
        <v>3.5555555555555554</v>
      </c>
      <c r="E330" s="115">
        <f t="shared" si="149"/>
        <v>5</v>
      </c>
      <c r="F330" s="115">
        <f t="shared" si="149"/>
        <v>4.5</v>
      </c>
      <c r="G330" s="115">
        <f t="shared" si="149"/>
        <v>4.166666666666667</v>
      </c>
      <c r="H330" s="115">
        <f t="shared" si="149"/>
        <v>3.8333333333333335</v>
      </c>
      <c r="I330" s="115">
        <f t="shared" si="149"/>
        <v>3.5555555555555554</v>
      </c>
      <c r="J330" s="115">
        <f t="shared" si="149"/>
        <v>4.7777777777777777</v>
      </c>
      <c r="K330" s="115">
        <f t="shared" si="149"/>
        <v>4.1111111111111107</v>
      </c>
      <c r="L330" s="115">
        <f t="shared" si="149"/>
        <v>3.5555555555555554</v>
      </c>
      <c r="M330" s="115">
        <f t="shared" si="149"/>
        <v>3.8888888888888888</v>
      </c>
      <c r="N330" s="115">
        <f t="shared" si="149"/>
        <v>3.2222222222222223</v>
      </c>
      <c r="O330" s="113">
        <f t="shared" si="149"/>
        <v>3.9791666666666665</v>
      </c>
    </row>
    <row r="331" spans="2:15" s="17" customFormat="1" ht="23.25" customHeight="1" x14ac:dyDescent="0.25">
      <c r="B331" s="93" t="s">
        <v>417</v>
      </c>
      <c r="C331" s="114">
        <f t="shared" ref="C331:O331" si="150">IF(C9=0,0,(C267)/C9)</f>
        <v>3.7647058823529411</v>
      </c>
      <c r="D331" s="114">
        <f t="shared" si="150"/>
        <v>3.6470588235294117</v>
      </c>
      <c r="E331" s="114">
        <f t="shared" si="150"/>
        <v>8.25</v>
      </c>
      <c r="F331" s="114">
        <f t="shared" si="150"/>
        <v>3.5</v>
      </c>
      <c r="G331" s="114">
        <f t="shared" si="150"/>
        <v>2.75</v>
      </c>
      <c r="H331" s="114">
        <f t="shared" si="150"/>
        <v>3</v>
      </c>
      <c r="I331" s="114">
        <f t="shared" si="150"/>
        <v>2.9166666666666665</v>
      </c>
      <c r="J331" s="114">
        <f t="shared" si="150"/>
        <v>3</v>
      </c>
      <c r="K331" s="114">
        <f t="shared" si="150"/>
        <v>3.4705882352941178</v>
      </c>
      <c r="L331" s="114">
        <f t="shared" si="150"/>
        <v>2.8235294117647061</v>
      </c>
      <c r="M331" s="114">
        <f t="shared" si="150"/>
        <v>2.5882352941176472</v>
      </c>
      <c r="N331" s="114">
        <f t="shared" si="150"/>
        <v>3.2941176470588234</v>
      </c>
      <c r="O331" s="113">
        <f t="shared" si="150"/>
        <v>3.3265306122448979</v>
      </c>
    </row>
    <row r="332" spans="2:15" s="17" customFormat="1" ht="23.25" customHeight="1" x14ac:dyDescent="0.25">
      <c r="B332" s="5" t="s">
        <v>418</v>
      </c>
      <c r="C332" s="115">
        <f t="shared" ref="C332:O332" si="151">IF(C10=0,0,(C268)/C10)</f>
        <v>7.5</v>
      </c>
      <c r="D332" s="115">
        <f t="shared" si="151"/>
        <v>5.5</v>
      </c>
      <c r="E332" s="115">
        <f t="shared" si="151"/>
        <v>6.333333333333333</v>
      </c>
      <c r="F332" s="115">
        <f t="shared" si="151"/>
        <v>6.833333333333333</v>
      </c>
      <c r="G332" s="115">
        <f t="shared" si="151"/>
        <v>5.833333333333333</v>
      </c>
      <c r="H332" s="115">
        <f t="shared" si="151"/>
        <v>4.333333333333333</v>
      </c>
      <c r="I332" s="115">
        <f t="shared" si="151"/>
        <v>7.166666666666667</v>
      </c>
      <c r="J332" s="115">
        <f t="shared" si="151"/>
        <v>6</v>
      </c>
      <c r="K332" s="115">
        <f t="shared" si="151"/>
        <v>6.166666666666667</v>
      </c>
      <c r="L332" s="115">
        <f t="shared" si="151"/>
        <v>7.666666666666667</v>
      </c>
      <c r="M332" s="115">
        <f t="shared" si="151"/>
        <v>5.5</v>
      </c>
      <c r="N332" s="115">
        <f t="shared" si="151"/>
        <v>10.166666666666666</v>
      </c>
      <c r="O332" s="113">
        <f t="shared" si="151"/>
        <v>6.583333333333333</v>
      </c>
    </row>
    <row r="333" spans="2:15" s="17" customFormat="1" ht="23.25" customHeight="1" x14ac:dyDescent="0.25">
      <c r="B333" s="93" t="s">
        <v>419</v>
      </c>
      <c r="C333" s="114">
        <f t="shared" ref="C333:O333" si="152">IF(C15=0,0,(C269)/C15)</f>
        <v>4.166666666666667</v>
      </c>
      <c r="D333" s="114">
        <f t="shared" si="152"/>
        <v>4.416666666666667</v>
      </c>
      <c r="E333" s="114">
        <f t="shared" si="152"/>
        <v>6</v>
      </c>
      <c r="F333" s="114">
        <f t="shared" si="152"/>
        <v>3</v>
      </c>
      <c r="G333" s="114">
        <f t="shared" si="152"/>
        <v>4</v>
      </c>
      <c r="H333" s="114">
        <f t="shared" si="152"/>
        <v>5.333333333333333</v>
      </c>
      <c r="I333" s="114">
        <f t="shared" si="152"/>
        <v>3.25</v>
      </c>
      <c r="J333" s="114">
        <f t="shared" si="152"/>
        <v>2.9166666666666665</v>
      </c>
      <c r="K333" s="114">
        <f t="shared" si="152"/>
        <v>3.1666666666666665</v>
      </c>
      <c r="L333" s="114">
        <f t="shared" si="152"/>
        <v>3.9166666666666665</v>
      </c>
      <c r="M333" s="114">
        <f t="shared" si="152"/>
        <v>3.1666666666666665</v>
      </c>
      <c r="N333" s="114">
        <f t="shared" si="152"/>
        <v>3.75</v>
      </c>
      <c r="O333" s="113">
        <f t="shared" si="152"/>
        <v>3.7916666666666665</v>
      </c>
    </row>
    <row r="334" spans="2:15" s="22" customFormat="1" ht="23.25" customHeight="1" x14ac:dyDescent="0.25">
      <c r="B334" s="85" t="s">
        <v>5</v>
      </c>
      <c r="C334" s="113">
        <f t="shared" ref="C334:N334" si="153">IF(C17=0,0,(C270/C17))</f>
        <v>3.1142857142857143</v>
      </c>
      <c r="D334" s="113">
        <f t="shared" si="153"/>
        <v>2.9</v>
      </c>
      <c r="E334" s="113">
        <f t="shared" si="153"/>
        <v>3.0545454545454547</v>
      </c>
      <c r="F334" s="113">
        <f t="shared" si="153"/>
        <v>2.3076923076923075</v>
      </c>
      <c r="G334" s="113">
        <f t="shared" si="153"/>
        <v>2.2153846153846155</v>
      </c>
      <c r="H334" s="113">
        <f t="shared" si="153"/>
        <v>2.0615384615384613</v>
      </c>
      <c r="I334" s="113">
        <f t="shared" si="153"/>
        <v>2.7230769230769232</v>
      </c>
      <c r="J334" s="113">
        <f t="shared" si="153"/>
        <v>2.842857142857143</v>
      </c>
      <c r="K334" s="113">
        <f t="shared" si="153"/>
        <v>2.8714285714285714</v>
      </c>
      <c r="L334" s="113">
        <f t="shared" si="153"/>
        <v>2.842857142857143</v>
      </c>
      <c r="M334" s="113">
        <f t="shared" si="153"/>
        <v>2.6142857142857143</v>
      </c>
      <c r="N334" s="113">
        <f t="shared" si="153"/>
        <v>3.0857142857142859</v>
      </c>
      <c r="O334" s="113">
        <f>IF(O17=0,0,(O270)/O17)</f>
        <v>2.7229813664596274</v>
      </c>
    </row>
    <row r="335" spans="2:15" s="22" customFormat="1" ht="12" customHeight="1" x14ac:dyDescent="0.25">
      <c r="B335" s="27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2:15" s="25" customFormat="1" ht="23.25" customHeight="1" x14ac:dyDescent="0.25">
      <c r="B336" s="85" t="s">
        <v>444</v>
      </c>
      <c r="C336" s="97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9"/>
    </row>
    <row r="337" spans="2:15" s="17" customFormat="1" ht="23.25" customHeight="1" x14ac:dyDescent="0.25">
      <c r="B337" s="93" t="s">
        <v>420</v>
      </c>
      <c r="C337" s="114">
        <f t="shared" ref="C337:K337" si="154">IF(C20=0,0,(C273+C233)/C20)</f>
        <v>2.5555555555555554</v>
      </c>
      <c r="D337" s="114">
        <f t="shared" si="154"/>
        <v>3</v>
      </c>
      <c r="E337" s="114">
        <f t="shared" si="154"/>
        <v>4.333333333333333</v>
      </c>
      <c r="F337" s="114">
        <f t="shared" si="154"/>
        <v>2.6315789473684212</v>
      </c>
      <c r="G337" s="114">
        <f t="shared" si="154"/>
        <v>2.1052631578947367</v>
      </c>
      <c r="H337" s="114">
        <f t="shared" si="154"/>
        <v>1.7894736842105263</v>
      </c>
      <c r="I337" s="114">
        <f t="shared" si="154"/>
        <v>3</v>
      </c>
      <c r="J337" s="114">
        <f t="shared" si="154"/>
        <v>4</v>
      </c>
      <c r="K337" s="114">
        <f t="shared" si="154"/>
        <v>3</v>
      </c>
      <c r="L337" s="114">
        <f t="shared" ref="L337:O341" si="155">IF(L20=0,0,(L273)/L20)</f>
        <v>2.3333333333333335</v>
      </c>
      <c r="M337" s="114">
        <f t="shared" si="155"/>
        <v>3</v>
      </c>
      <c r="N337" s="114">
        <f t="shared" si="155"/>
        <v>2.3333333333333335</v>
      </c>
      <c r="O337" s="113">
        <f t="shared" si="155"/>
        <v>1.8840579710144927</v>
      </c>
    </row>
    <row r="338" spans="2:15" s="17" customFormat="1" ht="23.25" customHeight="1" x14ac:dyDescent="0.25">
      <c r="B338" s="5" t="s">
        <v>421</v>
      </c>
      <c r="C338" s="115">
        <f t="shared" ref="C338:K338" si="156">IF(C21=0,0,(C274+C234)/C21)</f>
        <v>4.8888888888888893</v>
      </c>
      <c r="D338" s="115">
        <f t="shared" si="156"/>
        <v>5.1111111111111107</v>
      </c>
      <c r="E338" s="115">
        <f t="shared" si="156"/>
        <v>6.333333333333333</v>
      </c>
      <c r="F338" s="115">
        <f t="shared" si="156"/>
        <v>3.5</v>
      </c>
      <c r="G338" s="115">
        <f t="shared" si="156"/>
        <v>4.666666666666667</v>
      </c>
      <c r="H338" s="115">
        <f t="shared" si="156"/>
        <v>3.5</v>
      </c>
      <c r="I338" s="115">
        <f t="shared" si="156"/>
        <v>3.5555555555555554</v>
      </c>
      <c r="J338" s="115">
        <f t="shared" si="156"/>
        <v>3.7777777777777777</v>
      </c>
      <c r="K338" s="115">
        <f t="shared" si="156"/>
        <v>2.6666666666666665</v>
      </c>
      <c r="L338" s="115">
        <f t="shared" si="155"/>
        <v>2.1111111111111112</v>
      </c>
      <c r="M338" s="115">
        <f t="shared" si="155"/>
        <v>3.1111111111111112</v>
      </c>
      <c r="N338" s="115">
        <f t="shared" si="155"/>
        <v>2.5555555555555554</v>
      </c>
      <c r="O338" s="113">
        <f t="shared" si="155"/>
        <v>2.9479166666666665</v>
      </c>
    </row>
    <row r="339" spans="2:15" s="17" customFormat="1" ht="23.25" customHeight="1" x14ac:dyDescent="0.25">
      <c r="B339" s="93" t="s">
        <v>422</v>
      </c>
      <c r="C339" s="114">
        <f t="shared" ref="C339:K339" si="157">IF(C22=0,0,(C275+C235)/C22)</f>
        <v>4.117647058823529</v>
      </c>
      <c r="D339" s="114">
        <f t="shared" si="157"/>
        <v>3.7647058823529411</v>
      </c>
      <c r="E339" s="114">
        <f t="shared" si="157"/>
        <v>12</v>
      </c>
      <c r="F339" s="114">
        <f t="shared" si="157"/>
        <v>4.75</v>
      </c>
      <c r="G339" s="114">
        <f t="shared" si="157"/>
        <v>2</v>
      </c>
      <c r="H339" s="114">
        <f t="shared" si="157"/>
        <v>5</v>
      </c>
      <c r="I339" s="114">
        <f t="shared" si="157"/>
        <v>3.0833333333333335</v>
      </c>
      <c r="J339" s="114">
        <f t="shared" si="157"/>
        <v>3.8823529411764706</v>
      </c>
      <c r="K339" s="114">
        <f t="shared" si="157"/>
        <v>4.5294117647058822</v>
      </c>
      <c r="L339" s="114">
        <f t="shared" si="155"/>
        <v>3.0588235294117645</v>
      </c>
      <c r="M339" s="114">
        <f t="shared" si="155"/>
        <v>2.0588235294117645</v>
      </c>
      <c r="N339" s="114">
        <f t="shared" si="155"/>
        <v>3.2941176470588234</v>
      </c>
      <c r="O339" s="113">
        <f t="shared" si="155"/>
        <v>3.1972789115646258</v>
      </c>
    </row>
    <row r="340" spans="2:15" s="17" customFormat="1" ht="23.25" customHeight="1" x14ac:dyDescent="0.25">
      <c r="B340" s="5" t="s">
        <v>423</v>
      </c>
      <c r="C340" s="115">
        <f t="shared" ref="C340:K340" si="158">IF(C23=0,0,(C276+C236)/C23)</f>
        <v>8.5</v>
      </c>
      <c r="D340" s="115">
        <f t="shared" si="158"/>
        <v>5.5</v>
      </c>
      <c r="E340" s="115">
        <f t="shared" si="158"/>
        <v>8.5</v>
      </c>
      <c r="F340" s="115">
        <f t="shared" si="158"/>
        <v>7.5</v>
      </c>
      <c r="G340" s="115">
        <f t="shared" si="158"/>
        <v>6.166666666666667</v>
      </c>
      <c r="H340" s="115">
        <f t="shared" si="158"/>
        <v>5.166666666666667</v>
      </c>
      <c r="I340" s="115">
        <f t="shared" si="158"/>
        <v>7.166666666666667</v>
      </c>
      <c r="J340" s="115">
        <f t="shared" si="158"/>
        <v>6.333333333333333</v>
      </c>
      <c r="K340" s="115">
        <f t="shared" si="158"/>
        <v>6.5</v>
      </c>
      <c r="L340" s="115">
        <f t="shared" si="155"/>
        <v>7.833333333333333</v>
      </c>
      <c r="M340" s="115">
        <f t="shared" si="155"/>
        <v>5.833333333333333</v>
      </c>
      <c r="N340" s="115">
        <f t="shared" si="155"/>
        <v>9</v>
      </c>
      <c r="O340" s="113">
        <f t="shared" si="155"/>
        <v>6.5694444444444446</v>
      </c>
    </row>
    <row r="341" spans="2:15" s="17" customFormat="1" ht="23.25" customHeight="1" x14ac:dyDescent="0.25">
      <c r="B341" s="93" t="s">
        <v>424</v>
      </c>
      <c r="C341" s="114">
        <f t="shared" ref="C341:K341" si="159">IF(C24=0,0,(C277+C237)/C24)</f>
        <v>3.5714285714285716</v>
      </c>
      <c r="D341" s="114">
        <f t="shared" si="159"/>
        <v>2.5714285714285716</v>
      </c>
      <c r="E341" s="114">
        <f t="shared" si="159"/>
        <v>2.5</v>
      </c>
      <c r="F341" s="114">
        <f t="shared" si="159"/>
        <v>3.2857142857142856</v>
      </c>
      <c r="G341" s="114">
        <f t="shared" si="159"/>
        <v>3.0714285714285716</v>
      </c>
      <c r="H341" s="114">
        <f t="shared" si="159"/>
        <v>2.8571428571428572</v>
      </c>
      <c r="I341" s="114">
        <f t="shared" si="159"/>
        <v>4.2857142857142856</v>
      </c>
      <c r="J341" s="114">
        <f t="shared" si="159"/>
        <v>3.4285714285714284</v>
      </c>
      <c r="K341" s="114">
        <f t="shared" si="159"/>
        <v>3</v>
      </c>
      <c r="L341" s="114">
        <f t="shared" si="155"/>
        <v>0.8571428571428571</v>
      </c>
      <c r="M341" s="114">
        <f t="shared" si="155"/>
        <v>1.5714285714285714</v>
      </c>
      <c r="N341" s="114">
        <f t="shared" si="155"/>
        <v>1.1428571428571428</v>
      </c>
      <c r="O341" s="113">
        <f t="shared" si="155"/>
        <v>1.3928571428571428</v>
      </c>
    </row>
    <row r="342" spans="2:15" s="17" customFormat="1" ht="23.25" customHeight="1" x14ac:dyDescent="0.25">
      <c r="B342" s="5" t="s">
        <v>425</v>
      </c>
      <c r="C342" s="115">
        <f t="shared" ref="C342:K342" si="160">IF(C27=0,0,(C278+C238)/C27)</f>
        <v>0</v>
      </c>
      <c r="D342" s="115">
        <f t="shared" si="160"/>
        <v>0</v>
      </c>
      <c r="E342" s="115">
        <f t="shared" si="160"/>
        <v>0</v>
      </c>
      <c r="F342" s="115">
        <f t="shared" si="160"/>
        <v>0</v>
      </c>
      <c r="G342" s="115">
        <f t="shared" si="160"/>
        <v>0</v>
      </c>
      <c r="H342" s="115">
        <f t="shared" si="160"/>
        <v>0</v>
      </c>
      <c r="I342" s="115">
        <f t="shared" si="160"/>
        <v>0</v>
      </c>
      <c r="J342" s="115">
        <f t="shared" si="160"/>
        <v>0</v>
      </c>
      <c r="K342" s="115">
        <f t="shared" si="160"/>
        <v>0</v>
      </c>
      <c r="L342" s="115">
        <f t="shared" ref="L342:O345" si="161">IF(L27=0,0,(L278)/L27)</f>
        <v>0</v>
      </c>
      <c r="M342" s="115">
        <f t="shared" si="161"/>
        <v>0</v>
      </c>
      <c r="N342" s="115">
        <f t="shared" si="161"/>
        <v>0</v>
      </c>
      <c r="O342" s="113">
        <f t="shared" si="161"/>
        <v>0</v>
      </c>
    </row>
    <row r="343" spans="2:15" s="17" customFormat="1" ht="23.25" customHeight="1" x14ac:dyDescent="0.25">
      <c r="B343" s="93" t="s">
        <v>426</v>
      </c>
      <c r="C343" s="114">
        <f t="shared" ref="C343:K343" si="162">IF(C28=0,0,(C279+C239)/C28)</f>
        <v>0.5</v>
      </c>
      <c r="D343" s="114">
        <f t="shared" si="162"/>
        <v>0.41666666666666669</v>
      </c>
      <c r="E343" s="114">
        <f t="shared" si="162"/>
        <v>2</v>
      </c>
      <c r="F343" s="114">
        <f t="shared" si="162"/>
        <v>1.8333333333333333</v>
      </c>
      <c r="G343" s="114">
        <f t="shared" si="162"/>
        <v>1.6666666666666667</v>
      </c>
      <c r="H343" s="114">
        <f t="shared" si="162"/>
        <v>1.6666666666666667</v>
      </c>
      <c r="I343" s="114">
        <f t="shared" si="162"/>
        <v>0.75</v>
      </c>
      <c r="J343" s="114">
        <f t="shared" si="162"/>
        <v>1</v>
      </c>
      <c r="K343" s="114">
        <f t="shared" si="162"/>
        <v>0.75</v>
      </c>
      <c r="L343" s="114">
        <f t="shared" si="161"/>
        <v>0.33333333333333331</v>
      </c>
      <c r="M343" s="114">
        <f t="shared" si="161"/>
        <v>0.5</v>
      </c>
      <c r="N343" s="114">
        <f t="shared" si="161"/>
        <v>0.16666666666666666</v>
      </c>
      <c r="O343" s="113">
        <f t="shared" si="161"/>
        <v>0.5083333333333333</v>
      </c>
    </row>
    <row r="344" spans="2:15" s="17" customFormat="1" ht="23.25" customHeight="1" x14ac:dyDescent="0.25">
      <c r="B344" s="5" t="s">
        <v>427</v>
      </c>
      <c r="C344" s="115">
        <f t="shared" ref="C344:K344" si="163">IF(C29=0,0,(C280+C240)/C29)</f>
        <v>0</v>
      </c>
      <c r="D344" s="115">
        <f t="shared" si="163"/>
        <v>0</v>
      </c>
      <c r="E344" s="115">
        <f t="shared" si="163"/>
        <v>0</v>
      </c>
      <c r="F344" s="115">
        <f t="shared" si="163"/>
        <v>0</v>
      </c>
      <c r="G344" s="115">
        <f t="shared" si="163"/>
        <v>0</v>
      </c>
      <c r="H344" s="115">
        <f t="shared" si="163"/>
        <v>0</v>
      </c>
      <c r="I344" s="115">
        <f t="shared" si="163"/>
        <v>0</v>
      </c>
      <c r="J344" s="115">
        <f t="shared" si="163"/>
        <v>0</v>
      </c>
      <c r="K344" s="115">
        <f t="shared" si="163"/>
        <v>0</v>
      </c>
      <c r="L344" s="115">
        <f t="shared" si="161"/>
        <v>0</v>
      </c>
      <c r="M344" s="115">
        <f t="shared" si="161"/>
        <v>0</v>
      </c>
      <c r="N344" s="115">
        <f t="shared" si="161"/>
        <v>0</v>
      </c>
      <c r="O344" s="113">
        <f t="shared" si="161"/>
        <v>0</v>
      </c>
    </row>
    <row r="345" spans="2:15" s="17" customFormat="1" ht="23.25" customHeight="1" x14ac:dyDescent="0.25">
      <c r="B345" s="93" t="s">
        <v>428</v>
      </c>
      <c r="C345" s="114">
        <f t="shared" ref="C345:K345" si="164">IF(C30=0,0,(C281+C241)/C30)</f>
        <v>0</v>
      </c>
      <c r="D345" s="114">
        <f t="shared" si="164"/>
        <v>0</v>
      </c>
      <c r="E345" s="114">
        <f t="shared" si="164"/>
        <v>0</v>
      </c>
      <c r="F345" s="114">
        <f t="shared" si="164"/>
        <v>0</v>
      </c>
      <c r="G345" s="114">
        <f t="shared" si="164"/>
        <v>0</v>
      </c>
      <c r="H345" s="114">
        <f t="shared" si="164"/>
        <v>0</v>
      </c>
      <c r="I345" s="114">
        <f t="shared" si="164"/>
        <v>0</v>
      </c>
      <c r="J345" s="114">
        <f t="shared" si="164"/>
        <v>0</v>
      </c>
      <c r="K345" s="114">
        <f t="shared" si="164"/>
        <v>0</v>
      </c>
      <c r="L345" s="114">
        <f t="shared" si="161"/>
        <v>0</v>
      </c>
      <c r="M345" s="114">
        <f t="shared" si="161"/>
        <v>0</v>
      </c>
      <c r="N345" s="114">
        <f t="shared" si="161"/>
        <v>0</v>
      </c>
      <c r="O345" s="113">
        <f t="shared" si="161"/>
        <v>0</v>
      </c>
    </row>
    <row r="346" spans="2:15" s="22" customFormat="1" ht="23.25" customHeight="1" x14ac:dyDescent="0.25">
      <c r="B346" s="85" t="s">
        <v>5</v>
      </c>
      <c r="C346" s="113">
        <f t="shared" ref="C346:N346" si="165">IF(C29=0,0,(C282/C29))</f>
        <v>3.1142857142857143</v>
      </c>
      <c r="D346" s="113">
        <f t="shared" si="165"/>
        <v>2.9</v>
      </c>
      <c r="E346" s="113">
        <f t="shared" si="165"/>
        <v>3.0545454545454547</v>
      </c>
      <c r="F346" s="113">
        <f t="shared" si="165"/>
        <v>2.3076923076923075</v>
      </c>
      <c r="G346" s="113">
        <f t="shared" si="165"/>
        <v>2.2153846153846155</v>
      </c>
      <c r="H346" s="113">
        <f t="shared" si="165"/>
        <v>2.0615384615384613</v>
      </c>
      <c r="I346" s="113">
        <f t="shared" si="165"/>
        <v>2.7230769230769232</v>
      </c>
      <c r="J346" s="113">
        <f t="shared" si="165"/>
        <v>2.842857142857143</v>
      </c>
      <c r="K346" s="113">
        <f t="shared" si="165"/>
        <v>2.8714285714285714</v>
      </c>
      <c r="L346" s="113">
        <f t="shared" si="165"/>
        <v>2.842857142857143</v>
      </c>
      <c r="M346" s="113">
        <f t="shared" si="165"/>
        <v>2.6142857142857143</v>
      </c>
      <c r="N346" s="113">
        <f t="shared" si="165"/>
        <v>3.0857142857142859</v>
      </c>
      <c r="O346" s="113">
        <f>IF(O29=0,0,(O282)/O29)</f>
        <v>2.7229813664596274</v>
      </c>
    </row>
    <row r="347" spans="2:15" s="17" customFormat="1" ht="12" customHeight="1" x14ac:dyDescent="0.25">
      <c r="B347" s="19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1"/>
    </row>
    <row r="348" spans="2:15" s="25" customFormat="1" ht="23.25" customHeight="1" x14ac:dyDescent="0.25">
      <c r="B348" s="85" t="s">
        <v>118</v>
      </c>
      <c r="C348" s="97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9"/>
    </row>
    <row r="349" spans="2:15" s="17" customFormat="1" ht="23.25" customHeight="1" x14ac:dyDescent="0.25">
      <c r="B349" s="93" t="s">
        <v>429</v>
      </c>
      <c r="C349" s="114">
        <f t="shared" ref="C349:O349" si="166">IF(C285=0,0,((100-C285)*C307)/C285)</f>
        <v>0.1463414634146345</v>
      </c>
      <c r="D349" s="114">
        <f t="shared" si="166"/>
        <v>-1.3333333333333335</v>
      </c>
      <c r="E349" s="114">
        <f t="shared" si="166"/>
        <v>-2.1973684210526314</v>
      </c>
      <c r="F349" s="114">
        <f t="shared" si="166"/>
        <v>-0.36170212765957444</v>
      </c>
      <c r="G349" s="114">
        <f t="shared" si="166"/>
        <v>0.4268292682926827</v>
      </c>
      <c r="H349" s="114">
        <f t="shared" si="166"/>
        <v>0.72222222222222265</v>
      </c>
      <c r="I349" s="114">
        <f t="shared" si="166"/>
        <v>-0.84210526315789458</v>
      </c>
      <c r="J349" s="114">
        <f t="shared" si="166"/>
        <v>-2.0327868852459017</v>
      </c>
      <c r="K349" s="114">
        <f t="shared" si="166"/>
        <v>-2.8695652173913042</v>
      </c>
      <c r="L349" s="114">
        <f t="shared" si="166"/>
        <v>-2.7118644067796605</v>
      </c>
      <c r="M349" s="114">
        <f t="shared" si="166"/>
        <v>-2.5423728813559316</v>
      </c>
      <c r="N349" s="114">
        <f t="shared" si="166"/>
        <v>-1.6666666666666665</v>
      </c>
      <c r="O349" s="113">
        <f t="shared" si="166"/>
        <v>-1.164179104477612</v>
      </c>
    </row>
    <row r="350" spans="2:15" s="17" customFormat="1" ht="23.25" customHeight="1" x14ac:dyDescent="0.25">
      <c r="B350" s="5" t="s">
        <v>430</v>
      </c>
      <c r="C350" s="115">
        <f t="shared" ref="C350:O350" si="167">IF(C286=0,0,((100-C286)*C308)/C286)</f>
        <v>-3.0689655172413794</v>
      </c>
      <c r="D350" s="365">
        <f t="shared" si="167"/>
        <v>-2.6730769230769229</v>
      </c>
      <c r="E350" s="115">
        <f t="shared" si="167"/>
        <v>-3.6530612244897962</v>
      </c>
      <c r="F350" s="115">
        <f t="shared" si="167"/>
        <v>-3.4166666666666665</v>
      </c>
      <c r="G350" s="115">
        <f t="shared" si="167"/>
        <v>-4.51219512195122</v>
      </c>
      <c r="H350" s="115">
        <f t="shared" si="167"/>
        <v>-5.161290322580645</v>
      </c>
      <c r="I350" s="115">
        <f t="shared" si="167"/>
        <v>-2.6981132075471699</v>
      </c>
      <c r="J350" s="115">
        <f t="shared" si="167"/>
        <v>-2.0142857142857142</v>
      </c>
      <c r="K350" s="115">
        <f t="shared" si="167"/>
        <v>-1.0576923076923075</v>
      </c>
      <c r="L350" s="115">
        <f t="shared" si="167"/>
        <v>-1.6666666666666663</v>
      </c>
      <c r="M350" s="115">
        <f t="shared" si="167"/>
        <v>-2.9285714285714284</v>
      </c>
      <c r="N350" s="115">
        <f t="shared" si="167"/>
        <v>-3.7222222222222219</v>
      </c>
      <c r="O350" s="113">
        <f t="shared" si="167"/>
        <v>-2.9009900990099009</v>
      </c>
    </row>
    <row r="351" spans="2:15" s="17" customFormat="1" ht="23.25" customHeight="1" x14ac:dyDescent="0.25">
      <c r="B351" s="93" t="s">
        <v>431</v>
      </c>
      <c r="C351" s="114">
        <f t="shared" ref="C351:O351" si="168">IF(C287=0,0,((100-C287)*C309)/C287)</f>
        <v>2.6944444444444442</v>
      </c>
      <c r="D351" s="114">
        <f t="shared" si="168"/>
        <v>2.6521739130434785</v>
      </c>
      <c r="E351" s="114">
        <f t="shared" si="168"/>
        <v>-1.425925925925926</v>
      </c>
      <c r="F351" s="114">
        <f t="shared" si="168"/>
        <v>0.19047619047619019</v>
      </c>
      <c r="G351" s="114">
        <f t="shared" si="168"/>
        <v>-2.7857142857142847</v>
      </c>
      <c r="H351" s="114">
        <f t="shared" si="168"/>
        <v>-0.25000000000000028</v>
      </c>
      <c r="I351" s="114">
        <f t="shared" si="168"/>
        <v>3.1538461538461542</v>
      </c>
      <c r="J351" s="114">
        <f t="shared" si="168"/>
        <v>1.7049180327868851</v>
      </c>
      <c r="K351" s="114">
        <f t="shared" si="168"/>
        <v>1.821917808219178</v>
      </c>
      <c r="L351" s="114">
        <f t="shared" si="168"/>
        <v>1.4615384615384619</v>
      </c>
      <c r="M351" s="114">
        <f t="shared" si="168"/>
        <v>1.5636363636363633</v>
      </c>
      <c r="N351" s="114">
        <f t="shared" si="168"/>
        <v>2.013157894736842</v>
      </c>
      <c r="O351" s="113">
        <f t="shared" si="168"/>
        <v>1.5411954765751215</v>
      </c>
    </row>
    <row r="352" spans="2:15" s="17" customFormat="1" ht="23.25" customHeight="1" x14ac:dyDescent="0.25">
      <c r="B352" s="5" t="s">
        <v>432</v>
      </c>
      <c r="C352" s="115">
        <f t="shared" ref="C352:O352" si="169">IF(C288=0,0,((100-C288)*C310)/C288)</f>
        <v>1.0600000000000003</v>
      </c>
      <c r="D352" s="115">
        <f t="shared" si="169"/>
        <v>1.2352941176470589</v>
      </c>
      <c r="E352" s="115">
        <f t="shared" si="169"/>
        <v>1.0600000000000003</v>
      </c>
      <c r="F352" s="115">
        <f t="shared" si="169"/>
        <v>1.3478260869565215</v>
      </c>
      <c r="G352" s="115">
        <f t="shared" si="169"/>
        <v>2.4324324324324329</v>
      </c>
      <c r="H352" s="115">
        <f t="shared" si="169"/>
        <v>2.7037037037037037</v>
      </c>
      <c r="I352" s="115">
        <f t="shared" si="169"/>
        <v>1.2325581395348839</v>
      </c>
      <c r="J352" s="115">
        <f t="shared" si="169"/>
        <v>1.3684210526315785</v>
      </c>
      <c r="K352" s="115">
        <f t="shared" si="169"/>
        <v>1.375</v>
      </c>
      <c r="L352" s="115">
        <f t="shared" si="169"/>
        <v>1.0208333333333333</v>
      </c>
      <c r="M352" s="115">
        <f t="shared" si="169"/>
        <v>2.2424242424242427</v>
      </c>
      <c r="N352" s="115">
        <f t="shared" si="169"/>
        <v>-4.6153846153846059E-2</v>
      </c>
      <c r="O352" s="113">
        <f t="shared" si="169"/>
        <v>1.2778864970645794</v>
      </c>
    </row>
    <row r="353" spans="2:15" s="17" customFormat="1" ht="23.25" customHeight="1" x14ac:dyDescent="0.25">
      <c r="B353" s="93" t="s">
        <v>433</v>
      </c>
      <c r="C353" s="114">
        <f t="shared" ref="C353:O353" si="170">IF(C289=0,0,((100-C289)*C311)/C289)</f>
        <v>1.6499999999999997</v>
      </c>
      <c r="D353" s="114">
        <f t="shared" si="170"/>
        <v>2.2678571428571432</v>
      </c>
      <c r="E353" s="114">
        <f t="shared" si="170"/>
        <v>0.82978723404255317</v>
      </c>
      <c r="F353" s="114">
        <f t="shared" si="170"/>
        <v>1.2083333333333337</v>
      </c>
      <c r="G353" s="114">
        <f t="shared" si="170"/>
        <v>1.5483870967741939</v>
      </c>
      <c r="H353" s="114">
        <f t="shared" si="170"/>
        <v>0.6857142857142855</v>
      </c>
      <c r="I353" s="114">
        <f t="shared" si="170"/>
        <v>3.1249999999999996</v>
      </c>
      <c r="J353" s="114">
        <f t="shared" si="170"/>
        <v>2.3777777777777782</v>
      </c>
      <c r="K353" s="114">
        <f t="shared" si="170"/>
        <v>2.9999999999999996</v>
      </c>
      <c r="L353" s="114">
        <f t="shared" si="170"/>
        <v>2.1296296296296289</v>
      </c>
      <c r="M353" s="114">
        <f t="shared" si="170"/>
        <v>3.2156862745098045</v>
      </c>
      <c r="N353" s="114">
        <f t="shared" si="170"/>
        <v>2.0526315789473686</v>
      </c>
      <c r="O353" s="113">
        <f t="shared" si="170"/>
        <v>2.0851449275362324</v>
      </c>
    </row>
    <row r="354" spans="2:15" s="22" customFormat="1" ht="23.25" customHeight="1" x14ac:dyDescent="0.25">
      <c r="B354" s="85" t="s">
        <v>5</v>
      </c>
      <c r="C354" s="113">
        <f t="shared" ref="C354:O354" si="171">IF(C290=0,0,((100-C290)*C312)/C290)</f>
        <v>3.2155963302752304</v>
      </c>
      <c r="D354" s="113">
        <f t="shared" si="171"/>
        <v>3.1182266009852224</v>
      </c>
      <c r="E354" s="113">
        <f t="shared" si="171"/>
        <v>2.4583333333333326</v>
      </c>
      <c r="F354" s="113">
        <f t="shared" si="171"/>
        <v>4.3866666666666649</v>
      </c>
      <c r="G354" s="113">
        <f t="shared" si="171"/>
        <v>4.8125000000000009</v>
      </c>
      <c r="H354" s="113">
        <f t="shared" si="171"/>
        <v>5.2537313432835822</v>
      </c>
      <c r="I354" s="113">
        <f t="shared" si="171"/>
        <v>3.740112994350282</v>
      </c>
      <c r="J354" s="113">
        <f t="shared" si="171"/>
        <v>2.6381909547738687</v>
      </c>
      <c r="K354" s="113">
        <f t="shared" si="171"/>
        <v>3.1990049751243785</v>
      </c>
      <c r="L354" s="113">
        <f t="shared" si="171"/>
        <v>2.6934673366834159</v>
      </c>
      <c r="M354" s="113">
        <f t="shared" si="171"/>
        <v>2.8415300546448083</v>
      </c>
      <c r="N354" s="113">
        <f t="shared" si="171"/>
        <v>2.3749999999999996</v>
      </c>
      <c r="O354" s="113">
        <f t="shared" si="171"/>
        <v>2.3804958677685946</v>
      </c>
    </row>
    <row r="355" spans="2:15" s="17" customFormat="1" ht="12" customHeight="1" x14ac:dyDescent="0.25">
      <c r="B355" s="19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1"/>
    </row>
    <row r="356" spans="2:15" s="25" customFormat="1" ht="23.25" customHeight="1" x14ac:dyDescent="0.25">
      <c r="B356" s="85" t="s">
        <v>119</v>
      </c>
      <c r="C356" s="97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9"/>
    </row>
    <row r="357" spans="2:15" s="17" customFormat="1" ht="23.25" customHeight="1" x14ac:dyDescent="0.25">
      <c r="B357" s="93" t="s">
        <v>434</v>
      </c>
      <c r="C357" s="114">
        <f t="shared" ref="C357:O357" si="172">IF(C293=0,0,((100-C293)*C317)/C293)</f>
        <v>5.7391304347826084</v>
      </c>
      <c r="D357" s="114">
        <f t="shared" si="172"/>
        <v>3.7037037037037042</v>
      </c>
      <c r="E357" s="114">
        <f t="shared" si="172"/>
        <v>3.1282051282051286</v>
      </c>
      <c r="F357" s="114">
        <f t="shared" si="172"/>
        <v>7.04</v>
      </c>
      <c r="G357" s="114">
        <f t="shared" si="172"/>
        <v>8.8499999999999979</v>
      </c>
      <c r="H357" s="114">
        <f t="shared" si="172"/>
        <v>11.794117647058822</v>
      </c>
      <c r="I357" s="114">
        <f t="shared" si="172"/>
        <v>5.6666666666666661</v>
      </c>
      <c r="J357" s="114">
        <f t="shared" si="172"/>
        <v>0.83333333333333315</v>
      </c>
      <c r="K357" s="114">
        <f t="shared" si="172"/>
        <v>2.2962962962962963</v>
      </c>
      <c r="L357" s="114">
        <f t="shared" si="172"/>
        <v>1.4166666666666667</v>
      </c>
      <c r="M357" s="114">
        <f t="shared" si="172"/>
        <v>1.3250000000000004</v>
      </c>
      <c r="N357" s="114">
        <f t="shared" si="172"/>
        <v>3.0999999999999996</v>
      </c>
      <c r="O357" s="113">
        <f t="shared" si="172"/>
        <v>4.6528117359413201</v>
      </c>
    </row>
    <row r="358" spans="2:15" s="17" customFormat="1" ht="23.25" customHeight="1" x14ac:dyDescent="0.25">
      <c r="B358" s="5" t="s">
        <v>435</v>
      </c>
      <c r="C358" s="115">
        <f t="shared" ref="C358:O358" si="173">IF(C294=0,0,((100-C294)*C318)/C294)</f>
        <v>1.9999999999999996</v>
      </c>
      <c r="D358" s="115">
        <f t="shared" si="173"/>
        <v>1.3695652173913044</v>
      </c>
      <c r="E358" s="115">
        <f t="shared" si="173"/>
        <v>0.73684210526315752</v>
      </c>
      <c r="F358" s="115">
        <f t="shared" si="173"/>
        <v>2.0952380952380953</v>
      </c>
      <c r="G358" s="115">
        <f t="shared" si="173"/>
        <v>2.0000000000000004</v>
      </c>
      <c r="H358" s="115">
        <f t="shared" si="173"/>
        <v>1.4761904761904767</v>
      </c>
      <c r="I358" s="115">
        <f t="shared" si="173"/>
        <v>4.75</v>
      </c>
      <c r="J358" s="115">
        <f t="shared" si="173"/>
        <v>4.1470588235294121</v>
      </c>
      <c r="K358" s="115">
        <f t="shared" si="173"/>
        <v>4.25</v>
      </c>
      <c r="L358" s="115">
        <f t="shared" si="173"/>
        <v>5.8</v>
      </c>
      <c r="M358" s="115">
        <f t="shared" si="173"/>
        <v>2.7575757575757582</v>
      </c>
      <c r="N358" s="115">
        <f t="shared" si="173"/>
        <v>2.7333333333333338</v>
      </c>
      <c r="O358" s="113">
        <f t="shared" si="173"/>
        <v>2.7611548556430443</v>
      </c>
    </row>
    <row r="359" spans="2:15" s="17" customFormat="1" ht="23.25" customHeight="1" x14ac:dyDescent="0.25">
      <c r="B359" s="93" t="s">
        <v>436</v>
      </c>
      <c r="C359" s="114">
        <f t="shared" ref="C359:O359" si="174">IF(C295=0,0,((100-C295)*C319)/C295)</f>
        <v>2.8142857142857145</v>
      </c>
      <c r="D359" s="114">
        <f t="shared" si="174"/>
        <v>3.015625</v>
      </c>
      <c r="E359" s="114">
        <f t="shared" si="174"/>
        <v>-1.1250000000000004</v>
      </c>
      <c r="F359" s="114">
        <f t="shared" si="174"/>
        <v>1.263157894736842</v>
      </c>
      <c r="G359" s="114">
        <f t="shared" si="174"/>
        <v>0.62499999999999989</v>
      </c>
      <c r="H359" s="114">
        <f t="shared" si="174"/>
        <v>1.0999999999999996</v>
      </c>
      <c r="I359" s="114">
        <f t="shared" si="174"/>
        <v>3.2432432432432443</v>
      </c>
      <c r="J359" s="114">
        <f t="shared" si="174"/>
        <v>1.4545454545454548</v>
      </c>
      <c r="K359" s="114">
        <f t="shared" si="174"/>
        <v>1.4545454545454539</v>
      </c>
      <c r="L359" s="114">
        <f t="shared" si="174"/>
        <v>0.98550724637681175</v>
      </c>
      <c r="M359" s="114">
        <f t="shared" si="174"/>
        <v>2.6086956521739131</v>
      </c>
      <c r="N359" s="114">
        <f t="shared" si="174"/>
        <v>1.4736842105263155</v>
      </c>
      <c r="O359" s="113">
        <f t="shared" si="174"/>
        <v>1.6916666666666667</v>
      </c>
    </row>
    <row r="360" spans="2:15" s="17" customFormat="1" ht="23.25" customHeight="1" x14ac:dyDescent="0.25">
      <c r="B360" s="5" t="s">
        <v>437</v>
      </c>
      <c r="C360" s="115">
        <f t="shared" ref="C360:O360" si="175">IF(C296=0,0,((100-C296)*C320)/C296)</f>
        <v>1.1176470588235292</v>
      </c>
      <c r="D360" s="115">
        <f t="shared" si="175"/>
        <v>1.363636363636364</v>
      </c>
      <c r="E360" s="115">
        <f t="shared" si="175"/>
        <v>1.0784313725490193</v>
      </c>
      <c r="F360" s="115">
        <f t="shared" si="175"/>
        <v>1.333333333333333</v>
      </c>
      <c r="G360" s="115">
        <f t="shared" si="175"/>
        <v>2.4054054054054053</v>
      </c>
      <c r="H360" s="115">
        <f t="shared" si="175"/>
        <v>1.9677419354838708</v>
      </c>
      <c r="I360" s="115">
        <f t="shared" si="175"/>
        <v>1.2790697674418601</v>
      </c>
      <c r="J360" s="115">
        <f t="shared" si="175"/>
        <v>1.6315789473684206</v>
      </c>
      <c r="K360" s="115">
        <f t="shared" si="175"/>
        <v>1.4358974358974361</v>
      </c>
      <c r="L360" s="115">
        <f t="shared" si="175"/>
        <v>0.79591836734693877</v>
      </c>
      <c r="M360" s="115">
        <f t="shared" si="175"/>
        <v>2.2000000000000002</v>
      </c>
      <c r="N360" s="115">
        <f t="shared" si="175"/>
        <v>0.48275862068965492</v>
      </c>
      <c r="O360" s="113">
        <f t="shared" si="175"/>
        <v>1.341176470588235</v>
      </c>
    </row>
    <row r="361" spans="2:15" s="17" customFormat="1" ht="23.25" customHeight="1" x14ac:dyDescent="0.25">
      <c r="B361" s="93" t="s">
        <v>438</v>
      </c>
      <c r="C361" s="114">
        <f t="shared" ref="C361:O361" si="176">IF(C297=0,0,((100-C297)*C321)/C297)</f>
        <v>2.7600000000000007</v>
      </c>
      <c r="D361" s="114">
        <f t="shared" si="176"/>
        <v>2.611111111111112</v>
      </c>
      <c r="E361" s="114">
        <f t="shared" si="176"/>
        <v>4.8857142857142861</v>
      </c>
      <c r="F361" s="114">
        <f t="shared" si="176"/>
        <v>0.99999999999999967</v>
      </c>
      <c r="G361" s="114">
        <f t="shared" si="176"/>
        <v>2.5348837209302322</v>
      </c>
      <c r="H361" s="114">
        <f t="shared" si="176"/>
        <v>1.6000000000000003</v>
      </c>
      <c r="I361" s="114">
        <f t="shared" si="176"/>
        <v>0.50000000000000022</v>
      </c>
      <c r="J361" s="114">
        <f t="shared" si="176"/>
        <v>2.3750000000000009</v>
      </c>
      <c r="K361" s="114">
        <f t="shared" si="176"/>
        <v>1.142857142857143</v>
      </c>
      <c r="L361" s="114">
        <f t="shared" si="176"/>
        <v>1.1250000000000002</v>
      </c>
      <c r="M361" s="114">
        <f t="shared" si="176"/>
        <v>0.33333333333333343</v>
      </c>
      <c r="N361" s="114">
        <f t="shared" si="176"/>
        <v>0.95454545454545392</v>
      </c>
      <c r="O361" s="113">
        <f t="shared" si="176"/>
        <v>1.8693181818181823</v>
      </c>
    </row>
    <row r="362" spans="2:15" s="17" customFormat="1" ht="23.25" customHeight="1" x14ac:dyDescent="0.25">
      <c r="B362" s="5" t="s">
        <v>439</v>
      </c>
      <c r="C362" s="115">
        <f t="shared" ref="C362:O362" si="177">IF(C298=0,0,((100-C298)*C322)/C298)</f>
        <v>4.4999999999999982</v>
      </c>
      <c r="D362" s="115">
        <f t="shared" si="177"/>
        <v>2.583333333333333</v>
      </c>
      <c r="E362" s="115">
        <f t="shared" si="177"/>
        <v>3.0000000000000013</v>
      </c>
      <c r="F362" s="115">
        <f t="shared" si="177"/>
        <v>4.8571428571428585</v>
      </c>
      <c r="G362" s="115">
        <f t="shared" si="177"/>
        <v>2.7500000000000009</v>
      </c>
      <c r="H362" s="115">
        <f t="shared" si="177"/>
        <v>15.999999999999998</v>
      </c>
      <c r="I362" s="115">
        <f t="shared" si="177"/>
        <v>1.0833333333333339</v>
      </c>
      <c r="J362" s="115">
        <f t="shared" si="177"/>
        <v>1.5999999999999999</v>
      </c>
      <c r="K362" s="115">
        <f t="shared" si="177"/>
        <v>9.2000000000000011</v>
      </c>
      <c r="L362" s="115">
        <f t="shared" si="177"/>
        <v>4.1111111111111125</v>
      </c>
      <c r="M362" s="115">
        <f t="shared" si="177"/>
        <v>1.3750000000000004</v>
      </c>
      <c r="N362" s="115">
        <f t="shared" si="177"/>
        <v>1.9411764705882362</v>
      </c>
      <c r="O362" s="113">
        <f t="shared" si="177"/>
        <v>3.3984962406015056</v>
      </c>
    </row>
    <row r="363" spans="2:15" s="17" customFormat="1" ht="23.25" customHeight="1" x14ac:dyDescent="0.25">
      <c r="B363" s="93" t="s">
        <v>440</v>
      </c>
      <c r="C363" s="114">
        <f t="shared" ref="C363:O363" si="178">IF(C299=0,0,((100-C299)*C323)/C299)</f>
        <v>1.9999999999999978</v>
      </c>
      <c r="D363" s="114">
        <f t="shared" si="178"/>
        <v>1.4</v>
      </c>
      <c r="E363" s="114">
        <f t="shared" si="178"/>
        <v>1.1666666666666665</v>
      </c>
      <c r="F363" s="114">
        <f t="shared" si="178"/>
        <v>5.7272727272727275</v>
      </c>
      <c r="G363" s="114">
        <f t="shared" si="178"/>
        <v>1.0999999999999996</v>
      </c>
      <c r="H363" s="114">
        <f t="shared" si="178"/>
        <v>2.2000000000000011</v>
      </c>
      <c r="I363" s="114">
        <f t="shared" si="178"/>
        <v>0.55555555555555447</v>
      </c>
      <c r="J363" s="114">
        <f t="shared" si="178"/>
        <v>2.7500000000000009</v>
      </c>
      <c r="K363" s="114">
        <f t="shared" si="178"/>
        <v>10.111111111111111</v>
      </c>
      <c r="L363" s="114">
        <f t="shared" si="178"/>
        <v>5</v>
      </c>
      <c r="M363" s="114">
        <f t="shared" si="178"/>
        <v>0.79999999999999927</v>
      </c>
      <c r="N363" s="114">
        <f t="shared" si="178"/>
        <v>1.8333333333333326</v>
      </c>
      <c r="O363" s="113">
        <f t="shared" si="178"/>
        <v>2.9541284403669712</v>
      </c>
    </row>
    <row r="364" spans="2:15" s="17" customFormat="1" ht="23.25" customHeight="1" x14ac:dyDescent="0.25">
      <c r="B364" s="5" t="s">
        <v>441</v>
      </c>
      <c r="C364" s="115">
        <f t="shared" ref="C364:O364" si="179">IF(C300=0,0,((100-C300)*C324)/C300)</f>
        <v>0</v>
      </c>
      <c r="D364" s="115">
        <f t="shared" si="179"/>
        <v>0</v>
      </c>
      <c r="E364" s="115">
        <f t="shared" si="179"/>
        <v>0</v>
      </c>
      <c r="F364" s="115">
        <f t="shared" si="179"/>
        <v>0</v>
      </c>
      <c r="G364" s="115">
        <f t="shared" si="179"/>
        <v>0</v>
      </c>
      <c r="H364" s="115">
        <f t="shared" si="179"/>
        <v>0</v>
      </c>
      <c r="I364" s="115">
        <f t="shared" si="179"/>
        <v>0</v>
      </c>
      <c r="J364" s="115">
        <f t="shared" si="179"/>
        <v>0</v>
      </c>
      <c r="K364" s="115">
        <f t="shared" si="179"/>
        <v>0</v>
      </c>
      <c r="L364" s="115">
        <f t="shared" si="179"/>
        <v>0</v>
      </c>
      <c r="M364" s="115">
        <f t="shared" si="179"/>
        <v>0</v>
      </c>
      <c r="N364" s="115">
        <f t="shared" si="179"/>
        <v>0</v>
      </c>
      <c r="O364" s="113">
        <f t="shared" si="179"/>
        <v>0</v>
      </c>
    </row>
    <row r="365" spans="2:15" s="17" customFormat="1" ht="23.25" customHeight="1" x14ac:dyDescent="0.25">
      <c r="B365" s="93" t="s">
        <v>442</v>
      </c>
      <c r="C365" s="114">
        <f t="shared" ref="C365:O365" si="180">IF(C301=0,0,((100-C301)*C325)/C301)</f>
        <v>2.0370370370370363</v>
      </c>
      <c r="D365" s="114">
        <f t="shared" si="180"/>
        <v>3.0625</v>
      </c>
      <c r="E365" s="114">
        <f t="shared" si="180"/>
        <v>1.0476190476190477</v>
      </c>
      <c r="F365" s="114">
        <f t="shared" si="180"/>
        <v>1.5909090909090908</v>
      </c>
      <c r="G365" s="114">
        <f t="shared" si="180"/>
        <v>1.3333333333333337</v>
      </c>
      <c r="H365" s="114">
        <f t="shared" si="180"/>
        <v>1.5600000000000003</v>
      </c>
      <c r="I365" s="114">
        <f t="shared" si="180"/>
        <v>2.9800000000000004</v>
      </c>
      <c r="J365" s="114">
        <f t="shared" si="180"/>
        <v>1.6400000000000003</v>
      </c>
      <c r="K365" s="114">
        <f t="shared" si="180"/>
        <v>2.1666666666666661</v>
      </c>
      <c r="L365" s="114">
        <f t="shared" si="180"/>
        <v>1.7592592592592586</v>
      </c>
      <c r="M365" s="114">
        <f t="shared" si="180"/>
        <v>2.8199999999999994</v>
      </c>
      <c r="N365" s="114">
        <f t="shared" si="180"/>
        <v>2.180327868852459</v>
      </c>
      <c r="O365" s="113">
        <f t="shared" si="180"/>
        <v>2.0998116760828625</v>
      </c>
    </row>
    <row r="366" spans="2:15" s="22" customFormat="1" ht="23.25" customHeight="1" x14ac:dyDescent="0.25">
      <c r="B366" s="85" t="s">
        <v>5</v>
      </c>
      <c r="C366" s="113">
        <f>IF(C302=0,0,((100-C302)*C326)/C302)</f>
        <v>3.2155963302752304</v>
      </c>
      <c r="D366" s="113">
        <f t="shared" ref="D366:O366" si="181">IF(D302=0,0,((100-D302)*D326)/D302)</f>
        <v>3.1182266009852224</v>
      </c>
      <c r="E366" s="113">
        <f t="shared" si="181"/>
        <v>2.4583333333333326</v>
      </c>
      <c r="F366" s="113">
        <f t="shared" si="181"/>
        <v>4.3866666666666649</v>
      </c>
      <c r="G366" s="113">
        <f t="shared" si="181"/>
        <v>4.8125000000000009</v>
      </c>
      <c r="H366" s="113">
        <f t="shared" si="181"/>
        <v>5.2537313432835822</v>
      </c>
      <c r="I366" s="113">
        <f t="shared" si="181"/>
        <v>3.740112994350282</v>
      </c>
      <c r="J366" s="113">
        <f t="shared" si="181"/>
        <v>2.6381909547738687</v>
      </c>
      <c r="K366" s="113">
        <f t="shared" si="181"/>
        <v>3.1990049751243785</v>
      </c>
      <c r="L366" s="113">
        <f t="shared" si="181"/>
        <v>2.6934673366834159</v>
      </c>
      <c r="M366" s="113">
        <f t="shared" si="181"/>
        <v>2.8415300546448083</v>
      </c>
      <c r="N366" s="113">
        <f t="shared" si="181"/>
        <v>2.3749999999999996</v>
      </c>
      <c r="O366" s="113">
        <f t="shared" si="181"/>
        <v>3.145915246832677</v>
      </c>
    </row>
    <row r="367" spans="2:15" s="17" customFormat="1" ht="12" customHeight="1" x14ac:dyDescent="0.25">
      <c r="B367" s="19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1"/>
    </row>
    <row r="368" spans="2:15" s="25" customFormat="1" ht="23.25" customHeight="1" x14ac:dyDescent="0.25">
      <c r="B368" s="85" t="s">
        <v>443</v>
      </c>
      <c r="C368" s="97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9"/>
    </row>
    <row r="369" spans="2:15" s="17" customFormat="1" ht="23.25" customHeight="1" x14ac:dyDescent="0.25">
      <c r="B369" s="93" t="s">
        <v>450</v>
      </c>
      <c r="C369" s="114">
        <f t="shared" ref="C369:N369" si="182">IF(C265=0,0,(C174/SUM(C265,C225)))</f>
        <v>9.7560975609756101E-2</v>
      </c>
      <c r="D369" s="114">
        <f t="shared" si="182"/>
        <v>9.5238095238095233E-2</v>
      </c>
      <c r="E369" s="114">
        <f t="shared" si="182"/>
        <v>0.13157894736842105</v>
      </c>
      <c r="F369" s="114">
        <f t="shared" si="182"/>
        <v>0.20212765957446807</v>
      </c>
      <c r="G369" s="114">
        <f t="shared" si="182"/>
        <v>0.1951219512195122</v>
      </c>
      <c r="H369" s="114">
        <f t="shared" si="182"/>
        <v>0.2361111111111111</v>
      </c>
      <c r="I369" s="114">
        <f t="shared" si="182"/>
        <v>0.15789473684210525</v>
      </c>
      <c r="J369" s="114">
        <f t="shared" si="182"/>
        <v>0.11475409836065574</v>
      </c>
      <c r="K369" s="114">
        <f t="shared" si="182"/>
        <v>0.19565217391304349</v>
      </c>
      <c r="L369" s="114">
        <f t="shared" si="182"/>
        <v>6.7796610169491525E-2</v>
      </c>
      <c r="M369" s="114">
        <f t="shared" si="182"/>
        <v>0.20338983050847459</v>
      </c>
      <c r="N369" s="114">
        <f t="shared" si="182"/>
        <v>0.125</v>
      </c>
      <c r="O369" s="113">
        <f t="shared" ref="O369:O374" si="183">IF(O174=0,0,(O174*100/SUM(O265,O225)))</f>
        <v>15.875169606512889</v>
      </c>
    </row>
    <row r="370" spans="2:15" s="17" customFormat="1" ht="23.25" customHeight="1" x14ac:dyDescent="0.25">
      <c r="B370" s="5" t="s">
        <v>451</v>
      </c>
      <c r="C370" s="115">
        <f t="shared" ref="C370:N370" si="184">IF(C266=0,0,(C175/SUM(C266,C226)))</f>
        <v>3.4482758620689655E-2</v>
      </c>
      <c r="D370" s="115">
        <f t="shared" si="184"/>
        <v>1.9230769230769232E-2</v>
      </c>
      <c r="E370" s="115">
        <f t="shared" si="184"/>
        <v>2.0408163265306121E-2</v>
      </c>
      <c r="F370" s="115">
        <f t="shared" si="184"/>
        <v>5.5555555555555552E-2</v>
      </c>
      <c r="G370" s="115">
        <f t="shared" si="184"/>
        <v>0</v>
      </c>
      <c r="H370" s="115">
        <f t="shared" si="184"/>
        <v>3.2258064516129031E-2</v>
      </c>
      <c r="I370" s="115">
        <f t="shared" si="184"/>
        <v>9.4339622641509441E-2</v>
      </c>
      <c r="J370" s="115">
        <f t="shared" si="184"/>
        <v>7.1428571428571425E-2</v>
      </c>
      <c r="K370" s="115">
        <f t="shared" si="184"/>
        <v>7.6923076923076927E-2</v>
      </c>
      <c r="L370" s="115">
        <f t="shared" si="184"/>
        <v>7.407407407407407E-2</v>
      </c>
      <c r="M370" s="115">
        <f t="shared" si="184"/>
        <v>0.10714285714285714</v>
      </c>
      <c r="N370" s="115">
        <f t="shared" si="184"/>
        <v>3.7037037037037035E-2</v>
      </c>
      <c r="O370" s="113">
        <f t="shared" si="183"/>
        <v>5.4455445544554459</v>
      </c>
    </row>
    <row r="371" spans="2:15" s="17" customFormat="1" ht="23.25" customHeight="1" x14ac:dyDescent="0.25">
      <c r="B371" s="93" t="s">
        <v>452</v>
      </c>
      <c r="C371" s="114">
        <f t="shared" ref="C371:N371" si="185">IF(C267=0,0,(C176/SUM(C267,C227)))</f>
        <v>1.3888888888888888E-2</v>
      </c>
      <c r="D371" s="114">
        <f t="shared" si="185"/>
        <v>1.4492753623188406E-2</v>
      </c>
      <c r="E371" s="114">
        <f t="shared" si="185"/>
        <v>3.7037037037037035E-2</v>
      </c>
      <c r="F371" s="114">
        <f t="shared" si="185"/>
        <v>0</v>
      </c>
      <c r="G371" s="114">
        <f t="shared" si="185"/>
        <v>7.1428571428571425E-2</v>
      </c>
      <c r="H371" s="114">
        <f t="shared" si="185"/>
        <v>0.05</v>
      </c>
      <c r="I371" s="114">
        <f t="shared" si="185"/>
        <v>0.10256410256410256</v>
      </c>
      <c r="J371" s="114">
        <f t="shared" si="185"/>
        <v>0</v>
      </c>
      <c r="K371" s="114">
        <f t="shared" si="185"/>
        <v>0</v>
      </c>
      <c r="L371" s="114">
        <f t="shared" si="185"/>
        <v>3.0769230769230771E-2</v>
      </c>
      <c r="M371" s="114">
        <f t="shared" si="185"/>
        <v>1.8181818181818181E-2</v>
      </c>
      <c r="N371" s="114">
        <f t="shared" si="185"/>
        <v>2.6315789473684209E-2</v>
      </c>
      <c r="O371" s="113">
        <f t="shared" si="183"/>
        <v>2.4232633279483036</v>
      </c>
    </row>
    <row r="372" spans="2:15" s="17" customFormat="1" ht="23.25" customHeight="1" x14ac:dyDescent="0.25">
      <c r="B372" s="5" t="s">
        <v>453</v>
      </c>
      <c r="C372" s="115">
        <f t="shared" ref="C372:N372" si="186">IF(C268=0,0,(C177/SUM(C268,C228)))</f>
        <v>0</v>
      </c>
      <c r="D372" s="115">
        <f t="shared" si="186"/>
        <v>0</v>
      </c>
      <c r="E372" s="115">
        <f t="shared" si="186"/>
        <v>0</v>
      </c>
      <c r="F372" s="115">
        <f t="shared" si="186"/>
        <v>0</v>
      </c>
      <c r="G372" s="115">
        <f t="shared" si="186"/>
        <v>0</v>
      </c>
      <c r="H372" s="115">
        <f t="shared" si="186"/>
        <v>0</v>
      </c>
      <c r="I372" s="115">
        <f t="shared" si="186"/>
        <v>0</v>
      </c>
      <c r="J372" s="115">
        <f t="shared" si="186"/>
        <v>0</v>
      </c>
      <c r="K372" s="115">
        <f t="shared" si="186"/>
        <v>0</v>
      </c>
      <c r="L372" s="115">
        <f t="shared" si="186"/>
        <v>0</v>
      </c>
      <c r="M372" s="115">
        <f t="shared" si="186"/>
        <v>0</v>
      </c>
      <c r="N372" s="115">
        <f t="shared" si="186"/>
        <v>0</v>
      </c>
      <c r="O372" s="113">
        <f t="shared" si="183"/>
        <v>0</v>
      </c>
    </row>
    <row r="373" spans="2:15" s="17" customFormat="1" ht="23.25" customHeight="1" x14ac:dyDescent="0.25">
      <c r="B373" s="93" t="s">
        <v>454</v>
      </c>
      <c r="C373" s="114">
        <f t="shared" ref="C373:N373" si="187">IF(C269=0,0,(C178/SUM(C269,C229)))</f>
        <v>0</v>
      </c>
      <c r="D373" s="114">
        <f t="shared" si="187"/>
        <v>0</v>
      </c>
      <c r="E373" s="114">
        <f t="shared" si="187"/>
        <v>0</v>
      </c>
      <c r="F373" s="114">
        <f t="shared" si="187"/>
        <v>0</v>
      </c>
      <c r="G373" s="114">
        <f t="shared" si="187"/>
        <v>0</v>
      </c>
      <c r="H373" s="114">
        <f t="shared" si="187"/>
        <v>0</v>
      </c>
      <c r="I373" s="114">
        <f t="shared" si="187"/>
        <v>0</v>
      </c>
      <c r="J373" s="114">
        <f t="shared" si="187"/>
        <v>0</v>
      </c>
      <c r="K373" s="114">
        <f t="shared" si="187"/>
        <v>0</v>
      </c>
      <c r="L373" s="114">
        <f t="shared" si="187"/>
        <v>0</v>
      </c>
      <c r="M373" s="114">
        <f t="shared" si="187"/>
        <v>1.9607843137254902E-2</v>
      </c>
      <c r="N373" s="114">
        <f t="shared" si="187"/>
        <v>0</v>
      </c>
      <c r="O373" s="113">
        <f t="shared" si="183"/>
        <v>0.18115942028985507</v>
      </c>
    </row>
    <row r="374" spans="2:15" s="22" customFormat="1" ht="23.25" customHeight="1" x14ac:dyDescent="0.25">
      <c r="B374" s="85" t="s">
        <v>5</v>
      </c>
      <c r="C374" s="113">
        <f t="shared" ref="C374:N374" si="188">IF(C270=0,0,(C179/SUM(C270,C230)))</f>
        <v>2.491103202846975E-2</v>
      </c>
      <c r="D374" s="113">
        <f t="shared" si="188"/>
        <v>2.3715415019762844E-2</v>
      </c>
      <c r="E374" s="113">
        <f t="shared" si="188"/>
        <v>4.710144927536232E-2</v>
      </c>
      <c r="F374" s="113">
        <f t="shared" si="188"/>
        <v>9.5022624434389136E-2</v>
      </c>
      <c r="G374" s="113">
        <f t="shared" si="188"/>
        <v>8.2926829268292687E-2</v>
      </c>
      <c r="H374" s="113">
        <f t="shared" si="188"/>
        <v>0.10270270270270271</v>
      </c>
      <c r="I374" s="113">
        <f t="shared" si="188"/>
        <v>7.4999999999999997E-2</v>
      </c>
      <c r="J374" s="113">
        <f t="shared" si="188"/>
        <v>4.363636363636364E-2</v>
      </c>
      <c r="K374" s="113">
        <f t="shared" si="188"/>
        <v>5.0980392156862744E-2</v>
      </c>
      <c r="L374" s="113">
        <f t="shared" si="188"/>
        <v>3.5714285714285712E-2</v>
      </c>
      <c r="M374" s="113">
        <f t="shared" si="188"/>
        <v>7.874015748031496E-2</v>
      </c>
      <c r="N374" s="113">
        <f t="shared" si="188"/>
        <v>3.3333333333333333E-2</v>
      </c>
      <c r="O374" s="113">
        <f t="shared" si="183"/>
        <v>5.4876033057851243</v>
      </c>
    </row>
    <row r="375" spans="2:15" s="17" customFormat="1" ht="12" customHeight="1" x14ac:dyDescent="0.25">
      <c r="B375" s="28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30"/>
    </row>
    <row r="376" spans="2:15" s="22" customFormat="1" ht="23.25" customHeight="1" x14ac:dyDescent="0.25">
      <c r="B376" s="85" t="s">
        <v>146</v>
      </c>
      <c r="C376" s="97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9"/>
    </row>
    <row r="377" spans="2:15" s="17" customFormat="1" ht="23.25" customHeight="1" x14ac:dyDescent="0.25">
      <c r="B377" s="93" t="s">
        <v>378</v>
      </c>
      <c r="C377" s="114">
        <f t="shared" ref="C377:N377" si="189">IF(C273=0,0,(C182/(C273+C233)))</f>
        <v>0</v>
      </c>
      <c r="D377" s="114">
        <f t="shared" si="189"/>
        <v>0</v>
      </c>
      <c r="E377" s="114">
        <f t="shared" si="189"/>
        <v>5.128205128205128E-2</v>
      </c>
      <c r="F377" s="114">
        <f t="shared" si="189"/>
        <v>0</v>
      </c>
      <c r="G377" s="114">
        <f t="shared" si="189"/>
        <v>2.5000000000000001E-2</v>
      </c>
      <c r="H377" s="114">
        <f t="shared" si="189"/>
        <v>0</v>
      </c>
      <c r="I377" s="114">
        <f t="shared" si="189"/>
        <v>0</v>
      </c>
      <c r="J377" s="114">
        <f t="shared" si="189"/>
        <v>0</v>
      </c>
      <c r="K377" s="114">
        <f t="shared" si="189"/>
        <v>0</v>
      </c>
      <c r="L377" s="114">
        <f t="shared" si="189"/>
        <v>5.5555555555555552E-2</v>
      </c>
      <c r="M377" s="114">
        <f t="shared" si="189"/>
        <v>2.5000000000000001E-2</v>
      </c>
      <c r="N377" s="114">
        <f t="shared" si="189"/>
        <v>3.3333333333333333E-2</v>
      </c>
      <c r="O377" s="113">
        <f t="shared" ref="O377:O385" si="190">IF(O182=0,0,(O182*100/(O273+O233)))</f>
        <v>1.7114914425427872</v>
      </c>
    </row>
    <row r="378" spans="2:15" s="17" customFormat="1" ht="23.25" customHeight="1" x14ac:dyDescent="0.25">
      <c r="B378" s="5" t="s">
        <v>379</v>
      </c>
      <c r="C378" s="115">
        <f t="shared" ref="C378:N378" si="191">IF(C274=0,0,(C183/(C274+C234)))</f>
        <v>0</v>
      </c>
      <c r="D378" s="115">
        <f t="shared" si="191"/>
        <v>0</v>
      </c>
      <c r="E378" s="115">
        <f t="shared" si="191"/>
        <v>0</v>
      </c>
      <c r="F378" s="115">
        <f t="shared" si="191"/>
        <v>0</v>
      </c>
      <c r="G378" s="115">
        <f t="shared" si="191"/>
        <v>0</v>
      </c>
      <c r="H378" s="115">
        <f t="shared" si="191"/>
        <v>0</v>
      </c>
      <c r="I378" s="115">
        <f t="shared" si="191"/>
        <v>0</v>
      </c>
      <c r="J378" s="115">
        <f t="shared" si="191"/>
        <v>0</v>
      </c>
      <c r="K378" s="115">
        <f t="shared" si="191"/>
        <v>0</v>
      </c>
      <c r="L378" s="115">
        <f t="shared" si="191"/>
        <v>0</v>
      </c>
      <c r="M378" s="115">
        <f t="shared" si="191"/>
        <v>0</v>
      </c>
      <c r="N378" s="115">
        <f t="shared" si="191"/>
        <v>3.3333333333333333E-2</v>
      </c>
      <c r="O378" s="113">
        <f t="shared" si="190"/>
        <v>0.26246719160104987</v>
      </c>
    </row>
    <row r="379" spans="2:15" s="17" customFormat="1" ht="23.25" customHeight="1" x14ac:dyDescent="0.25">
      <c r="B379" s="93" t="s">
        <v>380</v>
      </c>
      <c r="C379" s="114">
        <f t="shared" ref="C379:N379" si="192">IF(C275=0,0,(C184/(C275+C235)))</f>
        <v>0</v>
      </c>
      <c r="D379" s="114">
        <f t="shared" si="192"/>
        <v>0</v>
      </c>
      <c r="E379" s="114">
        <f t="shared" si="192"/>
        <v>2.0833333333333332E-2</v>
      </c>
      <c r="F379" s="114">
        <f t="shared" si="192"/>
        <v>0</v>
      </c>
      <c r="G379" s="114">
        <f t="shared" si="192"/>
        <v>0</v>
      </c>
      <c r="H379" s="114">
        <f t="shared" si="192"/>
        <v>0</v>
      </c>
      <c r="I379" s="114">
        <f t="shared" si="192"/>
        <v>0</v>
      </c>
      <c r="J379" s="114">
        <f>IF(J275=0,0,(J184/(J275+J235)))</f>
        <v>0</v>
      </c>
      <c r="K379" s="114">
        <f t="shared" si="192"/>
        <v>0</v>
      </c>
      <c r="L379" s="114">
        <f t="shared" si="192"/>
        <v>0</v>
      </c>
      <c r="M379" s="114">
        <f t="shared" si="192"/>
        <v>2.1739130434782608E-2</v>
      </c>
      <c r="N379" s="114">
        <f t="shared" si="192"/>
        <v>1.3157894736842105E-2</v>
      </c>
      <c r="O379" s="113">
        <f t="shared" si="190"/>
        <v>0.5</v>
      </c>
    </row>
    <row r="380" spans="2:15" s="17" customFormat="1" ht="23.25" customHeight="1" x14ac:dyDescent="0.25">
      <c r="B380" s="5" t="s">
        <v>381</v>
      </c>
      <c r="C380" s="115">
        <f t="shared" ref="C380:N380" si="193">IF(C276=0,0,(C185/(C276+C236)))</f>
        <v>0</v>
      </c>
      <c r="D380" s="115">
        <f t="shared" si="193"/>
        <v>0</v>
      </c>
      <c r="E380" s="115">
        <f t="shared" si="193"/>
        <v>0</v>
      </c>
      <c r="F380" s="115">
        <f t="shared" si="193"/>
        <v>0</v>
      </c>
      <c r="G380" s="115">
        <f t="shared" si="193"/>
        <v>0</v>
      </c>
      <c r="H380" s="115">
        <f t="shared" si="193"/>
        <v>0</v>
      </c>
      <c r="I380" s="115">
        <f t="shared" si="193"/>
        <v>0</v>
      </c>
      <c r="J380" s="115">
        <f t="shared" si="193"/>
        <v>0</v>
      </c>
      <c r="K380" s="115">
        <f t="shared" si="193"/>
        <v>0</v>
      </c>
      <c r="L380" s="115">
        <f t="shared" si="193"/>
        <v>0</v>
      </c>
      <c r="M380" s="115">
        <f t="shared" si="193"/>
        <v>0</v>
      </c>
      <c r="N380" s="115">
        <f t="shared" si="193"/>
        <v>0</v>
      </c>
      <c r="O380" s="113">
        <f t="shared" si="190"/>
        <v>0</v>
      </c>
    </row>
    <row r="381" spans="2:15" s="17" customFormat="1" ht="23.25" customHeight="1" x14ac:dyDescent="0.25">
      <c r="B381" s="93" t="s">
        <v>382</v>
      </c>
      <c r="C381" s="114">
        <f t="shared" ref="C381:N381" si="194">IF(C277=0,0,(C186/(C277+C237)))</f>
        <v>0.2</v>
      </c>
      <c r="D381" s="114">
        <f t="shared" si="194"/>
        <v>0.27777777777777779</v>
      </c>
      <c r="E381" s="114">
        <f t="shared" si="194"/>
        <v>0.25714285714285712</v>
      </c>
      <c r="F381" s="114">
        <f t="shared" si="194"/>
        <v>0.41304347826086957</v>
      </c>
      <c r="G381" s="114">
        <f t="shared" si="194"/>
        <v>0.34883720930232559</v>
      </c>
      <c r="H381" s="114">
        <f t="shared" si="194"/>
        <v>0.45</v>
      </c>
      <c r="I381" s="114">
        <f t="shared" si="194"/>
        <v>0.43333333333333335</v>
      </c>
      <c r="J381" s="114">
        <f t="shared" si="194"/>
        <v>0.29166666666666669</v>
      </c>
      <c r="K381" s="114">
        <f t="shared" si="194"/>
        <v>0.42857142857142855</v>
      </c>
      <c r="L381" s="114">
        <f t="shared" si="194"/>
        <v>0.16666666666666666</v>
      </c>
      <c r="M381" s="114">
        <f t="shared" si="194"/>
        <v>0.45833333333333331</v>
      </c>
      <c r="N381" s="114">
        <f t="shared" si="194"/>
        <v>0.27272727272727271</v>
      </c>
      <c r="O381" s="113">
        <f t="shared" si="190"/>
        <v>34.375</v>
      </c>
    </row>
    <row r="382" spans="2:15" s="17" customFormat="1" ht="23.25" customHeight="1" x14ac:dyDescent="0.25">
      <c r="B382" s="5" t="s">
        <v>383</v>
      </c>
      <c r="C382" s="115">
        <f t="shared" ref="C382:N382" si="195">IF(C278=0,0,(C187/(C278+C238)))</f>
        <v>0.125</v>
      </c>
      <c r="D382" s="115">
        <f t="shared" si="195"/>
        <v>8.3333333333333329E-2</v>
      </c>
      <c r="E382" s="115">
        <f t="shared" si="195"/>
        <v>9.0909090909090912E-2</v>
      </c>
      <c r="F382" s="115">
        <f t="shared" si="195"/>
        <v>0</v>
      </c>
      <c r="G382" s="115">
        <f t="shared" si="195"/>
        <v>8.3333333333333329E-2</v>
      </c>
      <c r="H382" s="115">
        <f t="shared" si="195"/>
        <v>0</v>
      </c>
      <c r="I382" s="115">
        <f t="shared" si="195"/>
        <v>0.16666666666666666</v>
      </c>
      <c r="J382" s="115">
        <f t="shared" si="195"/>
        <v>0.26666666666666666</v>
      </c>
      <c r="K382" s="115">
        <f t="shared" si="195"/>
        <v>0.2</v>
      </c>
      <c r="L382" s="115">
        <f t="shared" si="195"/>
        <v>0.22222222222222221</v>
      </c>
      <c r="M382" s="115">
        <f t="shared" si="195"/>
        <v>6.25E-2</v>
      </c>
      <c r="N382" s="115">
        <f t="shared" si="195"/>
        <v>5.8823529411764705E-2</v>
      </c>
      <c r="O382" s="113">
        <f t="shared" si="190"/>
        <v>12.030075187969924</v>
      </c>
    </row>
    <row r="383" spans="2:15" s="17" customFormat="1" ht="23.25" customHeight="1" x14ac:dyDescent="0.25">
      <c r="B383" s="93" t="s">
        <v>384</v>
      </c>
      <c r="C383" s="114">
        <f t="shared" ref="C383:N383" si="196">IF(C279=0,0,(C188/(C279+C239)))</f>
        <v>0.16666666666666666</v>
      </c>
      <c r="D383" s="114">
        <f t="shared" si="196"/>
        <v>0</v>
      </c>
      <c r="E383" s="114">
        <f t="shared" si="196"/>
        <v>0</v>
      </c>
      <c r="F383" s="114">
        <f t="shared" si="196"/>
        <v>0.18181818181818182</v>
      </c>
      <c r="G383" s="114">
        <f t="shared" si="196"/>
        <v>0</v>
      </c>
      <c r="H383" s="114">
        <f t="shared" si="196"/>
        <v>0.1</v>
      </c>
      <c r="I383" s="114">
        <f t="shared" si="196"/>
        <v>0.33333333333333331</v>
      </c>
      <c r="J383" s="114">
        <f t="shared" si="196"/>
        <v>8.3333333333333329E-2</v>
      </c>
      <c r="K383" s="114">
        <f t="shared" si="196"/>
        <v>0.22222222222222221</v>
      </c>
      <c r="L383" s="114">
        <f t="shared" si="196"/>
        <v>0.22222222222222221</v>
      </c>
      <c r="M383" s="114">
        <f t="shared" si="196"/>
        <v>0.5</v>
      </c>
      <c r="N383" s="114">
        <f t="shared" si="196"/>
        <v>0</v>
      </c>
      <c r="O383" s="113">
        <f t="shared" si="190"/>
        <v>15.596330275229358</v>
      </c>
    </row>
    <row r="384" spans="2:15" s="17" customFormat="1" ht="23.25" customHeight="1" x14ac:dyDescent="0.25">
      <c r="B384" s="5" t="s">
        <v>385</v>
      </c>
      <c r="C384" s="115">
        <f t="shared" ref="C384:N384" si="197">IF(C280=0,0,(C189/(C280+C240)))</f>
        <v>0</v>
      </c>
      <c r="D384" s="115">
        <f t="shared" si="197"/>
        <v>0</v>
      </c>
      <c r="E384" s="115">
        <f t="shared" si="197"/>
        <v>0</v>
      </c>
      <c r="F384" s="115">
        <f t="shared" si="197"/>
        <v>0</v>
      </c>
      <c r="G384" s="115">
        <f t="shared" si="197"/>
        <v>0</v>
      </c>
      <c r="H384" s="115">
        <f t="shared" si="197"/>
        <v>0</v>
      </c>
      <c r="I384" s="115">
        <f t="shared" si="197"/>
        <v>0</v>
      </c>
      <c r="J384" s="115">
        <f t="shared" si="197"/>
        <v>0</v>
      </c>
      <c r="K384" s="115">
        <f t="shared" si="197"/>
        <v>0</v>
      </c>
      <c r="L384" s="115">
        <f t="shared" si="197"/>
        <v>0</v>
      </c>
      <c r="M384" s="115">
        <f t="shared" si="197"/>
        <v>0</v>
      </c>
      <c r="N384" s="115">
        <f t="shared" si="197"/>
        <v>0</v>
      </c>
      <c r="O384" s="113">
        <f t="shared" si="190"/>
        <v>0</v>
      </c>
    </row>
    <row r="385" spans="2:15" s="17" customFormat="1" ht="23.25" customHeight="1" x14ac:dyDescent="0.25">
      <c r="B385" s="93" t="s">
        <v>386</v>
      </c>
      <c r="C385" s="114">
        <f t="shared" ref="C385:N385" si="198">IF(C281=0,0,(C190/(C281+C241)))</f>
        <v>0</v>
      </c>
      <c r="D385" s="114">
        <f t="shared" si="198"/>
        <v>0</v>
      </c>
      <c r="E385" s="114">
        <f t="shared" si="198"/>
        <v>0</v>
      </c>
      <c r="F385" s="114">
        <f t="shared" si="198"/>
        <v>0</v>
      </c>
      <c r="G385" s="114">
        <f t="shared" si="198"/>
        <v>0</v>
      </c>
      <c r="H385" s="114">
        <f t="shared" si="198"/>
        <v>0</v>
      </c>
      <c r="I385" s="114">
        <f t="shared" si="198"/>
        <v>0</v>
      </c>
      <c r="J385" s="114">
        <f t="shared" si="198"/>
        <v>0</v>
      </c>
      <c r="K385" s="114">
        <f t="shared" si="198"/>
        <v>0</v>
      </c>
      <c r="L385" s="114">
        <f t="shared" si="198"/>
        <v>0</v>
      </c>
      <c r="M385" s="114">
        <f t="shared" si="198"/>
        <v>0.02</v>
      </c>
      <c r="N385" s="114">
        <f t="shared" si="198"/>
        <v>0</v>
      </c>
      <c r="O385" s="113">
        <f t="shared" si="190"/>
        <v>0.18832391713747645</v>
      </c>
    </row>
    <row r="386" spans="2:15" s="22" customFormat="1" ht="17.25" customHeight="1" x14ac:dyDescent="0.25">
      <c r="B386" s="85" t="s">
        <v>5</v>
      </c>
      <c r="C386" s="113">
        <f t="shared" ref="C386:N386" si="199">IF(C282=0,0,(C191/(C282+C242)))</f>
        <v>2.491103202846975E-2</v>
      </c>
      <c r="D386" s="113">
        <f t="shared" si="199"/>
        <v>2.3715415019762844E-2</v>
      </c>
      <c r="E386" s="113">
        <f t="shared" si="199"/>
        <v>4.710144927536232E-2</v>
      </c>
      <c r="F386" s="113">
        <f t="shared" si="199"/>
        <v>9.5022624434389136E-2</v>
      </c>
      <c r="G386" s="113">
        <f t="shared" si="199"/>
        <v>8.2926829268292687E-2</v>
      </c>
      <c r="H386" s="113">
        <f t="shared" si="199"/>
        <v>0.10270270270270271</v>
      </c>
      <c r="I386" s="113">
        <f t="shared" si="199"/>
        <v>7.4999999999999997E-2</v>
      </c>
      <c r="J386" s="113">
        <f t="shared" si="199"/>
        <v>4.363636363636364E-2</v>
      </c>
      <c r="K386" s="113">
        <f t="shared" si="199"/>
        <v>5.0980392156862744E-2</v>
      </c>
      <c r="L386" s="113">
        <f t="shared" si="199"/>
        <v>3.5714285714285712E-2</v>
      </c>
      <c r="M386" s="113">
        <f t="shared" si="199"/>
        <v>7.874015748031496E-2</v>
      </c>
      <c r="N386" s="113">
        <f t="shared" si="199"/>
        <v>3.3333333333333333E-2</v>
      </c>
      <c r="O386" s="113">
        <f>IF(O282=0,0,(O191/(O282+O242)))</f>
        <v>5.4876033057851242E-2</v>
      </c>
    </row>
    <row r="387" spans="2:15" s="17" customFormat="1" ht="12" customHeight="1" x14ac:dyDescent="0.25">
      <c r="B387" s="19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1"/>
    </row>
    <row r="388" spans="2:15" s="25" customFormat="1" ht="23.25" customHeight="1" x14ac:dyDescent="0.25">
      <c r="B388" s="85" t="s">
        <v>130</v>
      </c>
      <c r="C388" s="111">
        <f t="shared" ref="C388:I388" si="200">IF((C158+C179+C262)=0,0,(C179/(C158+C179+C262)*100))</f>
        <v>3.2110091743119269</v>
      </c>
      <c r="D388" s="111">
        <f t="shared" si="200"/>
        <v>2.9556650246305418</v>
      </c>
      <c r="E388" s="111">
        <f t="shared" si="200"/>
        <v>7.7380952380952381</v>
      </c>
      <c r="F388" s="111">
        <f t="shared" si="200"/>
        <v>14.000000000000002</v>
      </c>
      <c r="G388" s="111">
        <f t="shared" si="200"/>
        <v>11.805555555555555</v>
      </c>
      <c r="H388" s="111">
        <f t="shared" si="200"/>
        <v>14.17910447761194</v>
      </c>
      <c r="I388" s="111">
        <f t="shared" si="200"/>
        <v>10.16949152542373</v>
      </c>
      <c r="J388" s="111">
        <f>IF((J158+J179+J262)=0,0,(J179/(J158+J179+J262)*100))</f>
        <v>6.0301507537688437</v>
      </c>
      <c r="K388" s="111">
        <f>IF((K158+K179+K262)=0,0,(K179/(K158+K179+K262)*100))</f>
        <v>6.467661691542288</v>
      </c>
      <c r="L388" s="111">
        <f>IF((L158+L179+L262)=0,0,(L179/(L158+L179+L262)*100))</f>
        <v>5.025125628140704</v>
      </c>
      <c r="M388" s="111">
        <f>IF((M158+M179+M262)=0,0,(M179/(M158+M179+M262)*100))</f>
        <v>10.928961748633879</v>
      </c>
      <c r="N388" s="111">
        <f>IF((N158+N179+N262)=0,0,(N179/(N158+N179+N262)*100))</f>
        <v>4.6296296296296298</v>
      </c>
      <c r="O388" s="111">
        <f>IF(O179=0,0,(O179*100/(O158+O179)))</f>
        <v>7.8228086710650331</v>
      </c>
    </row>
    <row r="389" spans="2:15" s="22" customFormat="1" ht="12" customHeight="1" x14ac:dyDescent="0.25">
      <c r="B389" s="31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21"/>
    </row>
    <row r="390" spans="2:15" s="25" customFormat="1" ht="23.25" customHeight="1" x14ac:dyDescent="0.25">
      <c r="B390" s="85" t="s">
        <v>126</v>
      </c>
      <c r="C390" s="97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9"/>
    </row>
    <row r="391" spans="2:15" s="17" customFormat="1" ht="23.25" customHeight="1" x14ac:dyDescent="0.25">
      <c r="B391" s="93" t="s">
        <v>456</v>
      </c>
      <c r="C391" s="345">
        <f>IF(C270=0,0,(C207/C270)*100)</f>
        <v>2.2935779816513762</v>
      </c>
      <c r="D391" s="345">
        <f t="shared" ref="D391:O391" si="201">IF(D270=0,0,(D207/D270)*100)</f>
        <v>2.9556650246305418</v>
      </c>
      <c r="E391" s="345">
        <f t="shared" si="201"/>
        <v>6.5476190476190483</v>
      </c>
      <c r="F391" s="345">
        <f t="shared" si="201"/>
        <v>12.666666666666668</v>
      </c>
      <c r="G391" s="345">
        <f t="shared" si="201"/>
        <v>9.7222222222222232</v>
      </c>
      <c r="H391" s="345">
        <f t="shared" si="201"/>
        <v>11.940298507462686</v>
      </c>
      <c r="I391" s="345">
        <f t="shared" si="201"/>
        <v>10.16949152542373</v>
      </c>
      <c r="J391" s="345">
        <f>IF(J270=0,0,(J207/J270)*100)</f>
        <v>5.5276381909547743</v>
      </c>
      <c r="K391" s="345">
        <f t="shared" si="201"/>
        <v>5.4726368159203984</v>
      </c>
      <c r="L391" s="345">
        <f t="shared" si="201"/>
        <v>5.025125628140704</v>
      </c>
      <c r="M391" s="345">
        <f t="shared" si="201"/>
        <v>8.1967213114754092</v>
      </c>
      <c r="N391" s="345">
        <f t="shared" si="201"/>
        <v>4.1666666666666661</v>
      </c>
      <c r="O391" s="113">
        <f t="shared" si="201"/>
        <v>6.6149635036496344</v>
      </c>
    </row>
    <row r="392" spans="2:15" s="17" customFormat="1" ht="23.25" customHeight="1" x14ac:dyDescent="0.25">
      <c r="B392" s="5" t="s">
        <v>455</v>
      </c>
      <c r="C392" s="346">
        <f>IF(C270=0,0,(C199/C270)*100)</f>
        <v>0.91743119266055051</v>
      </c>
      <c r="D392" s="346">
        <f t="shared" ref="D392:N392" si="202">IF(D270=0,0,(D199/D270)*100)</f>
        <v>0</v>
      </c>
      <c r="E392" s="346">
        <f t="shared" si="202"/>
        <v>1.1904761904761905</v>
      </c>
      <c r="F392" s="346">
        <f t="shared" si="202"/>
        <v>1.3333333333333335</v>
      </c>
      <c r="G392" s="346">
        <f t="shared" si="202"/>
        <v>2.083333333333333</v>
      </c>
      <c r="H392" s="346">
        <f t="shared" si="202"/>
        <v>2.2388059701492535</v>
      </c>
      <c r="I392" s="346">
        <f t="shared" si="202"/>
        <v>0</v>
      </c>
      <c r="J392" s="346">
        <f t="shared" si="202"/>
        <v>0.50251256281407031</v>
      </c>
      <c r="K392" s="346">
        <f t="shared" si="202"/>
        <v>0.99502487562189057</v>
      </c>
      <c r="L392" s="346">
        <f t="shared" si="202"/>
        <v>0</v>
      </c>
      <c r="M392" s="346">
        <f t="shared" si="202"/>
        <v>2.7322404371584699</v>
      </c>
      <c r="N392" s="346">
        <f t="shared" si="202"/>
        <v>0.46296296296296291</v>
      </c>
      <c r="O392" s="113">
        <f>IF(O270=0,0,(O199/O270)*100)</f>
        <v>0.95802919708029199</v>
      </c>
    </row>
    <row r="393" spans="2:15" s="17" customFormat="1" ht="23.25" customHeight="1" x14ac:dyDescent="0.25">
      <c r="B393" s="93" t="s">
        <v>457</v>
      </c>
      <c r="C393" s="345">
        <f>IF(C451=0,0,(C210/C451)*100)</f>
        <v>5.8823529411764701</v>
      </c>
      <c r="D393" s="345">
        <f t="shared" ref="D393:N393" si="203">IF(D451=0,0,(D210/D451)*100)</f>
        <v>0</v>
      </c>
      <c r="E393" s="345">
        <f t="shared" si="203"/>
        <v>2.5641025641025639</v>
      </c>
      <c r="F393" s="345">
        <f t="shared" si="203"/>
        <v>6.0606060606060606</v>
      </c>
      <c r="G393" s="345">
        <f t="shared" si="203"/>
        <v>0</v>
      </c>
      <c r="H393" s="345">
        <f>IF(H451=0,0,(H210/H451)*100)</f>
        <v>4</v>
      </c>
      <c r="I393" s="345">
        <f t="shared" si="203"/>
        <v>6.9767441860465116</v>
      </c>
      <c r="J393" s="345">
        <f>IF(J451=0,0,(J210/J451)*100)</f>
        <v>2.7777777777777777</v>
      </c>
      <c r="K393" s="345">
        <f t="shared" si="203"/>
        <v>6.8965517241379306</v>
      </c>
      <c r="L393" s="345">
        <f t="shared" si="203"/>
        <v>4.6511627906976747</v>
      </c>
      <c r="M393" s="345">
        <f t="shared" si="203"/>
        <v>24</v>
      </c>
      <c r="N393" s="345">
        <f t="shared" si="203"/>
        <v>0</v>
      </c>
      <c r="O393" s="113">
        <f>IF(O451=0,0,(O210/O451)*100)</f>
        <v>4.6838407494145207</v>
      </c>
    </row>
    <row r="394" spans="2:15" s="17" customFormat="1" ht="23.25" customHeight="1" x14ac:dyDescent="0.25">
      <c r="B394" s="5" t="s">
        <v>458</v>
      </c>
      <c r="C394" s="346">
        <f>IF(C413=0,0,(C176/C413)*100)</f>
        <v>0.5181347150259068</v>
      </c>
      <c r="D394" s="346">
        <f t="shared" ref="D394:N394" si="204">IF(D413=0,0,(D176/D413)*100)</f>
        <v>0.52631578947368418</v>
      </c>
      <c r="E394" s="346">
        <f t="shared" si="204"/>
        <v>1.6</v>
      </c>
      <c r="F394" s="346">
        <f t="shared" si="204"/>
        <v>0</v>
      </c>
      <c r="G394" s="346">
        <f t="shared" si="204"/>
        <v>1.1627906976744187</v>
      </c>
      <c r="H394" s="346">
        <f t="shared" si="204"/>
        <v>1.1764705882352942</v>
      </c>
      <c r="I394" s="346">
        <f>IF(I413=0,0,(I176/I413)*100)</f>
        <v>2.9411764705882351</v>
      </c>
      <c r="J394" s="346">
        <f>IF(J413=0,0,(J176/J413)*100)</f>
        <v>0</v>
      </c>
      <c r="K394" s="346">
        <f>IF(K413=0,0,(K176/K413)*100)</f>
        <v>0</v>
      </c>
      <c r="L394" s="346">
        <f t="shared" si="204"/>
        <v>1.098901098901099</v>
      </c>
      <c r="M394" s="346">
        <f t="shared" si="204"/>
        <v>0.6578947368421052</v>
      </c>
      <c r="N394" s="346">
        <f t="shared" si="204"/>
        <v>0.97560975609756095</v>
      </c>
      <c r="O394" s="113">
        <f>IF(O413=0,0,(O176/O413)*100)</f>
        <v>0.83010514665190926</v>
      </c>
    </row>
    <row r="395" spans="2:15" s="17" customFormat="1" ht="23.25" customHeight="1" x14ac:dyDescent="0.25">
      <c r="B395" s="93" t="s">
        <v>459</v>
      </c>
      <c r="C395" s="345">
        <f>IF(C268=0,0,(C177/C267)*100)</f>
        <v>0</v>
      </c>
      <c r="D395" s="345">
        <f t="shared" ref="D395:N395" si="205">IF(D268=0,0,(D177/D267)*100)</f>
        <v>0</v>
      </c>
      <c r="E395" s="345">
        <f t="shared" si="205"/>
        <v>0</v>
      </c>
      <c r="F395" s="345">
        <f t="shared" si="205"/>
        <v>0</v>
      </c>
      <c r="G395" s="345">
        <f t="shared" si="205"/>
        <v>0</v>
      </c>
      <c r="H395" s="345">
        <f t="shared" si="205"/>
        <v>0</v>
      </c>
      <c r="I395" s="345">
        <f t="shared" si="205"/>
        <v>0</v>
      </c>
      <c r="J395" s="345">
        <f t="shared" si="205"/>
        <v>0</v>
      </c>
      <c r="K395" s="345">
        <f t="shared" si="205"/>
        <v>0</v>
      </c>
      <c r="L395" s="345">
        <f t="shared" si="205"/>
        <v>0</v>
      </c>
      <c r="M395" s="345">
        <f t="shared" si="205"/>
        <v>0</v>
      </c>
      <c r="N395" s="345">
        <f t="shared" si="205"/>
        <v>0</v>
      </c>
      <c r="O395" s="113">
        <f>IF(O268=0,0,(O177/O267)*100)</f>
        <v>0</v>
      </c>
    </row>
    <row r="396" spans="2:15" s="17" customFormat="1" ht="12" customHeight="1" x14ac:dyDescent="0.25">
      <c r="B396" s="33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2:15" s="26" customFormat="1" ht="23.25" customHeight="1" x14ac:dyDescent="0.25">
      <c r="B397" s="121" t="s">
        <v>17</v>
      </c>
      <c r="C397" s="97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9"/>
    </row>
    <row r="398" spans="2:15" s="22" customFormat="1" ht="12" customHeight="1" x14ac:dyDescent="0.25">
      <c r="B398" s="19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1"/>
    </row>
    <row r="399" spans="2:15" s="26" customFormat="1" ht="23.25" customHeight="1" x14ac:dyDescent="0.25">
      <c r="B399" s="121" t="s">
        <v>78</v>
      </c>
      <c r="C399" s="97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9"/>
    </row>
    <row r="400" spans="2:15" s="22" customFormat="1" ht="12" customHeight="1" x14ac:dyDescent="0.25">
      <c r="B400" s="34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6"/>
    </row>
    <row r="401" spans="2:15" s="22" customFormat="1" ht="23.25" customHeight="1" x14ac:dyDescent="0.25">
      <c r="B401" s="85" t="s">
        <v>18</v>
      </c>
      <c r="C401" s="97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9"/>
    </row>
    <row r="402" spans="2:15" s="17" customFormat="1" ht="23.25" customHeight="1" x14ac:dyDescent="0.25">
      <c r="B402" s="104" t="s">
        <v>460</v>
      </c>
      <c r="C402" s="109">
        <v>71</v>
      </c>
      <c r="D402" s="109">
        <v>55</v>
      </c>
      <c r="E402" s="109">
        <v>26</v>
      </c>
      <c r="F402" s="109">
        <v>23</v>
      </c>
      <c r="G402" s="109">
        <v>32</v>
      </c>
      <c r="H402" s="109">
        <v>4</v>
      </c>
      <c r="I402" s="109">
        <v>46</v>
      </c>
      <c r="J402" s="109">
        <v>113</v>
      </c>
      <c r="K402" s="109">
        <v>41</v>
      </c>
      <c r="L402" s="109">
        <v>69</v>
      </c>
      <c r="M402" s="109">
        <v>57</v>
      </c>
      <c r="N402" s="109">
        <v>42</v>
      </c>
      <c r="O402" s="116">
        <f>SUM(C402:N402)</f>
        <v>579</v>
      </c>
    </row>
    <row r="403" spans="2:15" s="17" customFormat="1" ht="23.25" customHeight="1" x14ac:dyDescent="0.25">
      <c r="B403" s="107" t="s">
        <v>461</v>
      </c>
      <c r="C403" s="110">
        <v>84</v>
      </c>
      <c r="D403" s="110">
        <v>95</v>
      </c>
      <c r="E403" s="110">
        <v>70</v>
      </c>
      <c r="F403" s="110">
        <v>45</v>
      </c>
      <c r="G403" s="110">
        <v>36</v>
      </c>
      <c r="H403" s="110">
        <v>75</v>
      </c>
      <c r="I403" s="110">
        <v>64</v>
      </c>
      <c r="J403" s="110">
        <v>53</v>
      </c>
      <c r="K403" s="110">
        <v>75</v>
      </c>
      <c r="L403" s="110">
        <v>98</v>
      </c>
      <c r="M403" s="110">
        <v>87</v>
      </c>
      <c r="N403" s="110">
        <v>134</v>
      </c>
      <c r="O403" s="116">
        <f>SUM(C403:N403)</f>
        <v>916</v>
      </c>
    </row>
    <row r="404" spans="2:15" s="17" customFormat="1" ht="23.25" customHeight="1" x14ac:dyDescent="0.25">
      <c r="B404" s="104" t="s">
        <v>462</v>
      </c>
      <c r="C404" s="109">
        <v>35</v>
      </c>
      <c r="D404" s="109">
        <v>39</v>
      </c>
      <c r="E404" s="109">
        <v>28</v>
      </c>
      <c r="F404" s="109">
        <v>19</v>
      </c>
      <c r="G404" s="109">
        <v>18</v>
      </c>
      <c r="H404" s="109">
        <v>6</v>
      </c>
      <c r="I404" s="109">
        <v>26</v>
      </c>
      <c r="J404" s="109">
        <v>48</v>
      </c>
      <c r="K404" s="109">
        <v>35</v>
      </c>
      <c r="L404" s="109">
        <v>15</v>
      </c>
      <c r="M404" s="109">
        <v>8</v>
      </c>
      <c r="N404" s="109">
        <v>27</v>
      </c>
      <c r="O404" s="116">
        <f>SUM(C404:N404)</f>
        <v>304</v>
      </c>
    </row>
    <row r="405" spans="2:15" s="22" customFormat="1" ht="23.25" customHeight="1" x14ac:dyDescent="0.25">
      <c r="B405" s="85" t="s">
        <v>19</v>
      </c>
      <c r="C405" s="116">
        <f t="shared" ref="C405:N405" si="206">SUM(C402:C404)</f>
        <v>190</v>
      </c>
      <c r="D405" s="116">
        <f t="shared" si="206"/>
        <v>189</v>
      </c>
      <c r="E405" s="116">
        <f t="shared" si="206"/>
        <v>124</v>
      </c>
      <c r="F405" s="116">
        <f t="shared" si="206"/>
        <v>87</v>
      </c>
      <c r="G405" s="116">
        <f t="shared" si="206"/>
        <v>86</v>
      </c>
      <c r="H405" s="116">
        <f t="shared" si="206"/>
        <v>85</v>
      </c>
      <c r="I405" s="116">
        <f t="shared" si="206"/>
        <v>136</v>
      </c>
      <c r="J405" s="116">
        <f t="shared" si="206"/>
        <v>214</v>
      </c>
      <c r="K405" s="116">
        <f t="shared" si="206"/>
        <v>151</v>
      </c>
      <c r="L405" s="116">
        <f t="shared" si="206"/>
        <v>182</v>
      </c>
      <c r="M405" s="116">
        <f>SUM(M402:M404)</f>
        <v>152</v>
      </c>
      <c r="N405" s="116">
        <f t="shared" si="206"/>
        <v>203</v>
      </c>
      <c r="O405" s="116">
        <f>SUM(C405:N405)</f>
        <v>1799</v>
      </c>
    </row>
    <row r="406" spans="2:15" s="17" customFormat="1" ht="12" customHeight="1" x14ac:dyDescent="0.25">
      <c r="B406" s="19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1"/>
    </row>
    <row r="407" spans="2:15" s="25" customFormat="1" ht="23.25" customHeight="1" x14ac:dyDescent="0.25">
      <c r="B407" s="85" t="s">
        <v>20</v>
      </c>
      <c r="C407" s="111">
        <f>C405/$C$1708</f>
        <v>6.129032258064516</v>
      </c>
      <c r="D407" s="111">
        <f t="shared" ref="D407:N407" si="207">D405/$C$1709</f>
        <v>6.2150608352515624</v>
      </c>
      <c r="E407" s="111">
        <f t="shared" si="207"/>
        <v>4.0776060506412364</v>
      </c>
      <c r="F407" s="111">
        <f t="shared" si="207"/>
        <v>2.8609010194015125</v>
      </c>
      <c r="G407" s="111">
        <f t="shared" si="207"/>
        <v>2.8280170996382767</v>
      </c>
      <c r="H407" s="111">
        <f t="shared" si="207"/>
        <v>2.795133179875041</v>
      </c>
      <c r="I407" s="111">
        <f t="shared" si="207"/>
        <v>4.4722130878000659</v>
      </c>
      <c r="J407" s="111">
        <f t="shared" si="207"/>
        <v>7.0371588293324567</v>
      </c>
      <c r="K407" s="111">
        <f t="shared" si="207"/>
        <v>4.9654718842486023</v>
      </c>
      <c r="L407" s="111">
        <f t="shared" si="207"/>
        <v>5.9848733969089114</v>
      </c>
      <c r="M407" s="111">
        <f>M405/$C$1709</f>
        <v>4.9983558040118385</v>
      </c>
      <c r="N407" s="111">
        <f t="shared" si="207"/>
        <v>6.6754357119368626</v>
      </c>
      <c r="O407" s="111">
        <f>O405/C1709</f>
        <v>59.158171654061164</v>
      </c>
    </row>
    <row r="408" spans="2:15" s="22" customFormat="1" ht="23.25" customHeight="1" x14ac:dyDescent="0.25">
      <c r="B408" s="37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22"/>
    </row>
    <row r="409" spans="2:15" s="22" customFormat="1" ht="23.25" customHeight="1" x14ac:dyDescent="0.25">
      <c r="B409" s="107" t="s">
        <v>1254</v>
      </c>
      <c r="C409" s="110">
        <v>3</v>
      </c>
      <c r="D409" s="110">
        <v>1</v>
      </c>
      <c r="E409" s="110">
        <v>1</v>
      </c>
      <c r="F409" s="110">
        <v>1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  <c r="M409" s="110">
        <v>0</v>
      </c>
      <c r="N409" s="110">
        <v>2</v>
      </c>
      <c r="O409" s="116">
        <f>SUM(C409:N409)</f>
        <v>8</v>
      </c>
    </row>
    <row r="410" spans="2:15" s="22" customFormat="1" ht="12" customHeight="1" x14ac:dyDescent="0.25">
      <c r="B410" s="31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21"/>
    </row>
    <row r="411" spans="2:15" s="25" customFormat="1" ht="23.25" customHeight="1" x14ac:dyDescent="0.25">
      <c r="B411" s="85" t="s">
        <v>21</v>
      </c>
      <c r="C411" s="111">
        <f>C409/$C$1708</f>
        <v>9.6774193548387094E-2</v>
      </c>
      <c r="D411" s="111">
        <f t="shared" ref="D411:O411" si="208">D409/$C$1709</f>
        <v>3.2883919763235778E-2</v>
      </c>
      <c r="E411" s="111">
        <f t="shared" si="208"/>
        <v>3.2883919763235778E-2</v>
      </c>
      <c r="F411" s="111">
        <f t="shared" si="208"/>
        <v>3.2883919763235778E-2</v>
      </c>
      <c r="G411" s="111">
        <f t="shared" si="208"/>
        <v>0</v>
      </c>
      <c r="H411" s="111">
        <f t="shared" si="208"/>
        <v>0</v>
      </c>
      <c r="I411" s="111">
        <f t="shared" si="208"/>
        <v>0</v>
      </c>
      <c r="J411" s="111">
        <f t="shared" si="208"/>
        <v>0</v>
      </c>
      <c r="K411" s="111">
        <f t="shared" si="208"/>
        <v>0</v>
      </c>
      <c r="L411" s="111">
        <f t="shared" si="208"/>
        <v>0</v>
      </c>
      <c r="M411" s="111">
        <f t="shared" si="208"/>
        <v>0</v>
      </c>
      <c r="N411" s="111">
        <f t="shared" si="208"/>
        <v>6.5767839526471555E-2</v>
      </c>
      <c r="O411" s="111">
        <f t="shared" si="208"/>
        <v>0.26307135810588622</v>
      </c>
    </row>
    <row r="412" spans="2:15" s="22" customFormat="1" ht="12" customHeight="1" x14ac:dyDescent="0.25">
      <c r="B412" s="31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21"/>
    </row>
    <row r="413" spans="2:15" s="22" customFormat="1" ht="23.25" customHeight="1" x14ac:dyDescent="0.25">
      <c r="B413" s="85" t="s">
        <v>22</v>
      </c>
      <c r="C413" s="116">
        <f>SUM(C405,C409)</f>
        <v>193</v>
      </c>
      <c r="D413" s="116">
        <f>SUM(D405,D409)</f>
        <v>190</v>
      </c>
      <c r="E413" s="116">
        <f t="shared" ref="E413:N413" si="209">SUM(E405,E409)</f>
        <v>125</v>
      </c>
      <c r="F413" s="116">
        <f t="shared" si="209"/>
        <v>88</v>
      </c>
      <c r="G413" s="116">
        <f>SUM(G405,G409)</f>
        <v>86</v>
      </c>
      <c r="H413" s="116">
        <f t="shared" si="209"/>
        <v>85</v>
      </c>
      <c r="I413" s="116">
        <f t="shared" si="209"/>
        <v>136</v>
      </c>
      <c r="J413" s="116">
        <f t="shared" si="209"/>
        <v>214</v>
      </c>
      <c r="K413" s="116">
        <f t="shared" si="209"/>
        <v>151</v>
      </c>
      <c r="L413" s="116">
        <f t="shared" si="209"/>
        <v>182</v>
      </c>
      <c r="M413" s="116">
        <f t="shared" si="209"/>
        <v>152</v>
      </c>
      <c r="N413" s="116">
        <f t="shared" si="209"/>
        <v>205</v>
      </c>
      <c r="O413" s="116">
        <f>SUM(C413:N413)</f>
        <v>1807</v>
      </c>
    </row>
    <row r="414" spans="2:15" s="17" customFormat="1" ht="23.25" customHeight="1" x14ac:dyDescent="0.25">
      <c r="B414" s="107" t="s">
        <v>1255</v>
      </c>
      <c r="C414" s="110">
        <v>3</v>
      </c>
      <c r="D414" s="110">
        <v>3</v>
      </c>
      <c r="E414" s="110">
        <v>3</v>
      </c>
      <c r="F414" s="110">
        <v>3</v>
      </c>
      <c r="G414" s="110">
        <v>3</v>
      </c>
      <c r="H414" s="110">
        <v>3</v>
      </c>
      <c r="I414" s="110">
        <v>3</v>
      </c>
      <c r="J414" s="110">
        <v>3</v>
      </c>
      <c r="K414" s="110">
        <v>3</v>
      </c>
      <c r="L414" s="110">
        <v>3</v>
      </c>
      <c r="M414" s="110">
        <v>3</v>
      </c>
      <c r="N414" s="110">
        <v>3</v>
      </c>
      <c r="O414" s="116">
        <f>SUM(C414:N414)</f>
        <v>36</v>
      </c>
    </row>
    <row r="415" spans="2:15" s="25" customFormat="1" ht="23.25" customHeight="1" x14ac:dyDescent="0.25">
      <c r="B415" s="85" t="s">
        <v>23</v>
      </c>
      <c r="C415" s="111">
        <f t="shared" ref="C415:N415" si="210">IF(C414=0,0,C413/C414)</f>
        <v>64.333333333333329</v>
      </c>
      <c r="D415" s="111">
        <f>IF(D414=0,0,D413/D414)</f>
        <v>63.333333333333336</v>
      </c>
      <c r="E415" s="111">
        <f>IF(E414=0,0,E413/E414)</f>
        <v>41.666666666666664</v>
      </c>
      <c r="F415" s="111">
        <f t="shared" si="210"/>
        <v>29.333333333333332</v>
      </c>
      <c r="G415" s="111">
        <f t="shared" si="210"/>
        <v>28.666666666666668</v>
      </c>
      <c r="H415" s="111">
        <f>IF(H414=0,0,H413/H414)</f>
        <v>28.333333333333332</v>
      </c>
      <c r="I415" s="111">
        <f>IF(I414=0,0,I413/I414)</f>
        <v>45.333333333333336</v>
      </c>
      <c r="J415" s="111">
        <f t="shared" si="210"/>
        <v>71.333333333333329</v>
      </c>
      <c r="K415" s="111">
        <f>IF(K414=0,0,K413/K414)</f>
        <v>50.333333333333336</v>
      </c>
      <c r="L415" s="111">
        <f t="shared" si="210"/>
        <v>60.666666666666664</v>
      </c>
      <c r="M415" s="111">
        <f t="shared" si="210"/>
        <v>50.666666666666664</v>
      </c>
      <c r="N415" s="111">
        <f t="shared" si="210"/>
        <v>68.333333333333329</v>
      </c>
      <c r="O415" s="111">
        <f>IF(O414=0,0,O413/O414)</f>
        <v>50.194444444444443</v>
      </c>
    </row>
    <row r="416" spans="2:15" s="22" customFormat="1" ht="12" customHeight="1" x14ac:dyDescent="0.25">
      <c r="B416" s="31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21"/>
    </row>
    <row r="417" spans="2:15" s="22" customFormat="1" ht="23.25" customHeight="1" x14ac:dyDescent="0.25">
      <c r="B417" s="85" t="s">
        <v>24</v>
      </c>
      <c r="C417" s="97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9"/>
    </row>
    <row r="418" spans="2:15" s="17" customFormat="1" ht="23.25" customHeight="1" x14ac:dyDescent="0.25">
      <c r="B418" s="104" t="s">
        <v>463</v>
      </c>
      <c r="C418" s="109">
        <v>49</v>
      </c>
      <c r="D418" s="109">
        <v>31</v>
      </c>
      <c r="E418" s="109">
        <v>26</v>
      </c>
      <c r="F418" s="109">
        <v>23</v>
      </c>
      <c r="G418" s="109">
        <v>32</v>
      </c>
      <c r="H418" s="109">
        <v>4</v>
      </c>
      <c r="I418" s="109">
        <v>46</v>
      </c>
      <c r="J418" s="109">
        <v>62</v>
      </c>
      <c r="K418" s="109">
        <v>29</v>
      </c>
      <c r="L418" s="109">
        <v>44</v>
      </c>
      <c r="M418" s="109">
        <v>25</v>
      </c>
      <c r="N418" s="109">
        <v>21</v>
      </c>
      <c r="O418" s="116">
        <f>SUM(C418:N418)</f>
        <v>392</v>
      </c>
    </row>
    <row r="419" spans="2:15" s="17" customFormat="1" ht="23.25" customHeight="1" x14ac:dyDescent="0.25">
      <c r="B419" s="107" t="s">
        <v>464</v>
      </c>
      <c r="C419" s="110">
        <v>87</v>
      </c>
      <c r="D419" s="110">
        <v>96</v>
      </c>
      <c r="E419" s="110">
        <v>71</v>
      </c>
      <c r="F419" s="110">
        <v>46</v>
      </c>
      <c r="G419" s="110">
        <v>36</v>
      </c>
      <c r="H419" s="110">
        <v>75</v>
      </c>
      <c r="I419" s="110">
        <v>64</v>
      </c>
      <c r="J419" s="110">
        <v>53</v>
      </c>
      <c r="K419" s="110">
        <v>75</v>
      </c>
      <c r="L419" s="110">
        <v>98</v>
      </c>
      <c r="M419" s="110">
        <v>95</v>
      </c>
      <c r="N419" s="110">
        <v>136</v>
      </c>
      <c r="O419" s="116">
        <f>SUM(C419:N419)</f>
        <v>932</v>
      </c>
    </row>
    <row r="420" spans="2:15" s="17" customFormat="1" ht="23.25" customHeight="1" x14ac:dyDescent="0.25">
      <c r="B420" s="104" t="s">
        <v>465</v>
      </c>
      <c r="C420" s="109">
        <v>35</v>
      </c>
      <c r="D420" s="109">
        <v>39</v>
      </c>
      <c r="E420" s="109">
        <v>28</v>
      </c>
      <c r="F420" s="109">
        <v>19</v>
      </c>
      <c r="G420" s="109">
        <v>18</v>
      </c>
      <c r="H420" s="109">
        <v>6</v>
      </c>
      <c r="I420" s="109">
        <v>26</v>
      </c>
      <c r="J420" s="109">
        <v>48</v>
      </c>
      <c r="K420" s="109">
        <v>35</v>
      </c>
      <c r="L420" s="109">
        <v>15</v>
      </c>
      <c r="M420" s="109">
        <v>7</v>
      </c>
      <c r="N420" s="109">
        <v>27</v>
      </c>
      <c r="O420" s="116">
        <f>SUM(C420:N420)</f>
        <v>303</v>
      </c>
    </row>
    <row r="421" spans="2:15" s="22" customFormat="1" ht="23.25" customHeight="1" x14ac:dyDescent="0.25">
      <c r="B421" s="85" t="s">
        <v>5</v>
      </c>
      <c r="C421" s="116">
        <f>SUM(C418:C420)</f>
        <v>171</v>
      </c>
      <c r="D421" s="116">
        <f t="shared" ref="D421:N421" si="211">SUM(D418:D420)</f>
        <v>166</v>
      </c>
      <c r="E421" s="116">
        <f t="shared" si="211"/>
        <v>125</v>
      </c>
      <c r="F421" s="116">
        <f t="shared" si="211"/>
        <v>88</v>
      </c>
      <c r="G421" s="116">
        <f t="shared" si="211"/>
        <v>86</v>
      </c>
      <c r="H421" s="116">
        <f t="shared" si="211"/>
        <v>85</v>
      </c>
      <c r="I421" s="116">
        <f t="shared" si="211"/>
        <v>136</v>
      </c>
      <c r="J421" s="116">
        <f>SUM(J418:J420)</f>
        <v>163</v>
      </c>
      <c r="K421" s="116">
        <f t="shared" si="211"/>
        <v>139</v>
      </c>
      <c r="L421" s="116">
        <f t="shared" si="211"/>
        <v>157</v>
      </c>
      <c r="M421" s="116">
        <f t="shared" si="211"/>
        <v>127</v>
      </c>
      <c r="N421" s="116">
        <f t="shared" si="211"/>
        <v>184</v>
      </c>
      <c r="O421" s="116">
        <f>SUM(C421:N421)</f>
        <v>1627</v>
      </c>
    </row>
    <row r="422" spans="2:15" s="22" customFormat="1" ht="23.25" customHeight="1" x14ac:dyDescent="0.25">
      <c r="B422" s="85" t="s">
        <v>25</v>
      </c>
      <c r="C422" s="111">
        <f>AVERAGE(C421/$C$1708)</f>
        <v>5.5161290322580649</v>
      </c>
      <c r="D422" s="111">
        <f t="shared" ref="D422:N422" si="212">AVERAGE(D421/$C$1709)</f>
        <v>5.4587306806971387</v>
      </c>
      <c r="E422" s="111">
        <f t="shared" si="212"/>
        <v>4.1104899704044726</v>
      </c>
      <c r="F422" s="111">
        <f t="shared" si="212"/>
        <v>2.8937849391647483</v>
      </c>
      <c r="G422" s="111">
        <f t="shared" si="212"/>
        <v>2.8280170996382767</v>
      </c>
      <c r="H422" s="111">
        <f t="shared" si="212"/>
        <v>2.795133179875041</v>
      </c>
      <c r="I422" s="111">
        <f t="shared" si="212"/>
        <v>4.4722130878000659</v>
      </c>
      <c r="J422" s="111">
        <f t="shared" si="212"/>
        <v>5.3600789214074318</v>
      </c>
      <c r="K422" s="111">
        <f t="shared" si="212"/>
        <v>4.5708648470897728</v>
      </c>
      <c r="L422" s="111">
        <f t="shared" si="212"/>
        <v>5.1627754028280171</v>
      </c>
      <c r="M422" s="111">
        <f t="shared" si="212"/>
        <v>4.1762578099309433</v>
      </c>
      <c r="N422" s="111">
        <f t="shared" si="212"/>
        <v>6.050641236435383</v>
      </c>
      <c r="O422" s="111">
        <f>AVERAGE(O421/$O$1708)</f>
        <v>4.4575342465753423</v>
      </c>
    </row>
    <row r="423" spans="2:15" s="22" customFormat="1" ht="23.25" customHeight="1" x14ac:dyDescent="0.25">
      <c r="B423" s="85" t="s">
        <v>26</v>
      </c>
      <c r="C423" s="111">
        <f>IF(C421=0,0,(C421/C413)*100)</f>
        <v>88.601036269430054</v>
      </c>
      <c r="D423" s="111">
        <f t="shared" ref="D423:O423" si="213">IF(D421=0,0,(D421/D413)*100)</f>
        <v>87.368421052631589</v>
      </c>
      <c r="E423" s="111">
        <f t="shared" si="213"/>
        <v>100</v>
      </c>
      <c r="F423" s="111">
        <f t="shared" si="213"/>
        <v>100</v>
      </c>
      <c r="G423" s="111">
        <f>IF(G421=0,0,(G421/G413)*100)</f>
        <v>100</v>
      </c>
      <c r="H423" s="111">
        <f>IF(H421=0,0,(H421/H413)*100)</f>
        <v>100</v>
      </c>
      <c r="I423" s="111">
        <f t="shared" si="213"/>
        <v>100</v>
      </c>
      <c r="J423" s="111">
        <f t="shared" si="213"/>
        <v>76.168224299065429</v>
      </c>
      <c r="K423" s="111">
        <f t="shared" si="213"/>
        <v>92.05298013245033</v>
      </c>
      <c r="L423" s="111">
        <f t="shared" si="213"/>
        <v>86.263736263736263</v>
      </c>
      <c r="M423" s="111">
        <f t="shared" si="213"/>
        <v>83.55263157894737</v>
      </c>
      <c r="N423" s="111">
        <f t="shared" si="213"/>
        <v>89.756097560975618</v>
      </c>
      <c r="O423" s="111">
        <f t="shared" si="213"/>
        <v>90.038738240177082</v>
      </c>
    </row>
    <row r="424" spans="2:15" s="22" customFormat="1" ht="12" customHeight="1" x14ac:dyDescent="0.25">
      <c r="B424" s="31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21"/>
    </row>
    <row r="425" spans="2:15" s="22" customFormat="1" ht="23.25" customHeight="1" x14ac:dyDescent="0.25">
      <c r="B425" s="85" t="s">
        <v>27</v>
      </c>
      <c r="C425" s="97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9"/>
    </row>
    <row r="426" spans="2:15" s="17" customFormat="1" ht="23.25" customHeight="1" x14ac:dyDescent="0.25">
      <c r="B426" s="107" t="s">
        <v>466</v>
      </c>
      <c r="C426" s="110">
        <v>22</v>
      </c>
      <c r="D426" s="110">
        <v>24</v>
      </c>
      <c r="E426" s="110">
        <v>0</v>
      </c>
      <c r="F426" s="110">
        <v>0</v>
      </c>
      <c r="G426" s="110">
        <v>0</v>
      </c>
      <c r="H426" s="110">
        <v>0</v>
      </c>
      <c r="I426" s="110">
        <v>0</v>
      </c>
      <c r="J426" s="110">
        <v>51</v>
      </c>
      <c r="K426" s="110">
        <v>12</v>
      </c>
      <c r="L426" s="110">
        <v>25</v>
      </c>
      <c r="M426" s="110">
        <v>25</v>
      </c>
      <c r="N426" s="110">
        <v>21</v>
      </c>
      <c r="O426" s="116">
        <f>SUM(C426:N426)</f>
        <v>180</v>
      </c>
    </row>
    <row r="427" spans="2:15" s="22" customFormat="1" ht="23.25" customHeight="1" x14ac:dyDescent="0.25">
      <c r="B427" s="117" t="s">
        <v>5</v>
      </c>
      <c r="C427" s="116">
        <f t="shared" ref="C427:N427" si="214">SUM(C426)</f>
        <v>22</v>
      </c>
      <c r="D427" s="116">
        <f>SUM(D426)</f>
        <v>24</v>
      </c>
      <c r="E427" s="116">
        <f t="shared" si="214"/>
        <v>0</v>
      </c>
      <c r="F427" s="116">
        <f t="shared" si="214"/>
        <v>0</v>
      </c>
      <c r="G427" s="116">
        <f t="shared" si="214"/>
        <v>0</v>
      </c>
      <c r="H427" s="116">
        <f t="shared" si="214"/>
        <v>0</v>
      </c>
      <c r="I427" s="116">
        <f t="shared" si="214"/>
        <v>0</v>
      </c>
      <c r="J427" s="116">
        <f>SUM(J426)</f>
        <v>51</v>
      </c>
      <c r="K427" s="116">
        <f t="shared" si="214"/>
        <v>12</v>
      </c>
      <c r="L427" s="116">
        <f t="shared" si="214"/>
        <v>25</v>
      </c>
      <c r="M427" s="116">
        <f t="shared" si="214"/>
        <v>25</v>
      </c>
      <c r="N427" s="116">
        <f t="shared" si="214"/>
        <v>21</v>
      </c>
      <c r="O427" s="116">
        <f>SUM(C427:N427)</f>
        <v>180</v>
      </c>
    </row>
    <row r="428" spans="2:15" s="22" customFormat="1" ht="23.25" customHeight="1" x14ac:dyDescent="0.25">
      <c r="B428" s="117" t="s">
        <v>20</v>
      </c>
      <c r="C428" s="111">
        <f>AVERAGE(C427/$C$1708)</f>
        <v>0.70967741935483875</v>
      </c>
      <c r="D428" s="111">
        <f t="shared" ref="D428:O428" si="215">AVERAGE(D427/$C$1709)</f>
        <v>0.78921407431765866</v>
      </c>
      <c r="E428" s="111">
        <f t="shared" si="215"/>
        <v>0</v>
      </c>
      <c r="F428" s="111">
        <f t="shared" si="215"/>
        <v>0</v>
      </c>
      <c r="G428" s="111">
        <f t="shared" si="215"/>
        <v>0</v>
      </c>
      <c r="H428" s="111">
        <f t="shared" si="215"/>
        <v>0</v>
      </c>
      <c r="I428" s="111">
        <f t="shared" si="215"/>
        <v>0</v>
      </c>
      <c r="J428" s="111">
        <f t="shared" si="215"/>
        <v>1.6770799079250247</v>
      </c>
      <c r="K428" s="111">
        <f t="shared" si="215"/>
        <v>0.39460703715882933</v>
      </c>
      <c r="L428" s="111">
        <f t="shared" si="215"/>
        <v>0.82209799408089446</v>
      </c>
      <c r="M428" s="111">
        <f t="shared" si="215"/>
        <v>0.82209799408089446</v>
      </c>
      <c r="N428" s="111">
        <f t="shared" si="215"/>
        <v>0.69056231502795129</v>
      </c>
      <c r="O428" s="111">
        <f t="shared" si="215"/>
        <v>5.9191055573824398</v>
      </c>
    </row>
    <row r="429" spans="2:15" s="22" customFormat="1" ht="23.25" customHeight="1" x14ac:dyDescent="0.25">
      <c r="B429" s="117" t="s">
        <v>26</v>
      </c>
      <c r="C429" s="111">
        <f t="shared" ref="C429:N429" si="216">IF(C427=0,0,(C427/C413)*100)</f>
        <v>11.398963730569948</v>
      </c>
      <c r="D429" s="111">
        <f t="shared" si="216"/>
        <v>12.631578947368421</v>
      </c>
      <c r="E429" s="111">
        <f t="shared" si="216"/>
        <v>0</v>
      </c>
      <c r="F429" s="111">
        <f t="shared" si="216"/>
        <v>0</v>
      </c>
      <c r="G429" s="111">
        <f>IF(G427=0,0,(G427/G413)*100)</f>
        <v>0</v>
      </c>
      <c r="H429" s="111">
        <f t="shared" si="216"/>
        <v>0</v>
      </c>
      <c r="I429" s="111">
        <f t="shared" si="216"/>
        <v>0</v>
      </c>
      <c r="J429" s="111">
        <f>IF(J427=0,0,(J427/J413)*100)</f>
        <v>23.831775700934578</v>
      </c>
      <c r="K429" s="111">
        <f t="shared" si="216"/>
        <v>7.9470198675496695</v>
      </c>
      <c r="L429" s="111">
        <f t="shared" si="216"/>
        <v>13.736263736263737</v>
      </c>
      <c r="M429" s="111">
        <f t="shared" si="216"/>
        <v>16.447368421052634</v>
      </c>
      <c r="N429" s="111">
        <f t="shared" si="216"/>
        <v>10.24390243902439</v>
      </c>
      <c r="O429" s="111">
        <f>SUM(C429:N429)</f>
        <v>96.236872842763376</v>
      </c>
    </row>
    <row r="430" spans="2:15" s="22" customFormat="1" ht="12" customHeight="1" x14ac:dyDescent="0.25">
      <c r="B430" s="38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0"/>
    </row>
    <row r="431" spans="2:15" s="25" customFormat="1" ht="23.25" customHeight="1" x14ac:dyDescent="0.25">
      <c r="B431" s="121" t="s">
        <v>77</v>
      </c>
      <c r="C431" s="97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9"/>
    </row>
    <row r="432" spans="2:15" s="22" customFormat="1" ht="12" customHeight="1" x14ac:dyDescent="0.25">
      <c r="B432" s="31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21"/>
    </row>
    <row r="433" spans="2:15" s="22" customFormat="1" ht="23.25" customHeight="1" x14ac:dyDescent="0.25">
      <c r="B433" s="85" t="s">
        <v>28</v>
      </c>
      <c r="C433" s="97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9"/>
    </row>
    <row r="434" spans="2:15" s="17" customFormat="1" ht="23.25" customHeight="1" x14ac:dyDescent="0.25">
      <c r="B434" s="104" t="s">
        <v>467</v>
      </c>
      <c r="C434" s="109">
        <v>5</v>
      </c>
      <c r="D434" s="335">
        <v>8</v>
      </c>
      <c r="E434" s="109">
        <v>10</v>
      </c>
      <c r="F434" s="335">
        <v>9</v>
      </c>
      <c r="G434" s="335">
        <v>11</v>
      </c>
      <c r="H434" s="335">
        <v>7</v>
      </c>
      <c r="I434" s="109">
        <v>9</v>
      </c>
      <c r="J434" s="109">
        <v>6</v>
      </c>
      <c r="K434" s="109">
        <v>2</v>
      </c>
      <c r="L434" s="109">
        <v>12</v>
      </c>
      <c r="M434" s="109">
        <v>7</v>
      </c>
      <c r="N434" s="109">
        <v>14</v>
      </c>
      <c r="O434" s="116">
        <f>SUM(C434:N434)</f>
        <v>100</v>
      </c>
    </row>
    <row r="435" spans="2:15" s="17" customFormat="1" ht="23.25" customHeight="1" x14ac:dyDescent="0.25">
      <c r="B435" s="107" t="s">
        <v>468</v>
      </c>
      <c r="C435" s="110">
        <v>30</v>
      </c>
      <c r="D435" s="334">
        <v>20</v>
      </c>
      <c r="E435" s="110">
        <v>28</v>
      </c>
      <c r="F435" s="334">
        <v>21</v>
      </c>
      <c r="G435" s="334">
        <v>24</v>
      </c>
      <c r="H435" s="334">
        <v>15</v>
      </c>
      <c r="I435" s="110">
        <v>31</v>
      </c>
      <c r="J435" s="110">
        <v>28</v>
      </c>
      <c r="K435" s="110">
        <v>27</v>
      </c>
      <c r="L435" s="110">
        <v>30</v>
      </c>
      <c r="M435" s="110">
        <v>18</v>
      </c>
      <c r="N435" s="110">
        <v>42</v>
      </c>
      <c r="O435" s="116">
        <f>SUM(C435:N435)</f>
        <v>314</v>
      </c>
    </row>
    <row r="436" spans="2:15" s="17" customFormat="1" ht="23.25" customHeight="1" x14ac:dyDescent="0.25">
      <c r="B436" s="104" t="s">
        <v>469</v>
      </c>
      <c r="C436" s="109">
        <v>0</v>
      </c>
      <c r="D436" s="335">
        <v>0</v>
      </c>
      <c r="E436" s="109">
        <v>0</v>
      </c>
      <c r="F436" s="335">
        <v>0</v>
      </c>
      <c r="G436" s="335">
        <v>0</v>
      </c>
      <c r="H436" s="335">
        <v>0</v>
      </c>
      <c r="I436" s="109">
        <v>0</v>
      </c>
      <c r="J436" s="109">
        <v>0</v>
      </c>
      <c r="K436" s="109">
        <v>0</v>
      </c>
      <c r="L436" s="109">
        <v>0</v>
      </c>
      <c r="M436" s="109">
        <v>0</v>
      </c>
      <c r="N436" s="109">
        <v>0</v>
      </c>
      <c r="O436" s="116">
        <f>SUM(C436:N436)</f>
        <v>0</v>
      </c>
    </row>
    <row r="437" spans="2:15" s="22" customFormat="1" ht="23.25" customHeight="1" x14ac:dyDescent="0.25">
      <c r="B437" s="117" t="s">
        <v>5</v>
      </c>
      <c r="C437" s="116">
        <f>SUM(C434:C436)</f>
        <v>35</v>
      </c>
      <c r="D437" s="116">
        <f t="shared" ref="D437:J437" si="217">SUM(D434:D436)</f>
        <v>28</v>
      </c>
      <c r="E437" s="116">
        <f t="shared" si="217"/>
        <v>38</v>
      </c>
      <c r="F437" s="116">
        <f t="shared" si="217"/>
        <v>30</v>
      </c>
      <c r="G437" s="116">
        <f t="shared" si="217"/>
        <v>35</v>
      </c>
      <c r="H437" s="116">
        <f t="shared" si="217"/>
        <v>22</v>
      </c>
      <c r="I437" s="116">
        <f t="shared" si="217"/>
        <v>40</v>
      </c>
      <c r="J437" s="116">
        <f t="shared" si="217"/>
        <v>34</v>
      </c>
      <c r="K437" s="116">
        <f>SUM(K434:K436)</f>
        <v>29</v>
      </c>
      <c r="L437" s="116">
        <f>SUM(L434:L436)</f>
        <v>42</v>
      </c>
      <c r="M437" s="116">
        <f>SUM(M434:M436)</f>
        <v>25</v>
      </c>
      <c r="N437" s="116">
        <f>SUM(N434:N436)</f>
        <v>56</v>
      </c>
      <c r="O437" s="116">
        <f>SUM(C437:N437)</f>
        <v>414</v>
      </c>
    </row>
    <row r="438" spans="2:15" s="22" customFormat="1" ht="23.25" customHeight="1" x14ac:dyDescent="0.25">
      <c r="B438" s="117" t="s">
        <v>25</v>
      </c>
      <c r="C438" s="111">
        <f t="shared" ref="C438:O438" si="218">AVERAGE(C437/C1708)</f>
        <v>1.1290322580645162</v>
      </c>
      <c r="D438" s="111">
        <f t="shared" si="218"/>
        <v>1</v>
      </c>
      <c r="E438" s="111">
        <f t="shared" si="218"/>
        <v>1.2258064516129032</v>
      </c>
      <c r="F438" s="111">
        <f t="shared" si="218"/>
        <v>1</v>
      </c>
      <c r="G438" s="111">
        <f t="shared" si="218"/>
        <v>1.1290322580645162</v>
      </c>
      <c r="H438" s="111">
        <f t="shared" si="218"/>
        <v>0.73333333333333328</v>
      </c>
      <c r="I438" s="111">
        <f t="shared" si="218"/>
        <v>1.2903225806451613</v>
      </c>
      <c r="J438" s="111">
        <f t="shared" si="218"/>
        <v>1.096774193548387</v>
      </c>
      <c r="K438" s="111">
        <f t="shared" si="218"/>
        <v>0.96666666666666667</v>
      </c>
      <c r="L438" s="111">
        <f t="shared" si="218"/>
        <v>1.3548387096774193</v>
      </c>
      <c r="M438" s="111">
        <f t="shared" si="218"/>
        <v>0.83333333333333337</v>
      </c>
      <c r="N438" s="111">
        <f t="shared" si="218"/>
        <v>1.8064516129032258</v>
      </c>
      <c r="O438" s="111">
        <f t="shared" si="218"/>
        <v>1.1342465753424658</v>
      </c>
    </row>
    <row r="439" spans="2:15" s="17" customFormat="1" ht="12" customHeight="1" x14ac:dyDescent="0.25">
      <c r="B439" s="19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1"/>
    </row>
    <row r="440" spans="2:15" s="17" customFormat="1" ht="23.25" customHeight="1" x14ac:dyDescent="0.25">
      <c r="B440" s="85" t="s">
        <v>91</v>
      </c>
      <c r="C440" s="97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9"/>
    </row>
    <row r="441" spans="2:15" s="22" customFormat="1" ht="23.25" customHeight="1" x14ac:dyDescent="0.25">
      <c r="B441" s="104" t="s">
        <v>470</v>
      </c>
      <c r="C441" s="109">
        <v>19</v>
      </c>
      <c r="D441" s="335">
        <v>18</v>
      </c>
      <c r="E441" s="109">
        <v>19</v>
      </c>
      <c r="F441" s="335">
        <v>19</v>
      </c>
      <c r="G441" s="335">
        <v>15</v>
      </c>
      <c r="H441" s="335">
        <v>17</v>
      </c>
      <c r="I441" s="109">
        <v>20</v>
      </c>
      <c r="J441" s="347">
        <v>18</v>
      </c>
      <c r="K441" s="109">
        <v>11</v>
      </c>
      <c r="L441" s="335">
        <v>24</v>
      </c>
      <c r="M441" s="109">
        <v>14</v>
      </c>
      <c r="N441" s="109">
        <v>31</v>
      </c>
      <c r="O441" s="116">
        <f>SUM(C441:N441)</f>
        <v>225</v>
      </c>
    </row>
    <row r="442" spans="2:15" s="17" customFormat="1" ht="23.25" customHeight="1" x14ac:dyDescent="0.25">
      <c r="B442" s="107" t="s">
        <v>471</v>
      </c>
      <c r="C442" s="110">
        <v>17</v>
      </c>
      <c r="D442" s="334">
        <v>10</v>
      </c>
      <c r="E442" s="110">
        <v>20</v>
      </c>
      <c r="F442" s="334">
        <v>15</v>
      </c>
      <c r="G442" s="334">
        <v>20</v>
      </c>
      <c r="H442" s="334">
        <v>8</v>
      </c>
      <c r="I442" s="110">
        <v>23</v>
      </c>
      <c r="J442" s="348">
        <v>19</v>
      </c>
      <c r="K442" s="110">
        <v>19</v>
      </c>
      <c r="L442" s="334">
        <v>21</v>
      </c>
      <c r="M442" s="110">
        <v>11</v>
      </c>
      <c r="N442" s="110">
        <v>27</v>
      </c>
      <c r="O442" s="116">
        <f>SUM(C442:N442)</f>
        <v>210</v>
      </c>
    </row>
    <row r="443" spans="2:15" s="17" customFormat="1" ht="23.25" customHeight="1" x14ac:dyDescent="0.25">
      <c r="B443" s="104" t="s">
        <v>472</v>
      </c>
      <c r="C443" s="109">
        <v>0</v>
      </c>
      <c r="D443" s="335">
        <v>0</v>
      </c>
      <c r="E443" s="109">
        <v>0</v>
      </c>
      <c r="F443" s="335">
        <v>0</v>
      </c>
      <c r="G443" s="335">
        <v>0</v>
      </c>
      <c r="H443" s="335">
        <v>0</v>
      </c>
      <c r="I443" s="109">
        <v>0</v>
      </c>
      <c r="J443" s="347">
        <v>0</v>
      </c>
      <c r="K443" s="109">
        <v>0</v>
      </c>
      <c r="L443" s="335">
        <v>0</v>
      </c>
      <c r="M443" s="109">
        <v>0</v>
      </c>
      <c r="N443" s="109">
        <v>0</v>
      </c>
      <c r="O443" s="116">
        <f>SUM(C443:N443)</f>
        <v>0</v>
      </c>
    </row>
    <row r="444" spans="2:15" s="22" customFormat="1" ht="23.25" customHeight="1" x14ac:dyDescent="0.25">
      <c r="B444" s="117" t="s">
        <v>5</v>
      </c>
      <c r="C444" s="116">
        <f>SUM(C441:C443)</f>
        <v>36</v>
      </c>
      <c r="D444" s="116">
        <f t="shared" ref="D444:J444" si="219">SUM(D441:D443)</f>
        <v>28</v>
      </c>
      <c r="E444" s="116">
        <f t="shared" si="219"/>
        <v>39</v>
      </c>
      <c r="F444" s="116">
        <f t="shared" si="219"/>
        <v>34</v>
      </c>
      <c r="G444" s="116">
        <f t="shared" si="219"/>
        <v>35</v>
      </c>
      <c r="H444" s="116">
        <f t="shared" si="219"/>
        <v>25</v>
      </c>
      <c r="I444" s="116">
        <f t="shared" si="219"/>
        <v>43</v>
      </c>
      <c r="J444" s="116">
        <f t="shared" si="219"/>
        <v>37</v>
      </c>
      <c r="K444" s="116">
        <f>SUM(K441:K443)</f>
        <v>30</v>
      </c>
      <c r="L444" s="116">
        <f>SUM(L441:L443)</f>
        <v>45</v>
      </c>
      <c r="M444" s="116">
        <f>SUM(M441:M443)</f>
        <v>25</v>
      </c>
      <c r="N444" s="116">
        <f>SUM(N441:N443)</f>
        <v>58</v>
      </c>
      <c r="O444" s="116">
        <f>SUM(C444:N444)</f>
        <v>435</v>
      </c>
    </row>
    <row r="445" spans="2:15" s="17" customFormat="1" ht="23.25" customHeight="1" x14ac:dyDescent="0.25">
      <c r="B445" s="117" t="s">
        <v>25</v>
      </c>
      <c r="C445" s="111">
        <f>AVERAGE(C444/$C$1708)</f>
        <v>1.1612903225806452</v>
      </c>
      <c r="D445" s="111">
        <f t="shared" ref="D445:N445" si="220">AVERAGE(D444/$C$1709)</f>
        <v>0.92074975337060172</v>
      </c>
      <c r="E445" s="111">
        <f t="shared" si="220"/>
        <v>1.2824728707661954</v>
      </c>
      <c r="F445" s="111">
        <f t="shared" si="220"/>
        <v>1.1180532719500165</v>
      </c>
      <c r="G445" s="111">
        <f t="shared" si="220"/>
        <v>1.1509371917132523</v>
      </c>
      <c r="H445" s="111">
        <f t="shared" si="220"/>
        <v>0.82209799408089446</v>
      </c>
      <c r="I445" s="111">
        <f t="shared" si="220"/>
        <v>1.4140085498191384</v>
      </c>
      <c r="J445" s="111">
        <f t="shared" si="220"/>
        <v>1.2167050312397238</v>
      </c>
      <c r="K445" s="111">
        <f t="shared" si="220"/>
        <v>0.9865175928970733</v>
      </c>
      <c r="L445" s="111">
        <f t="shared" si="220"/>
        <v>1.47977638934561</v>
      </c>
      <c r="M445" s="111">
        <f t="shared" si="220"/>
        <v>0.82209799408089446</v>
      </c>
      <c r="N445" s="111">
        <f t="shared" si="220"/>
        <v>1.907267346267675</v>
      </c>
      <c r="O445" s="111">
        <f>AVERAGE(O444/$O$1708)</f>
        <v>1.1917808219178083</v>
      </c>
    </row>
    <row r="446" spans="2:15" s="22" customFormat="1" ht="12" customHeight="1" x14ac:dyDescent="0.25">
      <c r="B446" s="31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21"/>
    </row>
    <row r="447" spans="2:15" s="22" customFormat="1" ht="23.25" customHeight="1" x14ac:dyDescent="0.25">
      <c r="B447" s="85" t="s">
        <v>92</v>
      </c>
      <c r="C447" s="97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9"/>
    </row>
    <row r="448" spans="2:15" s="22" customFormat="1" ht="23.25" customHeight="1" x14ac:dyDescent="0.25">
      <c r="B448" s="104" t="s">
        <v>473</v>
      </c>
      <c r="C448" s="109">
        <v>17</v>
      </c>
      <c r="D448" s="335">
        <v>18</v>
      </c>
      <c r="E448" s="109">
        <v>19</v>
      </c>
      <c r="F448" s="335">
        <v>19</v>
      </c>
      <c r="G448" s="335">
        <v>15</v>
      </c>
      <c r="H448" s="335">
        <v>17</v>
      </c>
      <c r="I448" s="109">
        <v>20</v>
      </c>
      <c r="J448" s="347">
        <v>17</v>
      </c>
      <c r="K448" s="109">
        <v>11</v>
      </c>
      <c r="L448" s="335">
        <v>23</v>
      </c>
      <c r="M448" s="109">
        <v>14</v>
      </c>
      <c r="N448" s="109">
        <v>31</v>
      </c>
      <c r="O448" s="116">
        <f>SUM(C448:N448)</f>
        <v>221</v>
      </c>
    </row>
    <row r="449" spans="2:15" s="17" customFormat="1" ht="23.25" customHeight="1" x14ac:dyDescent="0.25">
      <c r="B449" s="107" t="s">
        <v>474</v>
      </c>
      <c r="C449" s="110">
        <v>17</v>
      </c>
      <c r="D449" s="334">
        <v>9</v>
      </c>
      <c r="E449" s="110">
        <v>20</v>
      </c>
      <c r="F449" s="334">
        <v>14</v>
      </c>
      <c r="G449" s="110">
        <v>20</v>
      </c>
      <c r="H449" s="334">
        <v>8</v>
      </c>
      <c r="I449" s="110">
        <v>23</v>
      </c>
      <c r="J449" s="348">
        <v>19</v>
      </c>
      <c r="K449" s="110">
        <v>18</v>
      </c>
      <c r="L449" s="334">
        <v>20</v>
      </c>
      <c r="M449" s="110">
        <v>11</v>
      </c>
      <c r="N449" s="110">
        <v>27</v>
      </c>
      <c r="O449" s="116">
        <f>SUM(C449:N449)</f>
        <v>206</v>
      </c>
    </row>
    <row r="450" spans="2:15" s="17" customFormat="1" ht="23.25" customHeight="1" x14ac:dyDescent="0.25">
      <c r="B450" s="104" t="s">
        <v>475</v>
      </c>
      <c r="C450" s="109">
        <v>0</v>
      </c>
      <c r="D450" s="335">
        <v>0</v>
      </c>
      <c r="E450" s="109">
        <v>0</v>
      </c>
      <c r="F450" s="335">
        <v>0</v>
      </c>
      <c r="G450" s="109">
        <v>0</v>
      </c>
      <c r="H450" s="335">
        <v>0</v>
      </c>
      <c r="I450" s="109">
        <v>0</v>
      </c>
      <c r="J450" s="347">
        <v>0</v>
      </c>
      <c r="K450" s="109">
        <v>0</v>
      </c>
      <c r="L450" s="335">
        <v>0</v>
      </c>
      <c r="M450" s="109">
        <v>0</v>
      </c>
      <c r="N450" s="109">
        <v>0</v>
      </c>
      <c r="O450" s="116">
        <f>SUM(C450:N450)</f>
        <v>0</v>
      </c>
    </row>
    <row r="451" spans="2:15" s="22" customFormat="1" ht="23.25" customHeight="1" x14ac:dyDescent="0.25">
      <c r="B451" s="117" t="s">
        <v>5</v>
      </c>
      <c r="C451" s="116">
        <f>SUM(C448:C450)</f>
        <v>34</v>
      </c>
      <c r="D451" s="116">
        <f t="shared" ref="D451:J451" si="221">SUM(D448:D450)</f>
        <v>27</v>
      </c>
      <c r="E451" s="116">
        <f t="shared" si="221"/>
        <v>39</v>
      </c>
      <c r="F451" s="116">
        <f t="shared" si="221"/>
        <v>33</v>
      </c>
      <c r="G451" s="116">
        <f t="shared" si="221"/>
        <v>35</v>
      </c>
      <c r="H451" s="116">
        <f t="shared" si="221"/>
        <v>25</v>
      </c>
      <c r="I451" s="116">
        <f t="shared" si="221"/>
        <v>43</v>
      </c>
      <c r="J451" s="116">
        <f t="shared" si="221"/>
        <v>36</v>
      </c>
      <c r="K451" s="116">
        <f>SUM(K448:K450)</f>
        <v>29</v>
      </c>
      <c r="L451" s="116">
        <f>SUM(L448:L450)</f>
        <v>43</v>
      </c>
      <c r="M451" s="116">
        <f>SUM(M448:M450)</f>
        <v>25</v>
      </c>
      <c r="N451" s="116">
        <f>SUM(N448:N450)</f>
        <v>58</v>
      </c>
      <c r="O451" s="116">
        <f>SUM(C451:N451)</f>
        <v>427</v>
      </c>
    </row>
    <row r="452" spans="2:15" s="17" customFormat="1" ht="23.25" customHeight="1" x14ac:dyDescent="0.25">
      <c r="B452" s="117" t="s">
        <v>25</v>
      </c>
      <c r="C452" s="111">
        <f>C451/$C$1708</f>
        <v>1.096774193548387</v>
      </c>
      <c r="D452" s="111">
        <f t="shared" ref="D452:N452" si="222">D451/$C$1709</f>
        <v>0.88786583360736604</v>
      </c>
      <c r="E452" s="111">
        <f t="shared" si="222"/>
        <v>1.2824728707661954</v>
      </c>
      <c r="F452" s="111">
        <f t="shared" si="222"/>
        <v>1.0851693521867807</v>
      </c>
      <c r="G452" s="111">
        <f t="shared" si="222"/>
        <v>1.1509371917132523</v>
      </c>
      <c r="H452" s="111">
        <f t="shared" si="222"/>
        <v>0.82209799408089446</v>
      </c>
      <c r="I452" s="111">
        <f t="shared" si="222"/>
        <v>1.4140085498191384</v>
      </c>
      <c r="J452" s="111">
        <f t="shared" si="222"/>
        <v>1.1838211114764881</v>
      </c>
      <c r="K452" s="111">
        <f t="shared" si="222"/>
        <v>0.95363367313383751</v>
      </c>
      <c r="L452" s="111">
        <f t="shared" si="222"/>
        <v>1.4140085498191384</v>
      </c>
      <c r="M452" s="111">
        <f t="shared" si="222"/>
        <v>0.82209799408089446</v>
      </c>
      <c r="N452" s="111">
        <f t="shared" si="222"/>
        <v>1.907267346267675</v>
      </c>
      <c r="O452" s="111">
        <f>O451/$O$1708</f>
        <v>1.1698630136986301</v>
      </c>
    </row>
    <row r="453" spans="2:15" s="22" customFormat="1" ht="23.25" customHeight="1" x14ac:dyDescent="0.25">
      <c r="B453" s="117" t="s">
        <v>29</v>
      </c>
      <c r="C453" s="111">
        <f t="shared" ref="C453:N453" si="223">IF(C444=0,0,(C451/C444)*100)</f>
        <v>94.444444444444443</v>
      </c>
      <c r="D453" s="111">
        <f t="shared" si="223"/>
        <v>96.428571428571431</v>
      </c>
      <c r="E453" s="111">
        <f t="shared" si="223"/>
        <v>100</v>
      </c>
      <c r="F453" s="111">
        <f t="shared" si="223"/>
        <v>97.058823529411768</v>
      </c>
      <c r="G453" s="111">
        <f t="shared" si="223"/>
        <v>100</v>
      </c>
      <c r="H453" s="111">
        <f t="shared" si="223"/>
        <v>100</v>
      </c>
      <c r="I453" s="111">
        <f t="shared" si="223"/>
        <v>100</v>
      </c>
      <c r="J453" s="111">
        <f t="shared" si="223"/>
        <v>97.297297297297305</v>
      </c>
      <c r="K453" s="111">
        <f t="shared" si="223"/>
        <v>96.666666666666671</v>
      </c>
      <c r="L453" s="111">
        <f t="shared" si="223"/>
        <v>95.555555555555557</v>
      </c>
      <c r="M453" s="111">
        <f t="shared" si="223"/>
        <v>100</v>
      </c>
      <c r="N453" s="111">
        <f t="shared" si="223"/>
        <v>100</v>
      </c>
      <c r="O453" s="111">
        <f>IF(O444=0,0,(O451/O444)*100)</f>
        <v>98.160919540229884</v>
      </c>
    </row>
    <row r="454" spans="2:15" s="22" customFormat="1" ht="12" customHeight="1" x14ac:dyDescent="0.25">
      <c r="B454" s="19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1"/>
    </row>
    <row r="455" spans="2:15" s="17" customFormat="1" ht="23.25" customHeight="1" x14ac:dyDescent="0.25">
      <c r="B455" s="85" t="s">
        <v>93</v>
      </c>
      <c r="C455" s="97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9"/>
    </row>
    <row r="456" spans="2:15" s="22" customFormat="1" ht="23.25" customHeight="1" x14ac:dyDescent="0.25">
      <c r="B456" s="104" t="s">
        <v>476</v>
      </c>
      <c r="C456" s="109">
        <v>2</v>
      </c>
      <c r="D456" s="109">
        <v>0</v>
      </c>
      <c r="E456" s="109">
        <v>0</v>
      </c>
      <c r="F456" s="109">
        <v>0</v>
      </c>
      <c r="G456" s="109">
        <v>0</v>
      </c>
      <c r="H456" s="109">
        <v>0</v>
      </c>
      <c r="I456" s="109">
        <v>0</v>
      </c>
      <c r="J456" s="109">
        <v>1</v>
      </c>
      <c r="K456" s="109">
        <v>0</v>
      </c>
      <c r="L456" s="109">
        <v>1</v>
      </c>
      <c r="M456" s="109">
        <v>0</v>
      </c>
      <c r="N456" s="109">
        <v>0</v>
      </c>
      <c r="O456" s="116">
        <f t="shared" ref="O456:O461" si="224">SUM(C456:N456)</f>
        <v>4</v>
      </c>
    </row>
    <row r="457" spans="2:15" s="17" customFormat="1" ht="23.25" customHeight="1" x14ac:dyDescent="0.25">
      <c r="B457" s="107" t="s">
        <v>477</v>
      </c>
      <c r="C457" s="110">
        <v>0</v>
      </c>
      <c r="D457" s="110">
        <v>1</v>
      </c>
      <c r="E457" s="110">
        <v>0</v>
      </c>
      <c r="F457" s="110">
        <v>1</v>
      </c>
      <c r="G457" s="110">
        <v>0</v>
      </c>
      <c r="H457" s="110">
        <v>0</v>
      </c>
      <c r="I457" s="110">
        <v>0</v>
      </c>
      <c r="J457" s="110">
        <v>0</v>
      </c>
      <c r="K457" s="110">
        <v>1</v>
      </c>
      <c r="L457" s="110">
        <v>1</v>
      </c>
      <c r="M457" s="110">
        <v>0</v>
      </c>
      <c r="N457" s="110">
        <v>0</v>
      </c>
      <c r="O457" s="116">
        <f t="shared" si="224"/>
        <v>4</v>
      </c>
    </row>
    <row r="458" spans="2:15" s="17" customFormat="1" ht="23.25" customHeight="1" x14ac:dyDescent="0.25">
      <c r="B458" s="104" t="s">
        <v>478</v>
      </c>
      <c r="C458" s="109">
        <v>0</v>
      </c>
      <c r="D458" s="109">
        <v>0</v>
      </c>
      <c r="E458" s="109">
        <v>0</v>
      </c>
      <c r="F458" s="109">
        <v>0</v>
      </c>
      <c r="G458" s="109">
        <v>0</v>
      </c>
      <c r="H458" s="109">
        <v>0</v>
      </c>
      <c r="I458" s="109">
        <v>0</v>
      </c>
      <c r="J458" s="109">
        <v>0</v>
      </c>
      <c r="K458" s="109">
        <v>0</v>
      </c>
      <c r="L458" s="109">
        <v>0</v>
      </c>
      <c r="M458" s="109">
        <v>0</v>
      </c>
      <c r="N458" s="109">
        <v>0</v>
      </c>
      <c r="O458" s="116">
        <f t="shared" si="224"/>
        <v>0</v>
      </c>
    </row>
    <row r="459" spans="2:15" s="22" customFormat="1" ht="23.25" customHeight="1" x14ac:dyDescent="0.25">
      <c r="B459" s="117" t="s">
        <v>5</v>
      </c>
      <c r="C459" s="116">
        <f>SUM(C456:C458)</f>
        <v>2</v>
      </c>
      <c r="D459" s="116">
        <f t="shared" ref="D459:J459" si="225">SUM(D456:D458)</f>
        <v>1</v>
      </c>
      <c r="E459" s="116">
        <f>SUM(E456:E458)</f>
        <v>0</v>
      </c>
      <c r="F459" s="116">
        <f t="shared" si="225"/>
        <v>1</v>
      </c>
      <c r="G459" s="116">
        <f t="shared" si="225"/>
        <v>0</v>
      </c>
      <c r="H459" s="116">
        <f t="shared" si="225"/>
        <v>0</v>
      </c>
      <c r="I459" s="116">
        <f t="shared" si="225"/>
        <v>0</v>
      </c>
      <c r="J459" s="116">
        <f t="shared" si="225"/>
        <v>1</v>
      </c>
      <c r="K459" s="116">
        <f>SUM(K456:K458)</f>
        <v>1</v>
      </c>
      <c r="L459" s="116">
        <f>SUM(L456:L458)</f>
        <v>2</v>
      </c>
      <c r="M459" s="116">
        <f>SUM(M456:M458)</f>
        <v>0</v>
      </c>
      <c r="N459" s="116">
        <f>SUM(N456:N458)</f>
        <v>0</v>
      </c>
      <c r="O459" s="116">
        <f t="shared" si="224"/>
        <v>8</v>
      </c>
    </row>
    <row r="460" spans="2:15" s="17" customFormat="1" ht="23.25" customHeight="1" x14ac:dyDescent="0.25">
      <c r="B460" s="117" t="s">
        <v>25</v>
      </c>
      <c r="C460" s="111">
        <f>C459/$C$1708</f>
        <v>6.4516129032258063E-2</v>
      </c>
      <c r="D460" s="111">
        <f t="shared" ref="D460:N460" si="226">D459/$C$1709</f>
        <v>3.2883919763235778E-2</v>
      </c>
      <c r="E460" s="111">
        <f t="shared" si="226"/>
        <v>0</v>
      </c>
      <c r="F460" s="111">
        <f t="shared" si="226"/>
        <v>3.2883919763235778E-2</v>
      </c>
      <c r="G460" s="111">
        <f t="shared" si="226"/>
        <v>0</v>
      </c>
      <c r="H460" s="111">
        <f t="shared" si="226"/>
        <v>0</v>
      </c>
      <c r="I460" s="111">
        <f t="shared" si="226"/>
        <v>0</v>
      </c>
      <c r="J460" s="111">
        <f t="shared" si="226"/>
        <v>3.2883919763235778E-2</v>
      </c>
      <c r="K460" s="111">
        <f t="shared" si="226"/>
        <v>3.2883919763235778E-2</v>
      </c>
      <c r="L460" s="111">
        <f t="shared" si="226"/>
        <v>6.5767839526471555E-2</v>
      </c>
      <c r="M460" s="111">
        <f t="shared" si="226"/>
        <v>0</v>
      </c>
      <c r="N460" s="111">
        <f t="shared" si="226"/>
        <v>0</v>
      </c>
      <c r="O460" s="111">
        <f>O459/$O$1708</f>
        <v>2.1917808219178082E-2</v>
      </c>
    </row>
    <row r="461" spans="2:15" s="22" customFormat="1" ht="23.25" customHeight="1" x14ac:dyDescent="0.25">
      <c r="B461" s="117" t="s">
        <v>29</v>
      </c>
      <c r="C461" s="111">
        <f>IF(C444=0,0,(C459/C444)*100)</f>
        <v>5.5555555555555554</v>
      </c>
      <c r="D461" s="111">
        <f t="shared" ref="D461:N461" si="227">IF(D444=0,0,(D459/D444)*100)</f>
        <v>3.5714285714285712</v>
      </c>
      <c r="E461" s="111">
        <f t="shared" si="227"/>
        <v>0</v>
      </c>
      <c r="F461" s="111">
        <f t="shared" si="227"/>
        <v>2.9411764705882351</v>
      </c>
      <c r="G461" s="111">
        <f t="shared" si="227"/>
        <v>0</v>
      </c>
      <c r="H461" s="111">
        <f t="shared" si="227"/>
        <v>0</v>
      </c>
      <c r="I461" s="111">
        <f t="shared" si="227"/>
        <v>0</v>
      </c>
      <c r="J461" s="111">
        <f t="shared" si="227"/>
        <v>2.7027027027027026</v>
      </c>
      <c r="K461" s="111">
        <f t="shared" si="227"/>
        <v>3.3333333333333335</v>
      </c>
      <c r="L461" s="111">
        <f t="shared" si="227"/>
        <v>4.4444444444444446</v>
      </c>
      <c r="M461" s="111">
        <f t="shared" si="227"/>
        <v>0</v>
      </c>
      <c r="N461" s="111">
        <f t="shared" si="227"/>
        <v>0</v>
      </c>
      <c r="O461" s="111">
        <f t="shared" si="224"/>
        <v>22.548641078052839</v>
      </c>
    </row>
    <row r="462" spans="2:15" s="22" customFormat="1" ht="12" customHeight="1" x14ac:dyDescent="0.25">
      <c r="B462" s="31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21"/>
    </row>
    <row r="463" spans="2:15" s="22" customFormat="1" ht="23.25" customHeight="1" x14ac:dyDescent="0.25">
      <c r="B463" s="85" t="s">
        <v>94</v>
      </c>
      <c r="C463" s="97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9"/>
    </row>
    <row r="464" spans="2:15" s="22" customFormat="1" ht="23.25" customHeight="1" x14ac:dyDescent="0.25">
      <c r="B464" s="104" t="s">
        <v>479</v>
      </c>
      <c r="C464" s="109">
        <v>16</v>
      </c>
      <c r="D464" s="109">
        <v>16</v>
      </c>
      <c r="E464" s="109">
        <v>18</v>
      </c>
      <c r="F464" s="109">
        <v>16</v>
      </c>
      <c r="G464" s="109">
        <v>11</v>
      </c>
      <c r="H464" s="109">
        <v>15</v>
      </c>
      <c r="I464" s="109">
        <v>17</v>
      </c>
      <c r="J464" s="109">
        <v>17</v>
      </c>
      <c r="K464" s="109">
        <v>11</v>
      </c>
      <c r="L464" s="109">
        <v>20</v>
      </c>
      <c r="M464" s="109">
        <v>13</v>
      </c>
      <c r="N464" s="109">
        <v>29</v>
      </c>
      <c r="O464" s="116">
        <f>SUM(C464:N464)</f>
        <v>199</v>
      </c>
    </row>
    <row r="465" spans="2:15" s="17" customFormat="1" ht="23.25" customHeight="1" x14ac:dyDescent="0.25">
      <c r="B465" s="107" t="s">
        <v>480</v>
      </c>
      <c r="C465" s="110">
        <v>17</v>
      </c>
      <c r="D465" s="110">
        <v>9</v>
      </c>
      <c r="E465" s="110">
        <v>17</v>
      </c>
      <c r="F465" s="110">
        <v>13</v>
      </c>
      <c r="G465" s="110">
        <v>20</v>
      </c>
      <c r="H465" s="110">
        <v>7</v>
      </c>
      <c r="I465" s="110">
        <v>17</v>
      </c>
      <c r="J465" s="110">
        <v>15</v>
      </c>
      <c r="K465" s="110">
        <v>18</v>
      </c>
      <c r="L465" s="110">
        <v>15</v>
      </c>
      <c r="M465" s="110">
        <v>11</v>
      </c>
      <c r="N465" s="110">
        <v>26</v>
      </c>
      <c r="O465" s="116">
        <f>SUM(C465:N465)</f>
        <v>185</v>
      </c>
    </row>
    <row r="466" spans="2:15" s="17" customFormat="1" ht="23.25" customHeight="1" x14ac:dyDescent="0.25">
      <c r="B466" s="104" t="s">
        <v>481</v>
      </c>
      <c r="C466" s="109">
        <v>0</v>
      </c>
      <c r="D466" s="109">
        <v>0</v>
      </c>
      <c r="E466" s="109">
        <v>0</v>
      </c>
      <c r="F466" s="109">
        <v>0</v>
      </c>
      <c r="G466" s="109">
        <v>0</v>
      </c>
      <c r="H466" s="109">
        <v>0</v>
      </c>
      <c r="I466" s="109">
        <v>0</v>
      </c>
      <c r="J466" s="109">
        <v>0</v>
      </c>
      <c r="K466" s="109">
        <v>0</v>
      </c>
      <c r="L466" s="109">
        <v>0</v>
      </c>
      <c r="M466" s="109">
        <v>0</v>
      </c>
      <c r="N466" s="109">
        <v>0</v>
      </c>
      <c r="O466" s="116">
        <f>SUM(C466:N466)</f>
        <v>0</v>
      </c>
    </row>
    <row r="467" spans="2:15" s="22" customFormat="1" ht="23.25" customHeight="1" x14ac:dyDescent="0.25">
      <c r="B467" s="117" t="s">
        <v>5</v>
      </c>
      <c r="C467" s="116">
        <f>SUM(C464:C466)</f>
        <v>33</v>
      </c>
      <c r="D467" s="116">
        <f t="shared" ref="D467:J467" si="228">SUM(D464:D466)</f>
        <v>25</v>
      </c>
      <c r="E467" s="116">
        <f t="shared" si="228"/>
        <v>35</v>
      </c>
      <c r="F467" s="116">
        <f t="shared" si="228"/>
        <v>29</v>
      </c>
      <c r="G467" s="116">
        <f t="shared" si="228"/>
        <v>31</v>
      </c>
      <c r="H467" s="116">
        <f t="shared" si="228"/>
        <v>22</v>
      </c>
      <c r="I467" s="116">
        <f t="shared" si="228"/>
        <v>34</v>
      </c>
      <c r="J467" s="116">
        <f t="shared" si="228"/>
        <v>32</v>
      </c>
      <c r="K467" s="116">
        <f>SUM(K464:K466)</f>
        <v>29</v>
      </c>
      <c r="L467" s="116">
        <f>SUM(L464:L466)</f>
        <v>35</v>
      </c>
      <c r="M467" s="116">
        <f>SUM(M464:M466)</f>
        <v>24</v>
      </c>
      <c r="N467" s="116">
        <f>SUM(N464:N466)</f>
        <v>55</v>
      </c>
      <c r="O467" s="116">
        <f>SUM(C467:N467)</f>
        <v>384</v>
      </c>
    </row>
    <row r="468" spans="2:15" s="17" customFormat="1" ht="23.25" customHeight="1" x14ac:dyDescent="0.25">
      <c r="B468" s="117" t="s">
        <v>25</v>
      </c>
      <c r="C468" s="111">
        <f>C467/$C$1708</f>
        <v>1.064516129032258</v>
      </c>
      <c r="D468" s="111">
        <f t="shared" ref="D468:N468" si="229">D467/$C$1709</f>
        <v>0.82209799408089446</v>
      </c>
      <c r="E468" s="111">
        <f t="shared" si="229"/>
        <v>1.1509371917132523</v>
      </c>
      <c r="F468" s="111">
        <f t="shared" si="229"/>
        <v>0.95363367313383751</v>
      </c>
      <c r="G468" s="111">
        <f t="shared" si="229"/>
        <v>1.0194015126603091</v>
      </c>
      <c r="H468" s="111">
        <f t="shared" si="229"/>
        <v>0.72344623479118708</v>
      </c>
      <c r="I468" s="111">
        <f t="shared" si="229"/>
        <v>1.1180532719500165</v>
      </c>
      <c r="J468" s="111">
        <f t="shared" si="229"/>
        <v>1.0522854324235449</v>
      </c>
      <c r="K468" s="111">
        <f t="shared" si="229"/>
        <v>0.95363367313383751</v>
      </c>
      <c r="L468" s="111">
        <f t="shared" si="229"/>
        <v>1.1509371917132523</v>
      </c>
      <c r="M468" s="111">
        <f t="shared" si="229"/>
        <v>0.78921407431765866</v>
      </c>
      <c r="N468" s="111">
        <f t="shared" si="229"/>
        <v>1.8086155869779679</v>
      </c>
      <c r="O468" s="111">
        <f>O467/$O$1708</f>
        <v>1.0520547945205478</v>
      </c>
    </row>
    <row r="469" spans="2:15" s="22" customFormat="1" ht="23.25" customHeight="1" x14ac:dyDescent="0.25">
      <c r="B469" s="117" t="s">
        <v>29</v>
      </c>
      <c r="C469" s="111">
        <f>IF(C444=0,0,(C467/C444)*100)</f>
        <v>91.666666666666657</v>
      </c>
      <c r="D469" s="111">
        <f t="shared" ref="D469:N469" si="230">IF(D444=0,0,(D467/D444)*100)</f>
        <v>89.285714285714292</v>
      </c>
      <c r="E469" s="111">
        <f t="shared" si="230"/>
        <v>89.743589743589752</v>
      </c>
      <c r="F469" s="111">
        <f t="shared" si="230"/>
        <v>85.294117647058826</v>
      </c>
      <c r="G469" s="111">
        <f t="shared" si="230"/>
        <v>88.571428571428569</v>
      </c>
      <c r="H469" s="111">
        <f t="shared" si="230"/>
        <v>88</v>
      </c>
      <c r="I469" s="111">
        <f t="shared" si="230"/>
        <v>79.069767441860463</v>
      </c>
      <c r="J469" s="111">
        <f t="shared" si="230"/>
        <v>86.486486486486484</v>
      </c>
      <c r="K469" s="111">
        <f t="shared" si="230"/>
        <v>96.666666666666671</v>
      </c>
      <c r="L469" s="111">
        <f t="shared" si="230"/>
        <v>77.777777777777786</v>
      </c>
      <c r="M469" s="111">
        <f t="shared" si="230"/>
        <v>96</v>
      </c>
      <c r="N469" s="111">
        <f t="shared" si="230"/>
        <v>94.827586206896555</v>
      </c>
      <c r="O469" s="111">
        <f>IF(O444=0,0,(O467/O444)*100)</f>
        <v>88.275862068965523</v>
      </c>
    </row>
    <row r="470" spans="2:15" s="22" customFormat="1" ht="12" customHeight="1" x14ac:dyDescent="0.25">
      <c r="B470" s="19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1"/>
    </row>
    <row r="471" spans="2:15" s="17" customFormat="1" ht="23.25" customHeight="1" x14ac:dyDescent="0.25">
      <c r="B471" s="85" t="s">
        <v>95</v>
      </c>
      <c r="C471" s="97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9"/>
    </row>
    <row r="472" spans="2:15" s="22" customFormat="1" ht="23.25" customHeight="1" x14ac:dyDescent="0.25">
      <c r="B472" s="104" t="s">
        <v>482</v>
      </c>
      <c r="C472" s="109">
        <v>3</v>
      </c>
      <c r="D472" s="109">
        <v>2</v>
      </c>
      <c r="E472" s="109">
        <v>1</v>
      </c>
      <c r="F472" s="109">
        <v>3</v>
      </c>
      <c r="G472" s="109">
        <v>4</v>
      </c>
      <c r="H472" s="109">
        <v>2</v>
      </c>
      <c r="I472" s="109">
        <v>3</v>
      </c>
      <c r="J472" s="109">
        <v>1</v>
      </c>
      <c r="K472" s="109">
        <v>0</v>
      </c>
      <c r="L472" s="109">
        <v>4</v>
      </c>
      <c r="M472" s="109">
        <v>1</v>
      </c>
      <c r="N472" s="109">
        <v>2</v>
      </c>
      <c r="O472" s="116">
        <f>SUM(C472:N472)</f>
        <v>26</v>
      </c>
    </row>
    <row r="473" spans="2:15" s="17" customFormat="1" ht="23.25" customHeight="1" x14ac:dyDescent="0.25">
      <c r="B473" s="107" t="s">
        <v>484</v>
      </c>
      <c r="C473" s="110">
        <v>0</v>
      </c>
      <c r="D473" s="110">
        <v>1</v>
      </c>
      <c r="E473" s="110">
        <v>3</v>
      </c>
      <c r="F473" s="110">
        <v>2</v>
      </c>
      <c r="G473" s="110">
        <v>0</v>
      </c>
      <c r="H473" s="110">
        <v>1</v>
      </c>
      <c r="I473" s="110">
        <v>6</v>
      </c>
      <c r="J473" s="110">
        <v>4</v>
      </c>
      <c r="K473" s="110">
        <v>1</v>
      </c>
      <c r="L473" s="110">
        <v>6</v>
      </c>
      <c r="M473" s="110">
        <v>0</v>
      </c>
      <c r="N473" s="110">
        <v>1</v>
      </c>
      <c r="O473" s="116">
        <f>SUM(C473:N473)</f>
        <v>25</v>
      </c>
    </row>
    <row r="474" spans="2:15" s="17" customFormat="1" ht="23.25" customHeight="1" x14ac:dyDescent="0.25">
      <c r="B474" s="104" t="s">
        <v>483</v>
      </c>
      <c r="C474" s="109">
        <v>0</v>
      </c>
      <c r="D474" s="109">
        <v>0</v>
      </c>
      <c r="E474" s="109">
        <v>0</v>
      </c>
      <c r="F474" s="109">
        <v>0</v>
      </c>
      <c r="G474" s="109">
        <v>0</v>
      </c>
      <c r="H474" s="109">
        <v>0</v>
      </c>
      <c r="I474" s="109">
        <v>0</v>
      </c>
      <c r="J474" s="109">
        <v>0</v>
      </c>
      <c r="K474" s="109">
        <v>0</v>
      </c>
      <c r="L474" s="109">
        <v>0</v>
      </c>
      <c r="M474" s="109">
        <v>0</v>
      </c>
      <c r="N474" s="109">
        <v>0</v>
      </c>
      <c r="O474" s="116">
        <f>SUM(C474:N474)</f>
        <v>0</v>
      </c>
    </row>
    <row r="475" spans="2:15" s="22" customFormat="1" ht="23.25" customHeight="1" x14ac:dyDescent="0.25">
      <c r="B475" s="117" t="s">
        <v>5</v>
      </c>
      <c r="C475" s="116">
        <f>SUM(C472:C474)</f>
        <v>3</v>
      </c>
      <c r="D475" s="116">
        <f t="shared" ref="D475:J475" si="231">SUM(D472:D474)</f>
        <v>3</v>
      </c>
      <c r="E475" s="116">
        <f t="shared" si="231"/>
        <v>4</v>
      </c>
      <c r="F475" s="116">
        <f t="shared" si="231"/>
        <v>5</v>
      </c>
      <c r="G475" s="116">
        <f t="shared" si="231"/>
        <v>4</v>
      </c>
      <c r="H475" s="116">
        <f t="shared" si="231"/>
        <v>3</v>
      </c>
      <c r="I475" s="116">
        <f t="shared" si="231"/>
        <v>9</v>
      </c>
      <c r="J475" s="116">
        <f t="shared" si="231"/>
        <v>5</v>
      </c>
      <c r="K475" s="116">
        <f>SUM(K472:K474)</f>
        <v>1</v>
      </c>
      <c r="L475" s="116">
        <f>SUM(L472:L474)</f>
        <v>10</v>
      </c>
      <c r="M475" s="116">
        <f>SUM(M472:M474)</f>
        <v>1</v>
      </c>
      <c r="N475" s="116">
        <f>SUM(N472:N474)</f>
        <v>3</v>
      </c>
      <c r="O475" s="116">
        <f>SUM(C475:N475)</f>
        <v>51</v>
      </c>
    </row>
    <row r="476" spans="2:15" s="17" customFormat="1" ht="23.25" customHeight="1" x14ac:dyDescent="0.25">
      <c r="B476" s="117" t="s">
        <v>25</v>
      </c>
      <c r="C476" s="111">
        <f>C475/$C$1708</f>
        <v>9.6774193548387094E-2</v>
      </c>
      <c r="D476" s="111">
        <f t="shared" ref="D476:N476" si="232">D475/$C$1709</f>
        <v>9.8651759289707333E-2</v>
      </c>
      <c r="E476" s="111">
        <f t="shared" si="232"/>
        <v>0.13153567905294311</v>
      </c>
      <c r="F476" s="111">
        <f t="shared" si="232"/>
        <v>0.16441959881617887</v>
      </c>
      <c r="G476" s="111">
        <f t="shared" si="232"/>
        <v>0.13153567905294311</v>
      </c>
      <c r="H476" s="111">
        <f t="shared" si="232"/>
        <v>9.8651759289707333E-2</v>
      </c>
      <c r="I476" s="111">
        <f t="shared" si="232"/>
        <v>0.29595527786912201</v>
      </c>
      <c r="J476" s="111">
        <f t="shared" si="232"/>
        <v>0.16441959881617887</v>
      </c>
      <c r="K476" s="111">
        <f t="shared" si="232"/>
        <v>3.2883919763235778E-2</v>
      </c>
      <c r="L476" s="111">
        <f t="shared" si="232"/>
        <v>0.32883919763235775</v>
      </c>
      <c r="M476" s="111">
        <f t="shared" si="232"/>
        <v>3.2883919763235778E-2</v>
      </c>
      <c r="N476" s="111">
        <f t="shared" si="232"/>
        <v>9.8651759289707333E-2</v>
      </c>
      <c r="O476" s="111">
        <f>O475/$O$1708</f>
        <v>0.13972602739726028</v>
      </c>
    </row>
    <row r="477" spans="2:15" s="17" customFormat="1" ht="23.25" customHeight="1" x14ac:dyDescent="0.25">
      <c r="B477" s="117" t="s">
        <v>29</v>
      </c>
      <c r="C477" s="111">
        <f>IF(C444=0,0,(C475/C444)*100)</f>
        <v>8.3333333333333321</v>
      </c>
      <c r="D477" s="111">
        <f t="shared" ref="D477:O477" si="233">IF(D444=0,0,(D475/D444)*100)</f>
        <v>10.714285714285714</v>
      </c>
      <c r="E477" s="111">
        <f t="shared" si="233"/>
        <v>10.256410256410255</v>
      </c>
      <c r="F477" s="111">
        <f t="shared" si="233"/>
        <v>14.705882352941178</v>
      </c>
      <c r="G477" s="111">
        <f t="shared" si="233"/>
        <v>11.428571428571429</v>
      </c>
      <c r="H477" s="111">
        <f t="shared" si="233"/>
        <v>12</v>
      </c>
      <c r="I477" s="111">
        <f t="shared" si="233"/>
        <v>20.930232558139537</v>
      </c>
      <c r="J477" s="111">
        <f t="shared" si="233"/>
        <v>13.513513513513514</v>
      </c>
      <c r="K477" s="111">
        <f t="shared" si="233"/>
        <v>3.3333333333333335</v>
      </c>
      <c r="L477" s="111">
        <f t="shared" si="233"/>
        <v>22.222222222222221</v>
      </c>
      <c r="M477" s="111">
        <f t="shared" si="233"/>
        <v>4</v>
      </c>
      <c r="N477" s="111">
        <f t="shared" si="233"/>
        <v>5.1724137931034484</v>
      </c>
      <c r="O477" s="111">
        <f t="shared" si="233"/>
        <v>11.724137931034482</v>
      </c>
    </row>
    <row r="478" spans="2:15" s="22" customFormat="1" ht="12" customHeight="1" x14ac:dyDescent="0.25">
      <c r="B478" s="31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21"/>
    </row>
    <row r="479" spans="2:15" s="22" customFormat="1" ht="23.25" customHeight="1" x14ac:dyDescent="0.25">
      <c r="B479" s="85" t="s">
        <v>96</v>
      </c>
      <c r="C479" s="97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9"/>
    </row>
    <row r="480" spans="2:15" s="22" customFormat="1" ht="23.25" customHeight="1" x14ac:dyDescent="0.25">
      <c r="B480" s="104" t="s">
        <v>485</v>
      </c>
      <c r="C480" s="109">
        <v>1</v>
      </c>
      <c r="D480" s="109">
        <v>1</v>
      </c>
      <c r="E480" s="109">
        <v>2</v>
      </c>
      <c r="F480" s="109">
        <v>5</v>
      </c>
      <c r="G480" s="109">
        <v>6</v>
      </c>
      <c r="H480" s="109">
        <v>7</v>
      </c>
      <c r="I480" s="109">
        <v>4</v>
      </c>
      <c r="J480" s="109">
        <v>3</v>
      </c>
      <c r="K480" s="109">
        <v>0</v>
      </c>
      <c r="L480" s="109">
        <v>8</v>
      </c>
      <c r="M480" s="109">
        <v>2</v>
      </c>
      <c r="N480" s="109">
        <v>2</v>
      </c>
      <c r="O480" s="116">
        <f>SUM(C480:N480)</f>
        <v>41</v>
      </c>
    </row>
    <row r="481" spans="2:15" s="22" customFormat="1" ht="23.25" customHeight="1" x14ac:dyDescent="0.25">
      <c r="B481" s="107" t="s">
        <v>486</v>
      </c>
      <c r="C481" s="110">
        <v>2</v>
      </c>
      <c r="D481" s="110">
        <v>1</v>
      </c>
      <c r="E481" s="110">
        <v>4</v>
      </c>
      <c r="F481" s="110">
        <v>2</v>
      </c>
      <c r="G481" s="110">
        <v>1</v>
      </c>
      <c r="H481" s="110">
        <v>2</v>
      </c>
      <c r="I481" s="110">
        <v>6</v>
      </c>
      <c r="J481" s="110">
        <v>3</v>
      </c>
      <c r="K481" s="110">
        <v>6</v>
      </c>
      <c r="L481" s="110">
        <v>8</v>
      </c>
      <c r="M481" s="110">
        <v>0</v>
      </c>
      <c r="N481" s="110">
        <v>3</v>
      </c>
      <c r="O481" s="116">
        <f>SUM(C481:N481)</f>
        <v>38</v>
      </c>
    </row>
    <row r="482" spans="2:15" s="17" customFormat="1" ht="23.25" customHeight="1" x14ac:dyDescent="0.25">
      <c r="B482" s="104" t="s">
        <v>487</v>
      </c>
      <c r="C482" s="109">
        <v>0</v>
      </c>
      <c r="D482" s="109">
        <v>0</v>
      </c>
      <c r="E482" s="109">
        <v>0</v>
      </c>
      <c r="F482" s="109">
        <v>0</v>
      </c>
      <c r="G482" s="109">
        <v>0</v>
      </c>
      <c r="H482" s="109">
        <v>0</v>
      </c>
      <c r="I482" s="109">
        <v>0</v>
      </c>
      <c r="J482" s="109">
        <v>0</v>
      </c>
      <c r="K482" s="109">
        <v>0</v>
      </c>
      <c r="L482" s="109">
        <v>0</v>
      </c>
      <c r="M482" s="109">
        <v>0</v>
      </c>
      <c r="N482" s="109">
        <v>0</v>
      </c>
      <c r="O482" s="116">
        <f>SUM(C482:N482)</f>
        <v>0</v>
      </c>
    </row>
    <row r="483" spans="2:15" s="22" customFormat="1" ht="23.25" customHeight="1" x14ac:dyDescent="0.25">
      <c r="B483" s="117" t="s">
        <v>5</v>
      </c>
      <c r="C483" s="116">
        <f>SUM(C480:C482)</f>
        <v>3</v>
      </c>
      <c r="D483" s="116">
        <f>SUM(D480:D482)</f>
        <v>2</v>
      </c>
      <c r="E483" s="116">
        <f t="shared" ref="E483:K483" si="234">SUM(E480:E482)</f>
        <v>6</v>
      </c>
      <c r="F483" s="116">
        <f t="shared" si="234"/>
        <v>7</v>
      </c>
      <c r="G483" s="116">
        <f t="shared" si="234"/>
        <v>7</v>
      </c>
      <c r="H483" s="116">
        <f t="shared" si="234"/>
        <v>9</v>
      </c>
      <c r="I483" s="116">
        <f t="shared" si="234"/>
        <v>10</v>
      </c>
      <c r="J483" s="116">
        <f t="shared" si="234"/>
        <v>6</v>
      </c>
      <c r="K483" s="116">
        <f t="shared" si="234"/>
        <v>6</v>
      </c>
      <c r="L483" s="116">
        <f>SUM(L480:L482)</f>
        <v>16</v>
      </c>
      <c r="M483" s="116">
        <f>SUM(M480:M482)</f>
        <v>2</v>
      </c>
      <c r="N483" s="116">
        <f>SUM(N480:N482)</f>
        <v>5</v>
      </c>
      <c r="O483" s="116">
        <f>SUM(C483:N483)</f>
        <v>79</v>
      </c>
    </row>
    <row r="484" spans="2:15" s="17" customFormat="1" ht="23.25" customHeight="1" x14ac:dyDescent="0.25">
      <c r="B484" s="117" t="s">
        <v>25</v>
      </c>
      <c r="C484" s="111">
        <f>C483/$C$1708</f>
        <v>9.6774193548387094E-2</v>
      </c>
      <c r="D484" s="111">
        <f t="shared" ref="D484:N484" si="235">D483/$C$1709</f>
        <v>6.5767839526471555E-2</v>
      </c>
      <c r="E484" s="111">
        <f t="shared" si="235"/>
        <v>0.19730351857941467</v>
      </c>
      <c r="F484" s="111">
        <f t="shared" si="235"/>
        <v>0.23018743834265043</v>
      </c>
      <c r="G484" s="111">
        <f t="shared" si="235"/>
        <v>0.23018743834265043</v>
      </c>
      <c r="H484" s="111">
        <f t="shared" si="235"/>
        <v>0.29595527786912201</v>
      </c>
      <c r="I484" s="111">
        <f t="shared" si="235"/>
        <v>0.32883919763235775</v>
      </c>
      <c r="J484" s="111">
        <f t="shared" si="235"/>
        <v>0.19730351857941467</v>
      </c>
      <c r="K484" s="111">
        <f t="shared" si="235"/>
        <v>0.19730351857941467</v>
      </c>
      <c r="L484" s="111">
        <f t="shared" si="235"/>
        <v>0.52614271621177244</v>
      </c>
      <c r="M484" s="111">
        <f t="shared" si="235"/>
        <v>6.5767839526471555E-2</v>
      </c>
      <c r="N484" s="111">
        <f t="shared" si="235"/>
        <v>0.16441959881617887</v>
      </c>
      <c r="O484" s="111">
        <f>O483/$O$1708</f>
        <v>0.21643835616438356</v>
      </c>
    </row>
    <row r="485" spans="2:15" s="17" customFormat="1" ht="23.25" customHeight="1" x14ac:dyDescent="0.25">
      <c r="B485" s="117" t="s">
        <v>29</v>
      </c>
      <c r="C485" s="111">
        <f>IF(C483=0,0,(C483/C444)*100)</f>
        <v>8.3333333333333321</v>
      </c>
      <c r="D485" s="111">
        <f t="shared" ref="D485:O485" si="236">IF(D483=0,0,(D483/D444)*100)</f>
        <v>7.1428571428571423</v>
      </c>
      <c r="E485" s="111">
        <f t="shared" si="236"/>
        <v>15.384615384615385</v>
      </c>
      <c r="F485" s="111">
        <f t="shared" si="236"/>
        <v>20.588235294117645</v>
      </c>
      <c r="G485" s="111">
        <f t="shared" si="236"/>
        <v>20</v>
      </c>
      <c r="H485" s="111">
        <f t="shared" si="236"/>
        <v>36</v>
      </c>
      <c r="I485" s="111">
        <f t="shared" si="236"/>
        <v>23.255813953488371</v>
      </c>
      <c r="J485" s="111">
        <f t="shared" si="236"/>
        <v>16.216216216216218</v>
      </c>
      <c r="K485" s="111">
        <f t="shared" si="236"/>
        <v>20</v>
      </c>
      <c r="L485" s="111">
        <f t="shared" si="236"/>
        <v>35.555555555555557</v>
      </c>
      <c r="M485" s="111">
        <f t="shared" si="236"/>
        <v>8</v>
      </c>
      <c r="N485" s="111">
        <f t="shared" si="236"/>
        <v>8.6206896551724146</v>
      </c>
      <c r="O485" s="111">
        <f t="shared" si="236"/>
        <v>18.160919540229887</v>
      </c>
    </row>
    <row r="486" spans="2:15" s="17" customFormat="1" ht="12" customHeight="1" x14ac:dyDescent="0.25">
      <c r="B486" s="31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21"/>
    </row>
    <row r="487" spans="2:15" s="25" customFormat="1" ht="23.25" customHeight="1" x14ac:dyDescent="0.25">
      <c r="B487" s="121" t="s">
        <v>30</v>
      </c>
      <c r="C487" s="97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9"/>
    </row>
    <row r="488" spans="2:15" s="22" customFormat="1" ht="12" customHeight="1" x14ac:dyDescent="0.25">
      <c r="B488" s="31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21"/>
    </row>
    <row r="489" spans="2:15" s="22" customFormat="1" ht="23.25" customHeight="1" x14ac:dyDescent="0.25">
      <c r="B489" s="85" t="s">
        <v>31</v>
      </c>
      <c r="C489" s="97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9"/>
    </row>
    <row r="490" spans="2:15" s="22" customFormat="1" ht="23.25" customHeight="1" x14ac:dyDescent="0.25">
      <c r="B490" s="104" t="s">
        <v>488</v>
      </c>
      <c r="C490" s="109">
        <v>0</v>
      </c>
      <c r="D490" s="109">
        <v>1</v>
      </c>
      <c r="E490" s="109">
        <v>0</v>
      </c>
      <c r="F490" s="109">
        <v>0</v>
      </c>
      <c r="G490" s="109">
        <v>0</v>
      </c>
      <c r="H490" s="109">
        <v>0</v>
      </c>
      <c r="I490" s="109">
        <v>1</v>
      </c>
      <c r="J490" s="109">
        <v>0</v>
      </c>
      <c r="K490" s="109">
        <v>0</v>
      </c>
      <c r="L490" s="109">
        <v>2</v>
      </c>
      <c r="M490" s="109">
        <v>1</v>
      </c>
      <c r="N490" s="109">
        <v>0</v>
      </c>
      <c r="O490" s="116">
        <f>SUM(C490:N490)</f>
        <v>5</v>
      </c>
    </row>
    <row r="491" spans="2:15" s="22" customFormat="1" ht="23.25" customHeight="1" x14ac:dyDescent="0.25">
      <c r="B491" s="107" t="s">
        <v>489</v>
      </c>
      <c r="C491" s="110">
        <v>34</v>
      </c>
      <c r="D491" s="110">
        <v>32</v>
      </c>
      <c r="E491" s="110">
        <v>20</v>
      </c>
      <c r="F491" s="110">
        <v>10</v>
      </c>
      <c r="G491" s="110">
        <v>20</v>
      </c>
      <c r="H491" s="110">
        <v>10</v>
      </c>
      <c r="I491" s="110">
        <v>16</v>
      </c>
      <c r="J491" s="110">
        <v>69</v>
      </c>
      <c r="K491" s="110">
        <v>17</v>
      </c>
      <c r="L491" s="110">
        <v>46</v>
      </c>
      <c r="M491" s="110">
        <v>44</v>
      </c>
      <c r="N491" s="110">
        <v>41</v>
      </c>
      <c r="O491" s="116">
        <f t="shared" ref="O491:O497" si="237">SUM(C491:N491)</f>
        <v>359</v>
      </c>
    </row>
    <row r="492" spans="2:15" s="17" customFormat="1" ht="23.25" customHeight="1" x14ac:dyDescent="0.25">
      <c r="B492" s="104" t="s">
        <v>490</v>
      </c>
      <c r="C492" s="109">
        <v>32</v>
      </c>
      <c r="D492" s="109">
        <v>36</v>
      </c>
      <c r="E492" s="109">
        <v>18</v>
      </c>
      <c r="F492" s="109">
        <v>10</v>
      </c>
      <c r="G492" s="109">
        <v>8</v>
      </c>
      <c r="H492" s="109">
        <v>11</v>
      </c>
      <c r="I492" s="109">
        <v>25</v>
      </c>
      <c r="J492" s="109">
        <v>25</v>
      </c>
      <c r="K492" s="109">
        <v>29</v>
      </c>
      <c r="L492" s="109">
        <v>23</v>
      </c>
      <c r="M492" s="109">
        <v>15</v>
      </c>
      <c r="N492" s="109">
        <v>20</v>
      </c>
      <c r="O492" s="116">
        <f t="shared" si="237"/>
        <v>252</v>
      </c>
    </row>
    <row r="493" spans="2:15" s="17" customFormat="1" ht="23.25" customHeight="1" x14ac:dyDescent="0.25">
      <c r="B493" s="107" t="s">
        <v>491</v>
      </c>
      <c r="C493" s="110">
        <v>1</v>
      </c>
      <c r="D493" s="110">
        <v>4</v>
      </c>
      <c r="E493" s="110">
        <v>0</v>
      </c>
      <c r="F493" s="110">
        <v>0</v>
      </c>
      <c r="G493" s="110">
        <v>1</v>
      </c>
      <c r="H493" s="110">
        <v>1</v>
      </c>
      <c r="I493" s="110">
        <v>3</v>
      </c>
      <c r="J493" s="110">
        <v>8</v>
      </c>
      <c r="K493" s="110">
        <v>15</v>
      </c>
      <c r="L493" s="110">
        <v>4</v>
      </c>
      <c r="M493" s="110">
        <v>1</v>
      </c>
      <c r="N493" s="110">
        <v>3</v>
      </c>
      <c r="O493" s="116">
        <f t="shared" si="237"/>
        <v>41</v>
      </c>
    </row>
    <row r="494" spans="2:15" s="17" customFormat="1" ht="23.25" customHeight="1" x14ac:dyDescent="0.25">
      <c r="B494" s="104" t="s">
        <v>492</v>
      </c>
      <c r="C494" s="109">
        <v>95</v>
      </c>
      <c r="D494" s="109">
        <v>81</v>
      </c>
      <c r="E494" s="109">
        <v>61</v>
      </c>
      <c r="F494" s="109">
        <v>42</v>
      </c>
      <c r="G494" s="109">
        <v>40</v>
      </c>
      <c r="H494" s="109">
        <v>37</v>
      </c>
      <c r="I494" s="109">
        <v>65</v>
      </c>
      <c r="J494" s="109">
        <v>81</v>
      </c>
      <c r="K494" s="109">
        <v>78</v>
      </c>
      <c r="L494" s="109">
        <v>74</v>
      </c>
      <c r="M494" s="109">
        <v>64</v>
      </c>
      <c r="N494" s="109">
        <v>103</v>
      </c>
      <c r="O494" s="116">
        <f t="shared" si="237"/>
        <v>821</v>
      </c>
    </row>
    <row r="495" spans="2:15" s="17" customFormat="1" ht="23.25" customHeight="1" x14ac:dyDescent="0.25">
      <c r="B495" s="107" t="s">
        <v>493</v>
      </c>
      <c r="C495" s="110">
        <v>27</v>
      </c>
      <c r="D495" s="110">
        <v>36</v>
      </c>
      <c r="E495" s="110">
        <v>23</v>
      </c>
      <c r="F495" s="110">
        <v>22</v>
      </c>
      <c r="G495" s="110">
        <v>15</v>
      </c>
      <c r="H495" s="110">
        <v>26</v>
      </c>
      <c r="I495" s="110">
        <v>25</v>
      </c>
      <c r="J495" s="110">
        <v>33</v>
      </c>
      <c r="K495" s="110">
        <v>23</v>
      </c>
      <c r="L495" s="110">
        <v>32</v>
      </c>
      <c r="M495" s="110">
        <v>24</v>
      </c>
      <c r="N495" s="110">
        <v>29</v>
      </c>
      <c r="O495" s="116">
        <f t="shared" si="237"/>
        <v>315</v>
      </c>
    </row>
    <row r="496" spans="2:15" s="17" customFormat="1" ht="23.25" customHeight="1" x14ac:dyDescent="0.25">
      <c r="B496" s="104" t="s">
        <v>494</v>
      </c>
      <c r="C496" s="109">
        <v>41</v>
      </c>
      <c r="D496" s="109">
        <v>24</v>
      </c>
      <c r="E496" s="109">
        <v>31</v>
      </c>
      <c r="F496" s="109">
        <v>14</v>
      </c>
      <c r="G496" s="109">
        <v>19</v>
      </c>
      <c r="H496" s="109">
        <v>44</v>
      </c>
      <c r="I496" s="109">
        <v>55</v>
      </c>
      <c r="J496" s="109">
        <v>70</v>
      </c>
      <c r="K496" s="109">
        <v>61</v>
      </c>
      <c r="L496" s="109">
        <v>68</v>
      </c>
      <c r="M496" s="109">
        <v>64</v>
      </c>
      <c r="N496" s="109">
        <v>78</v>
      </c>
      <c r="O496" s="116">
        <f t="shared" si="237"/>
        <v>569</v>
      </c>
    </row>
    <row r="497" spans="2:15" s="17" customFormat="1" ht="23.25" customHeight="1" x14ac:dyDescent="0.25">
      <c r="B497" s="107" t="s">
        <v>495</v>
      </c>
      <c r="C497" s="110">
        <v>2</v>
      </c>
      <c r="D497" s="110">
        <v>0</v>
      </c>
      <c r="E497" s="110">
        <v>0</v>
      </c>
      <c r="F497" s="110">
        <v>0</v>
      </c>
      <c r="G497" s="110">
        <v>0</v>
      </c>
      <c r="H497" s="110">
        <v>0</v>
      </c>
      <c r="I497" s="110">
        <v>0</v>
      </c>
      <c r="J497" s="110">
        <v>0</v>
      </c>
      <c r="K497" s="110">
        <v>0</v>
      </c>
      <c r="L497" s="110">
        <v>0</v>
      </c>
      <c r="M497" s="110">
        <v>0</v>
      </c>
      <c r="N497" s="110">
        <v>1</v>
      </c>
      <c r="O497" s="116">
        <f t="shared" si="237"/>
        <v>3</v>
      </c>
    </row>
    <row r="498" spans="2:15" s="22" customFormat="1" ht="23.25" customHeight="1" x14ac:dyDescent="0.25">
      <c r="B498" s="85" t="s">
        <v>5</v>
      </c>
      <c r="C498" s="116">
        <f t="shared" ref="C498:M498" si="238">SUM(C490:C497)</f>
        <v>232</v>
      </c>
      <c r="D498" s="116">
        <f t="shared" si="238"/>
        <v>214</v>
      </c>
      <c r="E498" s="116">
        <f t="shared" si="238"/>
        <v>153</v>
      </c>
      <c r="F498" s="116">
        <f t="shared" si="238"/>
        <v>98</v>
      </c>
      <c r="G498" s="116">
        <f t="shared" si="238"/>
        <v>103</v>
      </c>
      <c r="H498" s="116">
        <f t="shared" si="238"/>
        <v>129</v>
      </c>
      <c r="I498" s="116">
        <f t="shared" si="238"/>
        <v>190</v>
      </c>
      <c r="J498" s="116">
        <f t="shared" si="238"/>
        <v>286</v>
      </c>
      <c r="K498" s="116">
        <f t="shared" si="238"/>
        <v>223</v>
      </c>
      <c r="L498" s="116">
        <f t="shared" si="238"/>
        <v>249</v>
      </c>
      <c r="M498" s="116">
        <f t="shared" si="238"/>
        <v>213</v>
      </c>
      <c r="N498" s="116">
        <f>SUM(N490:N497)</f>
        <v>275</v>
      </c>
      <c r="O498" s="116">
        <f>SUM(C498:N498)</f>
        <v>2365</v>
      </c>
    </row>
    <row r="499" spans="2:15" s="22" customFormat="1" ht="23.25" customHeight="1" x14ac:dyDescent="0.25">
      <c r="B499" s="85" t="s">
        <v>25</v>
      </c>
      <c r="C499" s="111">
        <f>C498/$C$1708</f>
        <v>7.4838709677419351</v>
      </c>
      <c r="D499" s="111">
        <f t="shared" ref="D499:N499" si="239">D498/$C$1709</f>
        <v>7.0371588293324567</v>
      </c>
      <c r="E499" s="111">
        <f t="shared" si="239"/>
        <v>5.0312397237750739</v>
      </c>
      <c r="F499" s="111">
        <f t="shared" si="239"/>
        <v>3.2226241367971062</v>
      </c>
      <c r="G499" s="111">
        <f t="shared" si="239"/>
        <v>3.3870437356132852</v>
      </c>
      <c r="H499" s="111">
        <f t="shared" si="239"/>
        <v>4.2420256494574149</v>
      </c>
      <c r="I499" s="111">
        <f t="shared" si="239"/>
        <v>6.2479447550147977</v>
      </c>
      <c r="J499" s="111">
        <f t="shared" si="239"/>
        <v>9.404801052285432</v>
      </c>
      <c r="K499" s="111">
        <f t="shared" si="239"/>
        <v>7.3331141072015784</v>
      </c>
      <c r="L499" s="111">
        <f t="shared" si="239"/>
        <v>8.188096021045709</v>
      </c>
      <c r="M499" s="111">
        <f t="shared" si="239"/>
        <v>7.0042749095692205</v>
      </c>
      <c r="N499" s="111">
        <f t="shared" si="239"/>
        <v>9.0430779348898387</v>
      </c>
      <c r="O499" s="111">
        <f>O498/$O$1708</f>
        <v>6.4794520547945202</v>
      </c>
    </row>
    <row r="500" spans="2:15" s="17" customFormat="1" ht="12" customHeight="1" x14ac:dyDescent="0.25">
      <c r="B500" s="19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1"/>
    </row>
    <row r="501" spans="2:15" s="17" customFormat="1" ht="23.25" customHeight="1" x14ac:dyDescent="0.25">
      <c r="B501" s="85" t="s">
        <v>32</v>
      </c>
      <c r="C501" s="97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9"/>
    </row>
    <row r="502" spans="2:15" s="17" customFormat="1" ht="23.25" customHeight="1" x14ac:dyDescent="0.25">
      <c r="B502" s="104" t="s">
        <v>496</v>
      </c>
      <c r="C502" s="109">
        <v>169</v>
      </c>
      <c r="D502" s="109">
        <v>158</v>
      </c>
      <c r="E502" s="109">
        <v>40</v>
      </c>
      <c r="F502" s="109">
        <v>65</v>
      </c>
      <c r="G502" s="109">
        <v>68</v>
      </c>
      <c r="H502" s="109">
        <v>105</v>
      </c>
      <c r="I502" s="109">
        <v>150</v>
      </c>
      <c r="J502" s="109">
        <v>199</v>
      </c>
      <c r="K502" s="109">
        <v>179</v>
      </c>
      <c r="L502" s="109">
        <v>182</v>
      </c>
      <c r="M502" s="109">
        <v>166</v>
      </c>
      <c r="N502" s="109">
        <v>196</v>
      </c>
      <c r="O502" s="116">
        <f>SUM(C502:N502)</f>
        <v>1677</v>
      </c>
    </row>
    <row r="503" spans="2:15" s="22" customFormat="1" ht="23.25" customHeight="1" x14ac:dyDescent="0.25">
      <c r="B503" s="107" t="s">
        <v>497</v>
      </c>
      <c r="C503" s="110">
        <v>41</v>
      </c>
      <c r="D503" s="110">
        <v>32</v>
      </c>
      <c r="E503" s="110">
        <v>113</v>
      </c>
      <c r="F503" s="110">
        <v>33</v>
      </c>
      <c r="G503" s="110">
        <v>35</v>
      </c>
      <c r="H503" s="110">
        <v>24</v>
      </c>
      <c r="I503" s="110">
        <v>40</v>
      </c>
      <c r="J503" s="110">
        <v>36</v>
      </c>
      <c r="K503" s="110">
        <v>32</v>
      </c>
      <c r="L503" s="110">
        <v>42</v>
      </c>
      <c r="M503" s="110">
        <v>25</v>
      </c>
      <c r="N503" s="110">
        <v>58</v>
      </c>
      <c r="O503" s="116">
        <f>SUM(C503:N503)</f>
        <v>511</v>
      </c>
    </row>
    <row r="504" spans="2:15" s="17" customFormat="1" ht="23.25" customHeight="1" x14ac:dyDescent="0.25">
      <c r="B504" s="104" t="s">
        <v>498</v>
      </c>
      <c r="C504" s="109">
        <v>22</v>
      </c>
      <c r="D504" s="109">
        <v>24</v>
      </c>
      <c r="E504" s="109">
        <v>0</v>
      </c>
      <c r="F504" s="109">
        <v>0</v>
      </c>
      <c r="G504" s="109">
        <v>0</v>
      </c>
      <c r="H504" s="109">
        <v>0</v>
      </c>
      <c r="I504" s="109">
        <v>0</v>
      </c>
      <c r="J504" s="109">
        <v>51</v>
      </c>
      <c r="K504" s="109">
        <v>12</v>
      </c>
      <c r="L504" s="109">
        <v>25</v>
      </c>
      <c r="M504" s="109">
        <v>22</v>
      </c>
      <c r="N504" s="109">
        <v>21</v>
      </c>
      <c r="O504" s="116">
        <f>SUM(C504:N504)</f>
        <v>177</v>
      </c>
    </row>
    <row r="505" spans="2:15" s="22" customFormat="1" ht="23.25" customHeight="1" x14ac:dyDescent="0.25">
      <c r="B505" s="85" t="s">
        <v>5</v>
      </c>
      <c r="C505" s="116">
        <f t="shared" ref="C505:N505" si="240">SUM(C502:C504)</f>
        <v>232</v>
      </c>
      <c r="D505" s="116">
        <f t="shared" si="240"/>
        <v>214</v>
      </c>
      <c r="E505" s="116">
        <f t="shared" si="240"/>
        <v>153</v>
      </c>
      <c r="F505" s="116">
        <f t="shared" si="240"/>
        <v>98</v>
      </c>
      <c r="G505" s="116">
        <f t="shared" si="240"/>
        <v>103</v>
      </c>
      <c r="H505" s="116">
        <f>SUM(H502:H504)</f>
        <v>129</v>
      </c>
      <c r="I505" s="116">
        <f t="shared" si="240"/>
        <v>190</v>
      </c>
      <c r="J505" s="116">
        <f t="shared" si="240"/>
        <v>286</v>
      </c>
      <c r="K505" s="116">
        <f t="shared" si="240"/>
        <v>223</v>
      </c>
      <c r="L505" s="116">
        <f t="shared" si="240"/>
        <v>249</v>
      </c>
      <c r="M505" s="116">
        <f t="shared" si="240"/>
        <v>213</v>
      </c>
      <c r="N505" s="116">
        <f t="shared" si="240"/>
        <v>275</v>
      </c>
      <c r="O505" s="116">
        <f>SUM(C505:N505)</f>
        <v>2365</v>
      </c>
    </row>
    <row r="506" spans="2:15" s="17" customFormat="1" ht="12" customHeight="1" x14ac:dyDescent="0.25">
      <c r="B506" s="19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1"/>
    </row>
    <row r="507" spans="2:15" s="23" customFormat="1" ht="23.25" customHeight="1" x14ac:dyDescent="0.25">
      <c r="B507" s="121" t="s">
        <v>33</v>
      </c>
      <c r="C507" s="97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9"/>
    </row>
    <row r="508" spans="2:15" s="17" customFormat="1" ht="12" customHeight="1" x14ac:dyDescent="0.25">
      <c r="B508" s="19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1"/>
    </row>
    <row r="509" spans="2:15" s="22" customFormat="1" ht="23.25" customHeight="1" x14ac:dyDescent="0.25">
      <c r="B509" s="85" t="s">
        <v>34</v>
      </c>
      <c r="C509" s="97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9"/>
    </row>
    <row r="510" spans="2:15" s="17" customFormat="1" ht="23.25" customHeight="1" x14ac:dyDescent="0.25">
      <c r="B510" s="104" t="s">
        <v>499</v>
      </c>
      <c r="C510" s="109">
        <v>238</v>
      </c>
      <c r="D510" s="109">
        <v>240</v>
      </c>
      <c r="E510" s="109">
        <v>189</v>
      </c>
      <c r="F510" s="109">
        <v>144</v>
      </c>
      <c r="G510" s="109">
        <v>146</v>
      </c>
      <c r="H510" s="109">
        <v>151</v>
      </c>
      <c r="I510" s="109">
        <v>332</v>
      </c>
      <c r="J510" s="109">
        <v>212</v>
      </c>
      <c r="K510" s="109">
        <v>248</v>
      </c>
      <c r="L510" s="109">
        <v>285</v>
      </c>
      <c r="M510" s="109">
        <v>224</v>
      </c>
      <c r="N510" s="109">
        <v>230</v>
      </c>
      <c r="O510" s="116">
        <f>SUM(C510:N510)</f>
        <v>2639</v>
      </c>
    </row>
    <row r="511" spans="2:15" s="22" customFormat="1" ht="23.25" customHeight="1" x14ac:dyDescent="0.25">
      <c r="B511" s="107" t="s">
        <v>500</v>
      </c>
      <c r="C511" s="110">
        <v>1773</v>
      </c>
      <c r="D511" s="110">
        <v>1802</v>
      </c>
      <c r="E511" s="110">
        <v>1836</v>
      </c>
      <c r="F511" s="110">
        <v>1599</v>
      </c>
      <c r="G511" s="110">
        <v>1451</v>
      </c>
      <c r="H511" s="110">
        <v>1448</v>
      </c>
      <c r="I511" s="110">
        <v>3131</v>
      </c>
      <c r="J511" s="110">
        <v>1950</v>
      </c>
      <c r="K511" s="110">
        <v>1712</v>
      </c>
      <c r="L511" s="110">
        <v>1686</v>
      </c>
      <c r="M511" s="110">
        <v>1710</v>
      </c>
      <c r="N511" s="110">
        <v>1987</v>
      </c>
      <c r="O511" s="116">
        <f>SUM(C511:N511)</f>
        <v>22085</v>
      </c>
    </row>
    <row r="512" spans="2:15" s="17" customFormat="1" ht="23.25" customHeight="1" x14ac:dyDescent="0.25">
      <c r="B512" s="104" t="s">
        <v>501</v>
      </c>
      <c r="C512" s="109">
        <v>4452</v>
      </c>
      <c r="D512" s="109">
        <v>4844</v>
      </c>
      <c r="E512" s="109">
        <v>10001</v>
      </c>
      <c r="F512" s="109">
        <v>5943</v>
      </c>
      <c r="G512" s="109">
        <v>6157</v>
      </c>
      <c r="H512" s="109">
        <v>11598</v>
      </c>
      <c r="I512" s="109">
        <v>6857</v>
      </c>
      <c r="J512" s="109">
        <v>4776</v>
      </c>
      <c r="K512" s="109">
        <v>2564</v>
      </c>
      <c r="L512" s="109">
        <v>2476</v>
      </c>
      <c r="M512" s="109">
        <v>2562</v>
      </c>
      <c r="N512" s="109">
        <v>2465</v>
      </c>
      <c r="O512" s="116">
        <f>SUM(C512:N512)</f>
        <v>64695</v>
      </c>
    </row>
    <row r="513" spans="2:15" s="22" customFormat="1" ht="23.25" customHeight="1" x14ac:dyDescent="0.25">
      <c r="B513" s="85" t="s">
        <v>5</v>
      </c>
      <c r="C513" s="116">
        <f t="shared" ref="C513:N513" si="241">SUM(C510:C512)</f>
        <v>6463</v>
      </c>
      <c r="D513" s="116">
        <f t="shared" si="241"/>
        <v>6886</v>
      </c>
      <c r="E513" s="116">
        <f t="shared" si="241"/>
        <v>12026</v>
      </c>
      <c r="F513" s="116">
        <f t="shared" si="241"/>
        <v>7686</v>
      </c>
      <c r="G513" s="116">
        <f t="shared" si="241"/>
        <v>7754</v>
      </c>
      <c r="H513" s="116">
        <f t="shared" si="241"/>
        <v>13197</v>
      </c>
      <c r="I513" s="116">
        <f t="shared" si="241"/>
        <v>10320</v>
      </c>
      <c r="J513" s="116">
        <f t="shared" si="241"/>
        <v>6938</v>
      </c>
      <c r="K513" s="116">
        <f t="shared" si="241"/>
        <v>4524</v>
      </c>
      <c r="L513" s="116">
        <f>SUM(L510:L512)</f>
        <v>4447</v>
      </c>
      <c r="M513" s="116">
        <f t="shared" si="241"/>
        <v>4496</v>
      </c>
      <c r="N513" s="116">
        <f t="shared" si="241"/>
        <v>4682</v>
      </c>
      <c r="O513" s="116">
        <f>SUM(C513:N513)</f>
        <v>89419</v>
      </c>
    </row>
    <row r="514" spans="2:15" s="17" customFormat="1" ht="12" customHeight="1" x14ac:dyDescent="0.25">
      <c r="B514" s="19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1"/>
    </row>
    <row r="515" spans="2:15" s="23" customFormat="1" ht="23.25" customHeight="1" x14ac:dyDescent="0.25">
      <c r="B515" s="121" t="s">
        <v>97</v>
      </c>
      <c r="C515" s="97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9"/>
    </row>
    <row r="516" spans="2:15" s="17" customFormat="1" ht="12" customHeight="1" x14ac:dyDescent="0.25">
      <c r="B516" s="31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21"/>
    </row>
    <row r="517" spans="2:15" s="22" customFormat="1" ht="23.25" customHeight="1" x14ac:dyDescent="0.25">
      <c r="B517" s="85" t="s">
        <v>1267</v>
      </c>
      <c r="C517" s="97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9"/>
    </row>
    <row r="518" spans="2:15" s="17" customFormat="1" ht="23.25" customHeight="1" x14ac:dyDescent="0.25">
      <c r="B518" s="107" t="s">
        <v>1266</v>
      </c>
      <c r="C518" s="334">
        <v>1130</v>
      </c>
      <c r="D518" s="334">
        <v>1149</v>
      </c>
      <c r="E518" s="334">
        <v>609</v>
      </c>
      <c r="F518" s="334">
        <v>434</v>
      </c>
      <c r="G518" s="334">
        <v>532</v>
      </c>
      <c r="H518" s="334">
        <v>518</v>
      </c>
      <c r="I518" s="334">
        <v>1016</v>
      </c>
      <c r="J518" s="334">
        <v>1240</v>
      </c>
      <c r="K518" s="334">
        <v>1352</v>
      </c>
      <c r="L518" s="334">
        <v>1294</v>
      </c>
      <c r="M518" s="334">
        <v>1316</v>
      </c>
      <c r="N518" s="334">
        <v>1240</v>
      </c>
      <c r="O518" s="116">
        <f>SUM(C518:N518)</f>
        <v>11830</v>
      </c>
    </row>
    <row r="519" spans="2:15" s="17" customFormat="1" ht="23.25" customHeight="1" x14ac:dyDescent="0.25">
      <c r="B519" s="104" t="s">
        <v>1270</v>
      </c>
      <c r="C519" s="335">
        <v>196</v>
      </c>
      <c r="D519" s="335">
        <v>165</v>
      </c>
      <c r="E519" s="335">
        <v>152</v>
      </c>
      <c r="F519" s="335">
        <v>97</v>
      </c>
      <c r="G519" s="335">
        <v>107</v>
      </c>
      <c r="H519" s="335">
        <v>107</v>
      </c>
      <c r="I519" s="335">
        <v>105</v>
      </c>
      <c r="J519" s="335">
        <v>281</v>
      </c>
      <c r="K519" s="335">
        <v>162</v>
      </c>
      <c r="L519" s="335">
        <v>129</v>
      </c>
      <c r="M519" s="335">
        <v>138</v>
      </c>
      <c r="N519" s="335">
        <v>120</v>
      </c>
      <c r="O519" s="116">
        <f>SUM(C519:N519)</f>
        <v>1759</v>
      </c>
    </row>
    <row r="520" spans="2:15" s="17" customFormat="1" ht="23.25" customHeight="1" x14ac:dyDescent="0.25">
      <c r="B520" s="107" t="s">
        <v>1268</v>
      </c>
      <c r="C520" s="334">
        <v>22</v>
      </c>
      <c r="D520" s="334">
        <v>24</v>
      </c>
      <c r="E520" s="334">
        <v>0</v>
      </c>
      <c r="F520" s="334">
        <v>0</v>
      </c>
      <c r="G520" s="334">
        <v>0</v>
      </c>
      <c r="H520" s="334">
        <v>0</v>
      </c>
      <c r="I520" s="334">
        <v>0</v>
      </c>
      <c r="J520" s="334">
        <v>51</v>
      </c>
      <c r="K520" s="334">
        <v>12</v>
      </c>
      <c r="L520" s="334">
        <v>25</v>
      </c>
      <c r="M520" s="334">
        <v>22</v>
      </c>
      <c r="N520" s="334">
        <v>21</v>
      </c>
      <c r="O520" s="116">
        <f>SUM(C520:N520)</f>
        <v>177</v>
      </c>
    </row>
    <row r="521" spans="2:15" s="17" customFormat="1" ht="23.25" customHeight="1" x14ac:dyDescent="0.25">
      <c r="B521" s="85" t="s">
        <v>5</v>
      </c>
      <c r="C521" s="116">
        <f>SUM(C518:C520)</f>
        <v>1348</v>
      </c>
      <c r="D521" s="116">
        <f t="shared" ref="D521:N521" si="242">SUM(D518:D520)</f>
        <v>1338</v>
      </c>
      <c r="E521" s="116">
        <f t="shared" si="242"/>
        <v>761</v>
      </c>
      <c r="F521" s="116">
        <f t="shared" si="242"/>
        <v>531</v>
      </c>
      <c r="G521" s="116">
        <f>SUM(G518:G520)</f>
        <v>639</v>
      </c>
      <c r="H521" s="116">
        <f t="shared" si="242"/>
        <v>625</v>
      </c>
      <c r="I521" s="116">
        <f t="shared" si="242"/>
        <v>1121</v>
      </c>
      <c r="J521" s="116">
        <f t="shared" si="242"/>
        <v>1572</v>
      </c>
      <c r="K521" s="116">
        <f t="shared" si="242"/>
        <v>1526</v>
      </c>
      <c r="L521" s="116">
        <f t="shared" si="242"/>
        <v>1448</v>
      </c>
      <c r="M521" s="116">
        <f t="shared" si="242"/>
        <v>1476</v>
      </c>
      <c r="N521" s="116">
        <f t="shared" si="242"/>
        <v>1381</v>
      </c>
      <c r="O521" s="116">
        <f>SUM(C521:N521)</f>
        <v>13766</v>
      </c>
    </row>
    <row r="522" spans="2:15" s="17" customFormat="1" ht="23.25" customHeight="1" x14ac:dyDescent="0.25">
      <c r="B522" s="85" t="s">
        <v>25</v>
      </c>
      <c r="C522" s="111">
        <f>AVERAGE(C521/$C$1708)</f>
        <v>43.483870967741936</v>
      </c>
      <c r="D522" s="111">
        <f t="shared" ref="D522:N522" si="243">AVERAGE(D521/$C$1709)</f>
        <v>43.998684643209472</v>
      </c>
      <c r="E522" s="111">
        <f t="shared" si="243"/>
        <v>25.024662939822427</v>
      </c>
      <c r="F522" s="111">
        <f t="shared" si="243"/>
        <v>17.4613613942782</v>
      </c>
      <c r="G522" s="111">
        <f t="shared" si="243"/>
        <v>21.012824728707663</v>
      </c>
      <c r="H522" s="111">
        <f t="shared" si="243"/>
        <v>20.55244985202236</v>
      </c>
      <c r="I522" s="111">
        <f t="shared" si="243"/>
        <v>36.862874054587309</v>
      </c>
      <c r="J522" s="111">
        <f t="shared" si="243"/>
        <v>51.693521867806645</v>
      </c>
      <c r="K522" s="111">
        <f t="shared" si="243"/>
        <v>50.180861558697799</v>
      </c>
      <c r="L522" s="111">
        <f t="shared" si="243"/>
        <v>47.615915817165408</v>
      </c>
      <c r="M522" s="111">
        <f t="shared" si="243"/>
        <v>48.536665570536009</v>
      </c>
      <c r="N522" s="111">
        <f t="shared" si="243"/>
        <v>45.412693193028609</v>
      </c>
      <c r="O522" s="111">
        <f>AVERAGE(O521/$O$1708)</f>
        <v>37.715068493150682</v>
      </c>
    </row>
    <row r="523" spans="2:15" s="17" customFormat="1" ht="12" customHeight="1" x14ac:dyDescent="0.25">
      <c r="B523" s="31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21"/>
    </row>
    <row r="524" spans="2:15" s="17" customFormat="1" ht="23.25" customHeight="1" x14ac:dyDescent="0.25">
      <c r="B524" s="85" t="s">
        <v>1269</v>
      </c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</row>
    <row r="525" spans="2:15" s="22" customFormat="1" ht="23.25" customHeight="1" x14ac:dyDescent="0.25">
      <c r="B525" s="107" t="s">
        <v>1271</v>
      </c>
      <c r="C525" s="110">
        <v>0</v>
      </c>
      <c r="D525" s="110">
        <v>0</v>
      </c>
      <c r="E525" s="110">
        <v>0</v>
      </c>
      <c r="F525" s="110">
        <v>0</v>
      </c>
      <c r="G525" s="110">
        <v>0</v>
      </c>
      <c r="H525" s="110">
        <v>0</v>
      </c>
      <c r="I525" s="110">
        <v>0</v>
      </c>
      <c r="J525" s="110">
        <v>0</v>
      </c>
      <c r="K525" s="110">
        <v>0</v>
      </c>
      <c r="L525" s="110">
        <v>0</v>
      </c>
      <c r="M525" s="110">
        <v>0</v>
      </c>
      <c r="N525" s="110">
        <v>0</v>
      </c>
      <c r="O525" s="116">
        <f>SUM(C525:N525)</f>
        <v>0</v>
      </c>
    </row>
    <row r="526" spans="2:15" s="22" customFormat="1" ht="23.25" customHeight="1" x14ac:dyDescent="0.25">
      <c r="B526" s="104" t="s">
        <v>1335</v>
      </c>
      <c r="C526" s="109">
        <v>315</v>
      </c>
      <c r="D526" s="109">
        <v>216</v>
      </c>
      <c r="E526" s="109">
        <v>224</v>
      </c>
      <c r="F526" s="109">
        <v>179</v>
      </c>
      <c r="G526" s="109">
        <v>170</v>
      </c>
      <c r="H526" s="109">
        <v>172</v>
      </c>
      <c r="I526" s="109">
        <v>218</v>
      </c>
      <c r="J526" s="109">
        <v>248</v>
      </c>
      <c r="K526" s="109">
        <v>235</v>
      </c>
      <c r="L526" s="109">
        <v>272</v>
      </c>
      <c r="M526" s="109">
        <v>222</v>
      </c>
      <c r="N526" s="109">
        <v>273</v>
      </c>
      <c r="O526" s="116">
        <f>SUM(C526:N526)</f>
        <v>2744</v>
      </c>
    </row>
    <row r="527" spans="2:15" s="22" customFormat="1" ht="23.25" customHeight="1" x14ac:dyDescent="0.25">
      <c r="B527" s="107" t="s">
        <v>1336</v>
      </c>
      <c r="C527" s="110">
        <v>0</v>
      </c>
      <c r="D527" s="110">
        <v>0</v>
      </c>
      <c r="E527" s="110">
        <v>0</v>
      </c>
      <c r="F527" s="110">
        <v>0</v>
      </c>
      <c r="G527" s="110">
        <v>0</v>
      </c>
      <c r="H527" s="110">
        <v>0</v>
      </c>
      <c r="I527" s="110">
        <v>0</v>
      </c>
      <c r="J527" s="110">
        <v>0</v>
      </c>
      <c r="K527" s="110">
        <v>0</v>
      </c>
      <c r="L527" s="110">
        <v>0</v>
      </c>
      <c r="M527" s="110">
        <v>0</v>
      </c>
      <c r="N527" s="110">
        <v>0</v>
      </c>
      <c r="O527" s="116">
        <f>SUM(C527:N527)</f>
        <v>0</v>
      </c>
    </row>
    <row r="528" spans="2:15" s="22" customFormat="1" ht="23.25" customHeight="1" x14ac:dyDescent="0.25">
      <c r="B528" s="85" t="s">
        <v>5</v>
      </c>
      <c r="C528" s="116">
        <f>SUM(C525:C527)</f>
        <v>315</v>
      </c>
      <c r="D528" s="116">
        <f t="shared" ref="D528:N528" si="244">SUM(D525:D527)</f>
        <v>216</v>
      </c>
      <c r="E528" s="116">
        <f t="shared" si="244"/>
        <v>224</v>
      </c>
      <c r="F528" s="116">
        <f t="shared" si="244"/>
        <v>179</v>
      </c>
      <c r="G528" s="116">
        <f t="shared" si="244"/>
        <v>170</v>
      </c>
      <c r="H528" s="116">
        <f t="shared" si="244"/>
        <v>172</v>
      </c>
      <c r="I528" s="116">
        <f t="shared" si="244"/>
        <v>218</v>
      </c>
      <c r="J528" s="116">
        <f t="shared" si="244"/>
        <v>248</v>
      </c>
      <c r="K528" s="116">
        <f t="shared" si="244"/>
        <v>235</v>
      </c>
      <c r="L528" s="116">
        <f t="shared" si="244"/>
        <v>272</v>
      </c>
      <c r="M528" s="116">
        <f t="shared" si="244"/>
        <v>222</v>
      </c>
      <c r="N528" s="116">
        <f t="shared" si="244"/>
        <v>273</v>
      </c>
      <c r="O528" s="116">
        <f>SUM(C528:N528)</f>
        <v>2744</v>
      </c>
    </row>
    <row r="529" spans="2:15" s="22" customFormat="1" ht="23.25" customHeight="1" x14ac:dyDescent="0.25">
      <c r="B529" s="85" t="s">
        <v>25</v>
      </c>
      <c r="C529" s="111">
        <f>AVERAGE(C528/$C$1708)</f>
        <v>10.161290322580646</v>
      </c>
      <c r="D529" s="111">
        <f t="shared" ref="D529:N529" si="245">AVERAGE(D528/$C$1709)</f>
        <v>7.1029266688589283</v>
      </c>
      <c r="E529" s="111">
        <f t="shared" si="245"/>
        <v>7.3659980269648138</v>
      </c>
      <c r="F529" s="111">
        <f t="shared" si="245"/>
        <v>5.8862216376192045</v>
      </c>
      <c r="G529" s="111">
        <f t="shared" si="245"/>
        <v>5.5902663597500819</v>
      </c>
      <c r="H529" s="111">
        <f t="shared" si="245"/>
        <v>5.6560341992765535</v>
      </c>
      <c r="I529" s="111">
        <f t="shared" si="245"/>
        <v>7.1686945083853999</v>
      </c>
      <c r="J529" s="111">
        <f t="shared" si="245"/>
        <v>8.1552121012824728</v>
      </c>
      <c r="K529" s="111">
        <f t="shared" si="245"/>
        <v>7.7277211443604079</v>
      </c>
      <c r="L529" s="111">
        <f t="shared" si="245"/>
        <v>8.9444261756001318</v>
      </c>
      <c r="M529" s="111">
        <f t="shared" si="245"/>
        <v>7.3002301874383422</v>
      </c>
      <c r="N529" s="111">
        <f t="shared" si="245"/>
        <v>8.977310095363368</v>
      </c>
      <c r="O529" s="111">
        <f>AVERAGE(O528/$O$1708)</f>
        <v>7.5178082191780824</v>
      </c>
    </row>
    <row r="530" spans="2:15" s="22" customFormat="1" ht="12.75" customHeight="1" x14ac:dyDescent="0.25">
      <c r="B530" s="349"/>
      <c r="C530" s="350"/>
      <c r="D530" s="350"/>
      <c r="E530" s="350"/>
      <c r="F530" s="350"/>
      <c r="G530" s="350"/>
      <c r="H530" s="350"/>
      <c r="I530" s="350"/>
      <c r="J530" s="350"/>
      <c r="K530" s="350"/>
      <c r="L530" s="350"/>
      <c r="M530" s="350"/>
      <c r="N530" s="350"/>
      <c r="O530" s="351"/>
    </row>
    <row r="531" spans="2:15" s="22" customFormat="1" ht="23.25" customHeight="1" x14ac:dyDescent="0.25">
      <c r="B531" s="97" t="s">
        <v>1334</v>
      </c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333"/>
    </row>
    <row r="532" spans="2:15" s="22" customFormat="1" ht="23.25" customHeight="1" x14ac:dyDescent="0.25">
      <c r="B532" s="107" t="s">
        <v>1342</v>
      </c>
      <c r="C532" s="352">
        <v>0</v>
      </c>
      <c r="D532" s="352">
        <v>0</v>
      </c>
      <c r="E532" s="352">
        <v>0</v>
      </c>
      <c r="F532" s="352">
        <v>0</v>
      </c>
      <c r="G532" s="352">
        <v>0</v>
      </c>
      <c r="H532" s="352">
        <v>0</v>
      </c>
      <c r="I532" s="352">
        <v>0</v>
      </c>
      <c r="J532" s="352">
        <v>0</v>
      </c>
      <c r="K532" s="352">
        <v>0</v>
      </c>
      <c r="L532" s="352">
        <v>0</v>
      </c>
      <c r="M532" s="352">
        <v>0</v>
      </c>
      <c r="N532" s="352">
        <v>0</v>
      </c>
      <c r="O532" s="116">
        <f>SUM(C532:N532)</f>
        <v>0</v>
      </c>
    </row>
    <row r="533" spans="2:15" s="22" customFormat="1" ht="23.25" customHeight="1" x14ac:dyDescent="0.25">
      <c r="B533" s="104" t="s">
        <v>1343</v>
      </c>
      <c r="C533" s="353">
        <v>0</v>
      </c>
      <c r="D533" s="353">
        <v>0</v>
      </c>
      <c r="E533" s="353">
        <v>0</v>
      </c>
      <c r="F533" s="353">
        <v>0</v>
      </c>
      <c r="G533" s="353">
        <v>0</v>
      </c>
      <c r="H533" s="353">
        <v>0</v>
      </c>
      <c r="I533" s="353">
        <v>0</v>
      </c>
      <c r="J533" s="353">
        <v>1</v>
      </c>
      <c r="K533" s="353">
        <v>0</v>
      </c>
      <c r="L533" s="353">
        <v>1</v>
      </c>
      <c r="M533" s="353">
        <v>1</v>
      </c>
      <c r="N533" s="353">
        <v>0</v>
      </c>
      <c r="O533" s="116">
        <f>SUM(C533:N533)</f>
        <v>3</v>
      </c>
    </row>
    <row r="534" spans="2:15" s="22" customFormat="1" ht="23.25" customHeight="1" x14ac:dyDescent="0.25">
      <c r="B534" s="85" t="s">
        <v>5</v>
      </c>
      <c r="C534" s="116">
        <f t="shared" ref="C534:O534" si="246">SUM(C532:C533)</f>
        <v>0</v>
      </c>
      <c r="D534" s="116">
        <f t="shared" si="246"/>
        <v>0</v>
      </c>
      <c r="E534" s="116">
        <f t="shared" si="246"/>
        <v>0</v>
      </c>
      <c r="F534" s="116">
        <f t="shared" si="246"/>
        <v>0</v>
      </c>
      <c r="G534" s="116">
        <f t="shared" si="246"/>
        <v>0</v>
      </c>
      <c r="H534" s="116">
        <f t="shared" si="246"/>
        <v>0</v>
      </c>
      <c r="I534" s="116">
        <f t="shared" si="246"/>
        <v>0</v>
      </c>
      <c r="J534" s="116">
        <f t="shared" si="246"/>
        <v>1</v>
      </c>
      <c r="K534" s="116">
        <f t="shared" si="246"/>
        <v>0</v>
      </c>
      <c r="L534" s="116">
        <f t="shared" si="246"/>
        <v>1</v>
      </c>
      <c r="M534" s="116">
        <f t="shared" si="246"/>
        <v>1</v>
      </c>
      <c r="N534" s="116">
        <f t="shared" si="246"/>
        <v>0</v>
      </c>
      <c r="O534" s="116">
        <f t="shared" si="246"/>
        <v>3</v>
      </c>
    </row>
    <row r="535" spans="2:15" s="22" customFormat="1" ht="23.25" customHeight="1" x14ac:dyDescent="0.25">
      <c r="B535" s="85" t="s">
        <v>25</v>
      </c>
      <c r="C535" s="111">
        <f>AVERAGE(C534/$C$1708)</f>
        <v>0</v>
      </c>
      <c r="D535" s="111">
        <f t="shared" ref="D535:N535" si="247">AVERAGE(D534/$C$1709)</f>
        <v>0</v>
      </c>
      <c r="E535" s="111">
        <f t="shared" si="247"/>
        <v>0</v>
      </c>
      <c r="F535" s="111">
        <f t="shared" si="247"/>
        <v>0</v>
      </c>
      <c r="G535" s="111">
        <f t="shared" si="247"/>
        <v>0</v>
      </c>
      <c r="H535" s="111">
        <f t="shared" si="247"/>
        <v>0</v>
      </c>
      <c r="I535" s="111">
        <f t="shared" si="247"/>
        <v>0</v>
      </c>
      <c r="J535" s="111">
        <f t="shared" si="247"/>
        <v>3.2883919763235778E-2</v>
      </c>
      <c r="K535" s="111">
        <f t="shared" si="247"/>
        <v>0</v>
      </c>
      <c r="L535" s="111">
        <f t="shared" si="247"/>
        <v>3.2883919763235778E-2</v>
      </c>
      <c r="M535" s="111">
        <f t="shared" si="247"/>
        <v>3.2883919763235778E-2</v>
      </c>
      <c r="N535" s="111">
        <f t="shared" si="247"/>
        <v>0</v>
      </c>
      <c r="O535" s="111">
        <f>AVERAGE(O534/$O$1708)</f>
        <v>8.21917808219178E-3</v>
      </c>
    </row>
    <row r="536" spans="2:15" s="17" customFormat="1" ht="12" customHeight="1" x14ac:dyDescent="0.25">
      <c r="B536" s="31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21"/>
    </row>
    <row r="537" spans="2:15" s="26" customFormat="1" ht="23.25" customHeight="1" x14ac:dyDescent="0.25">
      <c r="B537" s="85" t="s">
        <v>1467</v>
      </c>
      <c r="C537" s="97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9"/>
    </row>
    <row r="538" spans="2:15" s="17" customFormat="1" ht="23.25" customHeight="1" x14ac:dyDescent="0.25">
      <c r="B538" s="104" t="s">
        <v>1462</v>
      </c>
      <c r="C538" s="109">
        <v>0</v>
      </c>
      <c r="D538" s="109">
        <v>0</v>
      </c>
      <c r="E538" s="109">
        <v>0</v>
      </c>
      <c r="F538" s="109">
        <v>0</v>
      </c>
      <c r="G538" s="109">
        <v>0</v>
      </c>
      <c r="H538" s="109">
        <v>0</v>
      </c>
      <c r="I538" s="109">
        <v>0</v>
      </c>
      <c r="J538" s="109">
        <v>0</v>
      </c>
      <c r="K538" s="109">
        <v>0</v>
      </c>
      <c r="L538" s="109">
        <v>0</v>
      </c>
      <c r="M538" s="109">
        <v>0</v>
      </c>
      <c r="N538" s="109">
        <v>0</v>
      </c>
      <c r="O538" s="84">
        <f t="shared" ref="O538:O543" si="248">SUM(C538:N538)</f>
        <v>0</v>
      </c>
    </row>
    <row r="539" spans="2:15" s="17" customFormat="1" ht="23.25" customHeight="1" x14ac:dyDescent="0.25">
      <c r="B539" s="107" t="s">
        <v>1463</v>
      </c>
      <c r="C539" s="110">
        <v>0</v>
      </c>
      <c r="D539" s="110">
        <v>0</v>
      </c>
      <c r="E539" s="110">
        <v>0</v>
      </c>
      <c r="F539" s="110">
        <v>0</v>
      </c>
      <c r="G539" s="110">
        <v>0</v>
      </c>
      <c r="H539" s="110">
        <v>0</v>
      </c>
      <c r="I539" s="110">
        <v>0</v>
      </c>
      <c r="J539" s="110">
        <v>0</v>
      </c>
      <c r="K539" s="110">
        <v>0</v>
      </c>
      <c r="L539" s="110">
        <v>0</v>
      </c>
      <c r="M539" s="110">
        <v>0</v>
      </c>
      <c r="N539" s="110">
        <v>0</v>
      </c>
      <c r="O539" s="84">
        <f t="shared" si="248"/>
        <v>0</v>
      </c>
    </row>
    <row r="540" spans="2:15" s="17" customFormat="1" ht="23.25" customHeight="1" x14ac:dyDescent="0.25">
      <c r="B540" s="105" t="s">
        <v>1464</v>
      </c>
      <c r="C540" s="109">
        <v>0</v>
      </c>
      <c r="D540" s="109">
        <v>0</v>
      </c>
      <c r="E540" s="109">
        <v>0</v>
      </c>
      <c r="F540" s="109">
        <v>0</v>
      </c>
      <c r="G540" s="109">
        <v>0</v>
      </c>
      <c r="H540" s="109">
        <v>0</v>
      </c>
      <c r="I540" s="109">
        <v>0</v>
      </c>
      <c r="J540" s="109">
        <v>0</v>
      </c>
      <c r="K540" s="109">
        <v>0</v>
      </c>
      <c r="L540" s="109">
        <v>0</v>
      </c>
      <c r="M540" s="109">
        <v>0</v>
      </c>
      <c r="N540" s="109">
        <v>0</v>
      </c>
      <c r="O540" s="84">
        <f t="shared" si="248"/>
        <v>0</v>
      </c>
    </row>
    <row r="541" spans="2:15" s="17" customFormat="1" ht="23.25" customHeight="1" x14ac:dyDescent="0.25">
      <c r="B541" s="106" t="s">
        <v>1465</v>
      </c>
      <c r="C541" s="110">
        <v>0</v>
      </c>
      <c r="D541" s="110">
        <v>0</v>
      </c>
      <c r="E541" s="110">
        <v>0</v>
      </c>
      <c r="F541" s="110">
        <v>0</v>
      </c>
      <c r="G541" s="110">
        <v>0</v>
      </c>
      <c r="H541" s="110">
        <v>0</v>
      </c>
      <c r="I541" s="110">
        <v>0</v>
      </c>
      <c r="J541" s="110">
        <v>0</v>
      </c>
      <c r="K541" s="110">
        <v>0</v>
      </c>
      <c r="L541" s="110">
        <v>0</v>
      </c>
      <c r="M541" s="110">
        <v>0</v>
      </c>
      <c r="N541" s="110">
        <v>0</v>
      </c>
      <c r="O541" s="84">
        <f t="shared" si="248"/>
        <v>0</v>
      </c>
    </row>
    <row r="542" spans="2:15" s="17" customFormat="1" ht="23.25" customHeight="1" x14ac:dyDescent="0.25">
      <c r="B542" s="104" t="s">
        <v>1466</v>
      </c>
      <c r="C542" s="109">
        <v>0</v>
      </c>
      <c r="D542" s="109">
        <v>0</v>
      </c>
      <c r="E542" s="109">
        <v>1</v>
      </c>
      <c r="F542" s="109">
        <v>0</v>
      </c>
      <c r="G542" s="109">
        <v>0</v>
      </c>
      <c r="H542" s="109">
        <v>0</v>
      </c>
      <c r="I542" s="109">
        <v>0</v>
      </c>
      <c r="J542" s="109">
        <v>0</v>
      </c>
      <c r="K542" s="109">
        <v>0</v>
      </c>
      <c r="L542" s="109">
        <v>0</v>
      </c>
      <c r="M542" s="109">
        <v>0</v>
      </c>
      <c r="N542" s="109">
        <v>0</v>
      </c>
      <c r="O542" s="84">
        <f t="shared" si="248"/>
        <v>1</v>
      </c>
    </row>
    <row r="543" spans="2:15" s="22" customFormat="1" ht="23.25" customHeight="1" x14ac:dyDescent="0.25">
      <c r="B543" s="85" t="s">
        <v>5</v>
      </c>
      <c r="C543" s="84">
        <f>SUM(C538:C542)</f>
        <v>0</v>
      </c>
      <c r="D543" s="84">
        <f t="shared" ref="D543:N543" si="249">SUM(D538:D542)</f>
        <v>0</v>
      </c>
      <c r="E543" s="84">
        <f t="shared" si="249"/>
        <v>1</v>
      </c>
      <c r="F543" s="84">
        <f t="shared" si="249"/>
        <v>0</v>
      </c>
      <c r="G543" s="84">
        <f t="shared" si="249"/>
        <v>0</v>
      </c>
      <c r="H543" s="84">
        <f t="shared" si="249"/>
        <v>0</v>
      </c>
      <c r="I543" s="84">
        <f t="shared" si="249"/>
        <v>0</v>
      </c>
      <c r="J543" s="84">
        <f t="shared" si="249"/>
        <v>0</v>
      </c>
      <c r="K543" s="84">
        <f t="shared" si="249"/>
        <v>0</v>
      </c>
      <c r="L543" s="84">
        <f t="shared" si="249"/>
        <v>0</v>
      </c>
      <c r="M543" s="84">
        <f t="shared" si="249"/>
        <v>0</v>
      </c>
      <c r="N543" s="84">
        <f t="shared" si="249"/>
        <v>0</v>
      </c>
      <c r="O543" s="84">
        <f t="shared" si="248"/>
        <v>1</v>
      </c>
    </row>
    <row r="544" spans="2:15" s="22" customFormat="1" ht="15.75" customHeight="1" x14ac:dyDescent="0.25">
      <c r="B544" s="355"/>
      <c r="C544" s="358"/>
      <c r="D544" s="358"/>
      <c r="E544" s="358"/>
      <c r="F544" s="358"/>
      <c r="G544" s="358"/>
      <c r="H544" s="358"/>
      <c r="I544" s="358"/>
      <c r="J544" s="358"/>
      <c r="K544" s="358"/>
      <c r="L544" s="358"/>
      <c r="M544" s="358"/>
      <c r="N544" s="358"/>
      <c r="O544" s="358"/>
    </row>
    <row r="545" spans="2:15" s="22" customFormat="1" ht="23.25" customHeight="1" x14ac:dyDescent="0.25">
      <c r="B545" s="85" t="s">
        <v>1337</v>
      </c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6"/>
    </row>
    <row r="546" spans="2:15" s="22" customFormat="1" ht="23.25" customHeight="1" x14ac:dyDescent="0.25">
      <c r="B546" s="107" t="s">
        <v>1338</v>
      </c>
      <c r="C546" s="110">
        <v>48</v>
      </c>
      <c r="D546" s="334">
        <v>30</v>
      </c>
      <c r="E546" s="334">
        <v>57</v>
      </c>
      <c r="F546" s="334">
        <v>21</v>
      </c>
      <c r="G546" s="334">
        <v>27</v>
      </c>
      <c r="H546" s="334">
        <v>32</v>
      </c>
      <c r="I546" s="334">
        <v>29</v>
      </c>
      <c r="J546" s="334">
        <v>50</v>
      </c>
      <c r="K546" s="334">
        <v>32</v>
      </c>
      <c r="L546" s="334">
        <v>42</v>
      </c>
      <c r="M546" s="334">
        <v>33</v>
      </c>
      <c r="N546" s="334">
        <v>53</v>
      </c>
      <c r="O546" s="116">
        <f>SUM(C546:N546)</f>
        <v>454</v>
      </c>
    </row>
    <row r="547" spans="2:15" s="22" customFormat="1" ht="23.25" customHeight="1" x14ac:dyDescent="0.25">
      <c r="B547" s="104" t="s">
        <v>1339</v>
      </c>
      <c r="C547" s="109">
        <v>168</v>
      </c>
      <c r="D547" s="335">
        <v>113</v>
      </c>
      <c r="E547" s="335">
        <v>97</v>
      </c>
      <c r="F547" s="335">
        <v>100</v>
      </c>
      <c r="G547" s="335">
        <v>84</v>
      </c>
      <c r="H547" s="335">
        <v>94</v>
      </c>
      <c r="I547" s="335">
        <v>123</v>
      </c>
      <c r="J547" s="335">
        <v>117</v>
      </c>
      <c r="K547" s="335">
        <v>143</v>
      </c>
      <c r="L547" s="335">
        <v>139</v>
      </c>
      <c r="M547" s="335">
        <v>113</v>
      </c>
      <c r="N547" s="335">
        <v>136</v>
      </c>
      <c r="O547" s="116">
        <f>SUM(C547:N547)</f>
        <v>1427</v>
      </c>
    </row>
    <row r="548" spans="2:15" s="22" customFormat="1" ht="23.25" customHeight="1" x14ac:dyDescent="0.25">
      <c r="B548" s="107" t="s">
        <v>1340</v>
      </c>
      <c r="C548" s="110">
        <v>60</v>
      </c>
      <c r="D548" s="334">
        <v>46</v>
      </c>
      <c r="E548" s="334">
        <v>53</v>
      </c>
      <c r="F548" s="334">
        <v>35</v>
      </c>
      <c r="G548" s="334">
        <v>42</v>
      </c>
      <c r="H548" s="334">
        <v>27</v>
      </c>
      <c r="I548" s="334">
        <v>37</v>
      </c>
      <c r="J548" s="334">
        <v>57</v>
      </c>
      <c r="K548" s="334">
        <v>46</v>
      </c>
      <c r="L548" s="334">
        <v>65</v>
      </c>
      <c r="M548" s="334">
        <v>50</v>
      </c>
      <c r="N548" s="334">
        <v>63</v>
      </c>
      <c r="O548" s="116">
        <f>SUM(C548:N548)</f>
        <v>581</v>
      </c>
    </row>
    <row r="549" spans="2:15" s="22" customFormat="1" ht="23.25" customHeight="1" x14ac:dyDescent="0.25">
      <c r="B549" s="104" t="s">
        <v>1341</v>
      </c>
      <c r="C549" s="109">
        <v>39</v>
      </c>
      <c r="D549" s="335">
        <v>27</v>
      </c>
      <c r="E549" s="335">
        <v>17</v>
      </c>
      <c r="F549" s="335">
        <v>23</v>
      </c>
      <c r="G549" s="335">
        <v>17</v>
      </c>
      <c r="H549" s="335">
        <v>19</v>
      </c>
      <c r="I549" s="335">
        <v>29</v>
      </c>
      <c r="J549" s="335">
        <v>24</v>
      </c>
      <c r="K549" s="335">
        <v>14</v>
      </c>
      <c r="L549" s="335">
        <v>26</v>
      </c>
      <c r="M549" s="335">
        <v>26</v>
      </c>
      <c r="N549" s="335">
        <v>21</v>
      </c>
      <c r="O549" s="116">
        <f>SUM(C549:N549)</f>
        <v>282</v>
      </c>
    </row>
    <row r="550" spans="2:15" s="22" customFormat="1" ht="23.25" customHeight="1" x14ac:dyDescent="0.25">
      <c r="B550" s="85" t="s">
        <v>5</v>
      </c>
      <c r="C550" s="116">
        <f>SUM(C546:C549)</f>
        <v>315</v>
      </c>
      <c r="D550" s="116">
        <f t="shared" ref="D550:N550" si="250">SUM(D546:D549)</f>
        <v>216</v>
      </c>
      <c r="E550" s="116">
        <f t="shared" si="250"/>
        <v>224</v>
      </c>
      <c r="F550" s="116">
        <f t="shared" si="250"/>
        <v>179</v>
      </c>
      <c r="G550" s="116">
        <f t="shared" si="250"/>
        <v>170</v>
      </c>
      <c r="H550" s="116">
        <f t="shared" si="250"/>
        <v>172</v>
      </c>
      <c r="I550" s="116">
        <f t="shared" si="250"/>
        <v>218</v>
      </c>
      <c r="J550" s="116">
        <f>SUM(J546:J549)</f>
        <v>248</v>
      </c>
      <c r="K550" s="116">
        <f t="shared" si="250"/>
        <v>235</v>
      </c>
      <c r="L550" s="116">
        <f t="shared" si="250"/>
        <v>272</v>
      </c>
      <c r="M550" s="116">
        <f t="shared" si="250"/>
        <v>222</v>
      </c>
      <c r="N550" s="116">
        <f t="shared" si="250"/>
        <v>273</v>
      </c>
      <c r="O550" s="116">
        <f>SUM(C550:N550)</f>
        <v>2744</v>
      </c>
    </row>
    <row r="551" spans="2:15" s="17" customFormat="1" ht="23.25" customHeight="1" x14ac:dyDescent="0.25">
      <c r="B551" s="85" t="s">
        <v>25</v>
      </c>
      <c r="C551" s="111">
        <f>AVERAGE(C550/$C$1708)</f>
        <v>10.161290322580646</v>
      </c>
      <c r="D551" s="111">
        <f t="shared" ref="D551:N551" si="251">AVERAGE(D550/$C$1709)</f>
        <v>7.1029266688589283</v>
      </c>
      <c r="E551" s="111">
        <f t="shared" si="251"/>
        <v>7.3659980269648138</v>
      </c>
      <c r="F551" s="111">
        <f t="shared" si="251"/>
        <v>5.8862216376192045</v>
      </c>
      <c r="G551" s="111">
        <f t="shared" si="251"/>
        <v>5.5902663597500819</v>
      </c>
      <c r="H551" s="111">
        <f t="shared" si="251"/>
        <v>5.6560341992765535</v>
      </c>
      <c r="I551" s="111">
        <f t="shared" si="251"/>
        <v>7.1686945083853999</v>
      </c>
      <c r="J551" s="111">
        <f t="shared" si="251"/>
        <v>8.1552121012824728</v>
      </c>
      <c r="K551" s="111">
        <f t="shared" si="251"/>
        <v>7.7277211443604079</v>
      </c>
      <c r="L551" s="111">
        <f t="shared" si="251"/>
        <v>8.9444261756001318</v>
      </c>
      <c r="M551" s="111">
        <f t="shared" si="251"/>
        <v>7.3002301874383422</v>
      </c>
      <c r="N551" s="111">
        <f t="shared" si="251"/>
        <v>8.977310095363368</v>
      </c>
      <c r="O551" s="111">
        <f>AVERAGE(O550/$O$1708)</f>
        <v>7.5178082191780824</v>
      </c>
    </row>
    <row r="552" spans="2:15" s="17" customFormat="1" ht="12" customHeight="1" x14ac:dyDescent="0.25">
      <c r="B552" s="31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21"/>
    </row>
    <row r="553" spans="2:15" s="18" customFormat="1" ht="23.25" customHeight="1" x14ac:dyDescent="0.25">
      <c r="B553" s="121" t="s">
        <v>36</v>
      </c>
      <c r="C553" s="97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9"/>
    </row>
    <row r="554" spans="2:15" s="22" customFormat="1" ht="12" customHeight="1" x14ac:dyDescent="0.25">
      <c r="B554" s="31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21"/>
    </row>
    <row r="555" spans="2:15" s="25" customFormat="1" ht="23.25" customHeight="1" x14ac:dyDescent="0.25">
      <c r="B555" s="85" t="s">
        <v>127</v>
      </c>
      <c r="C555" s="97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9"/>
    </row>
    <row r="556" spans="2:15" s="22" customFormat="1" ht="23.25" customHeight="1" x14ac:dyDescent="0.25">
      <c r="B556" s="104" t="s">
        <v>1344</v>
      </c>
      <c r="C556" s="109">
        <v>944</v>
      </c>
      <c r="D556" s="109">
        <v>984</v>
      </c>
      <c r="E556" s="109">
        <v>962</v>
      </c>
      <c r="F556" s="109">
        <v>869</v>
      </c>
      <c r="G556" s="109">
        <v>914</v>
      </c>
      <c r="H556" s="109">
        <v>863</v>
      </c>
      <c r="I556" s="109">
        <v>930</v>
      </c>
      <c r="J556" s="109">
        <v>1193</v>
      </c>
      <c r="K556" s="109">
        <v>1043</v>
      </c>
      <c r="L556" s="109">
        <v>1072</v>
      </c>
      <c r="M556" s="109">
        <v>1041</v>
      </c>
      <c r="N556" s="109">
        <v>1253</v>
      </c>
      <c r="O556" s="116">
        <f>SUM(C556:N556)</f>
        <v>12068</v>
      </c>
    </row>
    <row r="557" spans="2:15" s="22" customFormat="1" ht="23.25" customHeight="1" x14ac:dyDescent="0.25">
      <c r="B557" s="107" t="s">
        <v>502</v>
      </c>
      <c r="C557" s="110">
        <v>369</v>
      </c>
      <c r="D557" s="110">
        <v>382</v>
      </c>
      <c r="E557" s="110">
        <v>311</v>
      </c>
      <c r="F557" s="110">
        <v>192</v>
      </c>
      <c r="G557" s="110">
        <v>194</v>
      </c>
      <c r="H557" s="110">
        <v>217</v>
      </c>
      <c r="I557" s="110">
        <v>315</v>
      </c>
      <c r="J557" s="110">
        <v>366</v>
      </c>
      <c r="K557" s="110">
        <v>359</v>
      </c>
      <c r="L557" s="110">
        <v>349</v>
      </c>
      <c r="M557" s="110">
        <v>323</v>
      </c>
      <c r="N557" s="110">
        <v>381</v>
      </c>
      <c r="O557" s="116">
        <f>SUM(C557:N557)</f>
        <v>3758</v>
      </c>
    </row>
    <row r="558" spans="2:15" s="17" customFormat="1" ht="23.25" customHeight="1" x14ac:dyDescent="0.25">
      <c r="B558" s="104" t="s">
        <v>503</v>
      </c>
      <c r="C558" s="109">
        <v>2270</v>
      </c>
      <c r="D558" s="109">
        <v>2102</v>
      </c>
      <c r="E558" s="109">
        <v>1327</v>
      </c>
      <c r="F558" s="109">
        <v>857</v>
      </c>
      <c r="G558" s="109">
        <v>952</v>
      </c>
      <c r="H558" s="109">
        <v>1292</v>
      </c>
      <c r="I558" s="109">
        <v>2092</v>
      </c>
      <c r="J558" s="109">
        <v>2806</v>
      </c>
      <c r="K558" s="109">
        <v>2773</v>
      </c>
      <c r="L558" s="109">
        <v>2658</v>
      </c>
      <c r="M558" s="109">
        <v>2691</v>
      </c>
      <c r="N558" s="109">
        <v>2360</v>
      </c>
      <c r="O558" s="116">
        <f>SUM(C558:N558)</f>
        <v>24180</v>
      </c>
    </row>
    <row r="559" spans="2:15" s="17" customFormat="1" ht="23.25" customHeight="1" x14ac:dyDescent="0.25">
      <c r="B559" s="107" t="s">
        <v>1327</v>
      </c>
      <c r="C559" s="110">
        <v>7</v>
      </c>
      <c r="D559" s="110">
        <v>3</v>
      </c>
      <c r="E559" s="110">
        <v>3</v>
      </c>
      <c r="F559" s="110">
        <v>4</v>
      </c>
      <c r="G559" s="110">
        <v>8</v>
      </c>
      <c r="H559" s="110">
        <v>4</v>
      </c>
      <c r="I559" s="110">
        <v>5</v>
      </c>
      <c r="J559" s="110">
        <v>5</v>
      </c>
      <c r="K559" s="110">
        <v>12</v>
      </c>
      <c r="L559" s="110">
        <v>5</v>
      </c>
      <c r="M559" s="110">
        <v>0</v>
      </c>
      <c r="N559" s="110">
        <v>7</v>
      </c>
      <c r="O559" s="116">
        <f>SUM(C559:N559)</f>
        <v>63</v>
      </c>
    </row>
    <row r="560" spans="2:15" s="22" customFormat="1" ht="23.25" customHeight="1" x14ac:dyDescent="0.25">
      <c r="B560" s="85" t="s">
        <v>5</v>
      </c>
      <c r="C560" s="116">
        <f>SUM(C556:C559)</f>
        <v>3590</v>
      </c>
      <c r="D560" s="116">
        <f t="shared" ref="D560:N560" si="252">SUM(D556:D559)</f>
        <v>3471</v>
      </c>
      <c r="E560" s="116">
        <f>SUM(E556:E559)</f>
        <v>2603</v>
      </c>
      <c r="F560" s="116">
        <f t="shared" si="252"/>
        <v>1922</v>
      </c>
      <c r="G560" s="116">
        <f t="shared" si="252"/>
        <v>2068</v>
      </c>
      <c r="H560" s="116">
        <f>SUM(H556:H559)</f>
        <v>2376</v>
      </c>
      <c r="I560" s="116">
        <f t="shared" si="252"/>
        <v>3342</v>
      </c>
      <c r="J560" s="116">
        <f t="shared" si="252"/>
        <v>4370</v>
      </c>
      <c r="K560" s="116">
        <f t="shared" si="252"/>
        <v>4187</v>
      </c>
      <c r="L560" s="116">
        <f t="shared" si="252"/>
        <v>4084</v>
      </c>
      <c r="M560" s="116">
        <f>SUM(M556:M559)</f>
        <v>4055</v>
      </c>
      <c r="N560" s="116">
        <f t="shared" si="252"/>
        <v>4001</v>
      </c>
      <c r="O560" s="116">
        <f>SUM(C560:N560)</f>
        <v>40069</v>
      </c>
    </row>
    <row r="561" spans="2:15" s="22" customFormat="1" ht="12" customHeight="1" x14ac:dyDescent="0.25">
      <c r="B561" s="31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21"/>
    </row>
    <row r="562" spans="2:15" s="22" customFormat="1" ht="23.25" customHeight="1" x14ac:dyDescent="0.25">
      <c r="B562" s="85" t="s">
        <v>128</v>
      </c>
      <c r="C562" s="97"/>
      <c r="D562" s="98"/>
      <c r="E562" s="98" t="s">
        <v>148</v>
      </c>
      <c r="F562" s="98"/>
      <c r="G562" s="98"/>
      <c r="H562" s="98"/>
      <c r="I562" s="98"/>
      <c r="J562" s="98"/>
      <c r="K562" s="98"/>
      <c r="L562" s="98"/>
      <c r="M562" s="98"/>
      <c r="N562" s="98"/>
      <c r="O562" s="99"/>
    </row>
    <row r="563" spans="2:15" s="22" customFormat="1" ht="23.25" customHeight="1" x14ac:dyDescent="0.25">
      <c r="B563" s="104" t="s">
        <v>504</v>
      </c>
      <c r="C563" s="109">
        <v>0</v>
      </c>
      <c r="D563" s="109">
        <v>0</v>
      </c>
      <c r="E563" s="109">
        <v>0</v>
      </c>
      <c r="F563" s="109">
        <v>0</v>
      </c>
      <c r="G563" s="109">
        <v>0</v>
      </c>
      <c r="H563" s="109">
        <v>0</v>
      </c>
      <c r="I563" s="109">
        <v>0</v>
      </c>
      <c r="J563" s="109">
        <v>0</v>
      </c>
      <c r="K563" s="109">
        <v>0</v>
      </c>
      <c r="L563" s="109">
        <v>0</v>
      </c>
      <c r="M563" s="109">
        <v>0</v>
      </c>
      <c r="N563" s="109">
        <v>0</v>
      </c>
      <c r="O563" s="116">
        <f t="shared" ref="O563:O571" si="253">SUM(C563:N563)</f>
        <v>0</v>
      </c>
    </row>
    <row r="564" spans="2:15" s="22" customFormat="1" ht="23.25" customHeight="1" x14ac:dyDescent="0.25">
      <c r="B564" s="107" t="s">
        <v>1345</v>
      </c>
      <c r="C564" s="110">
        <v>64</v>
      </c>
      <c r="D564" s="110">
        <v>49</v>
      </c>
      <c r="E564" s="110">
        <v>67</v>
      </c>
      <c r="F564" s="110">
        <v>30</v>
      </c>
      <c r="G564" s="110">
        <v>118</v>
      </c>
      <c r="H564" s="110">
        <v>135</v>
      </c>
      <c r="I564" s="110">
        <v>95</v>
      </c>
      <c r="J564" s="110">
        <v>6</v>
      </c>
      <c r="K564" s="110">
        <v>164</v>
      </c>
      <c r="L564" s="110">
        <v>168</v>
      </c>
      <c r="M564" s="110">
        <v>125</v>
      </c>
      <c r="N564" s="110">
        <v>132</v>
      </c>
      <c r="O564" s="116">
        <f t="shared" si="253"/>
        <v>1153</v>
      </c>
    </row>
    <row r="565" spans="2:15" s="22" customFormat="1" ht="23.25" customHeight="1" x14ac:dyDescent="0.25">
      <c r="B565" s="104" t="s">
        <v>1346</v>
      </c>
      <c r="C565" s="109">
        <v>36</v>
      </c>
      <c r="D565" s="109">
        <v>60</v>
      </c>
      <c r="E565" s="109">
        <v>37</v>
      </c>
      <c r="F565" s="109">
        <v>20</v>
      </c>
      <c r="G565" s="109">
        <v>39</v>
      </c>
      <c r="H565" s="109">
        <v>43</v>
      </c>
      <c r="I565" s="109">
        <v>41</v>
      </c>
      <c r="J565" s="109">
        <v>69</v>
      </c>
      <c r="K565" s="109">
        <v>57</v>
      </c>
      <c r="L565" s="109">
        <v>65</v>
      </c>
      <c r="M565" s="109">
        <v>65</v>
      </c>
      <c r="N565" s="109">
        <v>51</v>
      </c>
      <c r="O565" s="116">
        <f t="shared" si="253"/>
        <v>583</v>
      </c>
    </row>
    <row r="566" spans="2:15" s="40" customFormat="1" ht="23.25" customHeight="1" x14ac:dyDescent="0.25">
      <c r="B566" s="107" t="s">
        <v>1347</v>
      </c>
      <c r="C566" s="110">
        <v>6</v>
      </c>
      <c r="D566" s="110">
        <v>2</v>
      </c>
      <c r="E566" s="110">
        <v>11</v>
      </c>
      <c r="F566" s="110">
        <v>11</v>
      </c>
      <c r="G566" s="110">
        <v>8</v>
      </c>
      <c r="H566" s="110">
        <v>9</v>
      </c>
      <c r="I566" s="110">
        <v>8</v>
      </c>
      <c r="J566" s="110">
        <v>7</v>
      </c>
      <c r="K566" s="110">
        <v>4</v>
      </c>
      <c r="L566" s="110">
        <v>5</v>
      </c>
      <c r="M566" s="110">
        <v>10</v>
      </c>
      <c r="N566" s="110">
        <v>4</v>
      </c>
      <c r="O566" s="116">
        <f t="shared" si="253"/>
        <v>85</v>
      </c>
    </row>
    <row r="567" spans="2:15" s="40" customFormat="1" ht="23.25" customHeight="1" x14ac:dyDescent="0.25">
      <c r="B567" s="104" t="s">
        <v>1348</v>
      </c>
      <c r="C567" s="109">
        <v>76</v>
      </c>
      <c r="D567" s="109">
        <v>55</v>
      </c>
      <c r="E567" s="109">
        <v>52</v>
      </c>
      <c r="F567" s="109">
        <v>57</v>
      </c>
      <c r="G567" s="109">
        <v>67</v>
      </c>
      <c r="H567" s="109">
        <v>61</v>
      </c>
      <c r="I567" s="109">
        <v>97</v>
      </c>
      <c r="J567" s="109">
        <v>46</v>
      </c>
      <c r="K567" s="109">
        <v>195</v>
      </c>
      <c r="L567" s="109">
        <v>43</v>
      </c>
      <c r="M567" s="109">
        <v>37</v>
      </c>
      <c r="N567" s="109">
        <v>49</v>
      </c>
      <c r="O567" s="116">
        <f t="shared" si="253"/>
        <v>835</v>
      </c>
    </row>
    <row r="568" spans="2:15" s="40" customFormat="1" ht="23.25" customHeight="1" x14ac:dyDescent="0.25">
      <c r="B568" s="107" t="s">
        <v>1349</v>
      </c>
      <c r="C568" s="110">
        <v>11</v>
      </c>
      <c r="D568" s="110">
        <v>3</v>
      </c>
      <c r="E568" s="110">
        <v>6</v>
      </c>
      <c r="F568" s="110">
        <v>4</v>
      </c>
      <c r="G568" s="110">
        <v>9</v>
      </c>
      <c r="H568" s="110">
        <v>2</v>
      </c>
      <c r="I568" s="110">
        <v>5</v>
      </c>
      <c r="J568" s="110">
        <v>5</v>
      </c>
      <c r="K568" s="110">
        <v>7</v>
      </c>
      <c r="L568" s="110">
        <v>5</v>
      </c>
      <c r="M568" s="110">
        <v>9</v>
      </c>
      <c r="N568" s="110">
        <v>6</v>
      </c>
      <c r="O568" s="116">
        <f t="shared" si="253"/>
        <v>72</v>
      </c>
    </row>
    <row r="569" spans="2:15" s="40" customFormat="1" ht="23.25" customHeight="1" x14ac:dyDescent="0.25">
      <c r="B569" s="104" t="s">
        <v>1350</v>
      </c>
      <c r="C569" s="109">
        <v>203</v>
      </c>
      <c r="D569" s="109">
        <v>303</v>
      </c>
      <c r="E569" s="109">
        <v>342</v>
      </c>
      <c r="F569" s="109">
        <v>203</v>
      </c>
      <c r="G569" s="109">
        <v>206</v>
      </c>
      <c r="H569" s="109">
        <v>199</v>
      </c>
      <c r="I569" s="109">
        <v>225</v>
      </c>
      <c r="J569" s="109">
        <v>204</v>
      </c>
      <c r="K569" s="109">
        <v>230</v>
      </c>
      <c r="L569" s="109">
        <v>119</v>
      </c>
      <c r="M569" s="109">
        <v>133</v>
      </c>
      <c r="N569" s="109">
        <v>144</v>
      </c>
      <c r="O569" s="116">
        <f t="shared" si="253"/>
        <v>2511</v>
      </c>
    </row>
    <row r="570" spans="2:15" s="40" customFormat="1" ht="23.25" customHeight="1" x14ac:dyDescent="0.25">
      <c r="B570" s="107" t="s">
        <v>1351</v>
      </c>
      <c r="C570" s="110">
        <v>6</v>
      </c>
      <c r="D570" s="110">
        <v>16</v>
      </c>
      <c r="E570" s="110">
        <v>12</v>
      </c>
      <c r="F570" s="110">
        <v>4</v>
      </c>
      <c r="G570" s="110">
        <v>7</v>
      </c>
      <c r="H570" s="110">
        <v>6</v>
      </c>
      <c r="I570" s="110">
        <v>7</v>
      </c>
      <c r="J570" s="110">
        <v>3</v>
      </c>
      <c r="K570" s="110">
        <v>6</v>
      </c>
      <c r="L570" s="110">
        <v>6</v>
      </c>
      <c r="M570" s="110">
        <v>8</v>
      </c>
      <c r="N570" s="110">
        <v>5</v>
      </c>
      <c r="O570" s="116">
        <f t="shared" si="253"/>
        <v>86</v>
      </c>
    </row>
    <row r="571" spans="2:15" s="17" customFormat="1" ht="23.25" customHeight="1" x14ac:dyDescent="0.25">
      <c r="B571" s="104" t="s">
        <v>1352</v>
      </c>
      <c r="C571" s="109">
        <v>3</v>
      </c>
      <c r="D571" s="109">
        <v>4</v>
      </c>
      <c r="E571" s="109">
        <v>6</v>
      </c>
      <c r="F571" s="109">
        <v>2</v>
      </c>
      <c r="G571" s="109">
        <v>5</v>
      </c>
      <c r="H571" s="109">
        <v>4</v>
      </c>
      <c r="I571" s="109">
        <v>5</v>
      </c>
      <c r="J571" s="109">
        <v>0</v>
      </c>
      <c r="K571" s="109">
        <v>0</v>
      </c>
      <c r="L571" s="109">
        <v>0</v>
      </c>
      <c r="M571" s="109">
        <v>0</v>
      </c>
      <c r="N571" s="109">
        <v>0</v>
      </c>
      <c r="O571" s="116">
        <f t="shared" si="253"/>
        <v>29</v>
      </c>
    </row>
    <row r="572" spans="2:15" s="17" customFormat="1" ht="23.25" customHeight="1" x14ac:dyDescent="0.25">
      <c r="B572" s="107" t="s">
        <v>1353</v>
      </c>
      <c r="C572" s="110">
        <v>0</v>
      </c>
      <c r="D572" s="110">
        <v>0</v>
      </c>
      <c r="E572" s="110">
        <v>0</v>
      </c>
      <c r="F572" s="110">
        <v>0</v>
      </c>
      <c r="G572" s="110">
        <v>0</v>
      </c>
      <c r="H572" s="110">
        <v>0</v>
      </c>
      <c r="I572" s="110">
        <v>0</v>
      </c>
      <c r="J572" s="110">
        <v>0</v>
      </c>
      <c r="K572" s="110">
        <v>0</v>
      </c>
      <c r="L572" s="110">
        <v>0</v>
      </c>
      <c r="M572" s="110">
        <v>0</v>
      </c>
      <c r="N572" s="110">
        <v>0</v>
      </c>
      <c r="O572" s="116">
        <f>SUM(C572:N572)</f>
        <v>0</v>
      </c>
    </row>
    <row r="573" spans="2:15" s="17" customFormat="1" ht="23.25" customHeight="1" x14ac:dyDescent="0.25">
      <c r="B573" s="105" t="s">
        <v>1354</v>
      </c>
      <c r="C573" s="330">
        <v>0</v>
      </c>
      <c r="D573" s="330">
        <v>0</v>
      </c>
      <c r="E573" s="330">
        <v>0</v>
      </c>
      <c r="F573" s="330">
        <v>0</v>
      </c>
      <c r="G573" s="330">
        <v>0</v>
      </c>
      <c r="H573" s="330">
        <v>18</v>
      </c>
      <c r="I573" s="330">
        <v>85</v>
      </c>
      <c r="J573" s="330">
        <v>105</v>
      </c>
      <c r="K573" s="330">
        <v>157</v>
      </c>
      <c r="L573" s="330">
        <v>154</v>
      </c>
      <c r="M573" s="330">
        <v>129</v>
      </c>
      <c r="N573" s="330">
        <v>137</v>
      </c>
      <c r="O573" s="116">
        <f>SUM(C573:N573)</f>
        <v>785</v>
      </c>
    </row>
    <row r="574" spans="2:15" s="17" customFormat="1" ht="23.25" customHeight="1" x14ac:dyDescent="0.25">
      <c r="B574" s="107" t="s">
        <v>1355</v>
      </c>
      <c r="C574" s="110">
        <v>0</v>
      </c>
      <c r="D574" s="110">
        <v>0</v>
      </c>
      <c r="E574" s="110">
        <v>0</v>
      </c>
      <c r="F574" s="110">
        <v>0</v>
      </c>
      <c r="G574" s="110">
        <v>0</v>
      </c>
      <c r="H574" s="110">
        <v>1</v>
      </c>
      <c r="I574" s="110">
        <v>0</v>
      </c>
      <c r="J574" s="110">
        <v>0</v>
      </c>
      <c r="K574" s="110">
        <v>0</v>
      </c>
      <c r="L574" s="110">
        <v>0</v>
      </c>
      <c r="M574" s="110">
        <v>0</v>
      </c>
      <c r="N574" s="110">
        <v>0</v>
      </c>
      <c r="O574" s="116">
        <f>SUM(C574:N574)</f>
        <v>1</v>
      </c>
    </row>
    <row r="575" spans="2:15" s="22" customFormat="1" ht="23.25" customHeight="1" x14ac:dyDescent="0.25">
      <c r="B575" s="85" t="s">
        <v>5</v>
      </c>
      <c r="C575" s="116">
        <f>SUM(C563:C574)</f>
        <v>405</v>
      </c>
      <c r="D575" s="116">
        <f t="shared" ref="D575:O575" si="254">SUM(D563:D574)</f>
        <v>492</v>
      </c>
      <c r="E575" s="116">
        <f t="shared" si="254"/>
        <v>533</v>
      </c>
      <c r="F575" s="116">
        <f t="shared" si="254"/>
        <v>331</v>
      </c>
      <c r="G575" s="116">
        <f t="shared" si="254"/>
        <v>459</v>
      </c>
      <c r="H575" s="116">
        <f t="shared" si="254"/>
        <v>478</v>
      </c>
      <c r="I575" s="116">
        <f t="shared" si="254"/>
        <v>568</v>
      </c>
      <c r="J575" s="116">
        <f t="shared" si="254"/>
        <v>445</v>
      </c>
      <c r="K575" s="116">
        <f t="shared" si="254"/>
        <v>820</v>
      </c>
      <c r="L575" s="116">
        <f t="shared" si="254"/>
        <v>565</v>
      </c>
      <c r="M575" s="116">
        <f t="shared" si="254"/>
        <v>516</v>
      </c>
      <c r="N575" s="116">
        <f t="shared" si="254"/>
        <v>528</v>
      </c>
      <c r="O575" s="116">
        <f t="shared" si="254"/>
        <v>6140</v>
      </c>
    </row>
    <row r="576" spans="2:15" s="22" customFormat="1" ht="12" customHeight="1" x14ac:dyDescent="0.25">
      <c r="B576" s="31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21"/>
    </row>
    <row r="577" spans="2:15" s="17" customFormat="1" ht="23.25" customHeight="1" x14ac:dyDescent="0.25">
      <c r="B577" s="85" t="s">
        <v>129</v>
      </c>
      <c r="C577" s="97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9"/>
    </row>
    <row r="578" spans="2:15" s="17" customFormat="1" ht="23.25" customHeight="1" x14ac:dyDescent="0.25">
      <c r="B578" s="104" t="s">
        <v>505</v>
      </c>
      <c r="C578" s="109">
        <v>0</v>
      </c>
      <c r="D578" s="109">
        <v>0</v>
      </c>
      <c r="E578" s="109">
        <v>0</v>
      </c>
      <c r="F578" s="109">
        <v>0</v>
      </c>
      <c r="G578" s="109">
        <v>0</v>
      </c>
      <c r="H578" s="109">
        <v>0</v>
      </c>
      <c r="I578" s="109">
        <v>0</v>
      </c>
      <c r="J578" s="109">
        <v>0</v>
      </c>
      <c r="K578" s="109">
        <v>0</v>
      </c>
      <c r="L578" s="109">
        <v>0</v>
      </c>
      <c r="M578" s="109">
        <v>0</v>
      </c>
      <c r="N578" s="109">
        <v>0</v>
      </c>
      <c r="O578" s="116">
        <f t="shared" ref="O578:O583" si="255">SUM(C578:N578)</f>
        <v>0</v>
      </c>
    </row>
    <row r="579" spans="2:15" s="22" customFormat="1" ht="23.25" customHeight="1" x14ac:dyDescent="0.25">
      <c r="B579" s="107" t="s">
        <v>506</v>
      </c>
      <c r="C579" s="110">
        <v>148</v>
      </c>
      <c r="D579" s="110">
        <v>147</v>
      </c>
      <c r="E579" s="110">
        <v>0</v>
      </c>
      <c r="F579" s="110">
        <v>0</v>
      </c>
      <c r="G579" s="110">
        <v>130</v>
      </c>
      <c r="H579" s="110">
        <v>184</v>
      </c>
      <c r="I579" s="110">
        <v>172</v>
      </c>
      <c r="J579" s="110">
        <v>206</v>
      </c>
      <c r="K579" s="110">
        <v>200</v>
      </c>
      <c r="L579" s="110">
        <v>215</v>
      </c>
      <c r="M579" s="110">
        <v>155</v>
      </c>
      <c r="N579" s="110">
        <v>176</v>
      </c>
      <c r="O579" s="116">
        <f t="shared" si="255"/>
        <v>1733</v>
      </c>
    </row>
    <row r="580" spans="2:15" s="22" customFormat="1" ht="23.25" customHeight="1" x14ac:dyDescent="0.25">
      <c r="B580" s="104" t="s">
        <v>507</v>
      </c>
      <c r="C580" s="109">
        <v>0</v>
      </c>
      <c r="D580" s="109">
        <v>0</v>
      </c>
      <c r="E580" s="109">
        <v>0</v>
      </c>
      <c r="F580" s="109">
        <v>0</v>
      </c>
      <c r="G580" s="109">
        <v>0</v>
      </c>
      <c r="H580" s="109">
        <v>27</v>
      </c>
      <c r="I580" s="109">
        <v>102</v>
      </c>
      <c r="J580" s="109">
        <v>147</v>
      </c>
      <c r="K580" s="109">
        <v>143</v>
      </c>
      <c r="L580" s="109">
        <v>140</v>
      </c>
      <c r="M580" s="109">
        <v>157</v>
      </c>
      <c r="N580" s="109">
        <v>179</v>
      </c>
      <c r="O580" s="116">
        <f t="shared" si="255"/>
        <v>895</v>
      </c>
    </row>
    <row r="581" spans="2:15" s="17" customFormat="1" ht="23.25" customHeight="1" x14ac:dyDescent="0.25">
      <c r="B581" s="107" t="s">
        <v>508</v>
      </c>
      <c r="C581" s="110">
        <v>5</v>
      </c>
      <c r="D581" s="110">
        <v>4</v>
      </c>
      <c r="E581" s="110">
        <v>0</v>
      </c>
      <c r="F581" s="110">
        <v>0</v>
      </c>
      <c r="G581" s="110">
        <v>7</v>
      </c>
      <c r="H581" s="110">
        <v>10</v>
      </c>
      <c r="I581" s="110">
        <v>8</v>
      </c>
      <c r="J581" s="110">
        <v>2</v>
      </c>
      <c r="K581" s="110">
        <v>4</v>
      </c>
      <c r="L581" s="110">
        <v>2</v>
      </c>
      <c r="M581" s="110">
        <v>5</v>
      </c>
      <c r="N581" s="110">
        <v>1</v>
      </c>
      <c r="O581" s="116">
        <f t="shared" si="255"/>
        <v>48</v>
      </c>
    </row>
    <row r="582" spans="2:15" s="17" customFormat="1" ht="23.25" customHeight="1" x14ac:dyDescent="0.25">
      <c r="B582" s="104" t="s">
        <v>509</v>
      </c>
      <c r="C582" s="109">
        <v>34</v>
      </c>
      <c r="D582" s="109">
        <v>31</v>
      </c>
      <c r="E582" s="109">
        <v>0</v>
      </c>
      <c r="F582" s="109">
        <v>0</v>
      </c>
      <c r="G582" s="109">
        <v>0</v>
      </c>
      <c r="H582" s="109">
        <v>4</v>
      </c>
      <c r="I582" s="109">
        <v>33</v>
      </c>
      <c r="J582" s="109">
        <v>28</v>
      </c>
      <c r="K582" s="109">
        <v>15</v>
      </c>
      <c r="L582" s="109">
        <v>0</v>
      </c>
      <c r="M582" s="109">
        <v>21</v>
      </c>
      <c r="N582" s="109">
        <v>43</v>
      </c>
      <c r="O582" s="116">
        <f t="shared" si="255"/>
        <v>209</v>
      </c>
    </row>
    <row r="583" spans="2:15" s="22" customFormat="1" ht="23.25" customHeight="1" x14ac:dyDescent="0.25">
      <c r="B583" s="85" t="s">
        <v>5</v>
      </c>
      <c r="C583" s="116">
        <f t="shared" ref="C583:N583" si="256">SUM(C578:C582)</f>
        <v>187</v>
      </c>
      <c r="D583" s="116">
        <f t="shared" si="256"/>
        <v>182</v>
      </c>
      <c r="E583" s="116">
        <f>SUM(E578:E582)</f>
        <v>0</v>
      </c>
      <c r="F583" s="116">
        <f t="shared" si="256"/>
        <v>0</v>
      </c>
      <c r="G583" s="116">
        <f t="shared" si="256"/>
        <v>137</v>
      </c>
      <c r="H583" s="116">
        <f t="shared" si="256"/>
        <v>225</v>
      </c>
      <c r="I583" s="116">
        <f t="shared" si="256"/>
        <v>315</v>
      </c>
      <c r="J583" s="116">
        <f t="shared" si="256"/>
        <v>383</v>
      </c>
      <c r="K583" s="116">
        <f t="shared" si="256"/>
        <v>362</v>
      </c>
      <c r="L583" s="116">
        <f t="shared" si="256"/>
        <v>357</v>
      </c>
      <c r="M583" s="116">
        <f t="shared" si="256"/>
        <v>338</v>
      </c>
      <c r="N583" s="116">
        <f t="shared" si="256"/>
        <v>399</v>
      </c>
      <c r="O583" s="116">
        <f t="shared" si="255"/>
        <v>2885</v>
      </c>
    </row>
    <row r="584" spans="2:15" s="18" customFormat="1" ht="12" customHeight="1" x14ac:dyDescent="0.25">
      <c r="B584" s="31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21"/>
    </row>
    <row r="585" spans="2:15" s="17" customFormat="1" ht="23.25" customHeight="1" x14ac:dyDescent="0.25">
      <c r="B585" s="85" t="s">
        <v>142</v>
      </c>
      <c r="C585" s="97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9"/>
    </row>
    <row r="586" spans="2:15" s="17" customFormat="1" ht="23.25" customHeight="1" x14ac:dyDescent="0.25">
      <c r="B586" s="104" t="s">
        <v>1356</v>
      </c>
      <c r="C586" s="109">
        <v>29</v>
      </c>
      <c r="D586" s="109">
        <v>9</v>
      </c>
      <c r="E586" s="109">
        <v>14</v>
      </c>
      <c r="F586" s="109">
        <v>21</v>
      </c>
      <c r="G586" s="109">
        <v>22</v>
      </c>
      <c r="H586" s="109">
        <v>14</v>
      </c>
      <c r="I586" s="109">
        <v>25</v>
      </c>
      <c r="J586" s="109">
        <v>28</v>
      </c>
      <c r="K586" s="109">
        <v>46</v>
      </c>
      <c r="L586" s="109">
        <v>31</v>
      </c>
      <c r="M586" s="109">
        <v>23</v>
      </c>
      <c r="N586" s="109">
        <v>11</v>
      </c>
      <c r="O586" s="116">
        <f>SUM(C586:N586)</f>
        <v>273</v>
      </c>
    </row>
    <row r="587" spans="2:15" s="22" customFormat="1" ht="23.25" customHeight="1" x14ac:dyDescent="0.25">
      <c r="B587" s="107" t="s">
        <v>1357</v>
      </c>
      <c r="C587" s="110">
        <v>624</v>
      </c>
      <c r="D587" s="110">
        <v>129</v>
      </c>
      <c r="E587" s="110">
        <v>318</v>
      </c>
      <c r="F587" s="110">
        <v>139</v>
      </c>
      <c r="G587" s="110">
        <v>678</v>
      </c>
      <c r="H587" s="110">
        <v>282</v>
      </c>
      <c r="I587" s="110">
        <v>354</v>
      </c>
      <c r="J587" s="110">
        <v>303</v>
      </c>
      <c r="K587" s="110">
        <v>1300</v>
      </c>
      <c r="L587" s="110">
        <v>600</v>
      </c>
      <c r="M587" s="110">
        <v>716</v>
      </c>
      <c r="N587" s="110">
        <v>243</v>
      </c>
      <c r="O587" s="116">
        <f>SUM(C587:N587)</f>
        <v>5686</v>
      </c>
    </row>
    <row r="588" spans="2:15" s="17" customFormat="1" ht="23.25" customHeight="1" x14ac:dyDescent="0.25">
      <c r="B588" s="104" t="s">
        <v>510</v>
      </c>
      <c r="C588" s="109">
        <v>6</v>
      </c>
      <c r="D588" s="109">
        <v>0</v>
      </c>
      <c r="E588" s="109">
        <v>0</v>
      </c>
      <c r="F588" s="109">
        <v>5</v>
      </c>
      <c r="G588" s="109">
        <v>4</v>
      </c>
      <c r="H588" s="109">
        <v>0</v>
      </c>
      <c r="I588" s="109">
        <v>2</v>
      </c>
      <c r="J588" s="109">
        <v>1</v>
      </c>
      <c r="K588" s="109">
        <v>9</v>
      </c>
      <c r="L588" s="109">
        <v>53</v>
      </c>
      <c r="M588" s="109">
        <v>3</v>
      </c>
      <c r="N588" s="109">
        <v>5</v>
      </c>
      <c r="O588" s="116">
        <f>SUM(C588:N588)</f>
        <v>88</v>
      </c>
    </row>
    <row r="589" spans="2:15" s="17" customFormat="1" ht="23.25" customHeight="1" x14ac:dyDescent="0.25">
      <c r="B589" s="107" t="s">
        <v>511</v>
      </c>
      <c r="C589" s="110">
        <v>0</v>
      </c>
      <c r="D589" s="110">
        <v>0</v>
      </c>
      <c r="E589" s="110">
        <v>0</v>
      </c>
      <c r="F589" s="110">
        <v>0</v>
      </c>
      <c r="G589" s="110">
        <v>0</v>
      </c>
      <c r="H589" s="110">
        <v>0</v>
      </c>
      <c r="I589" s="110">
        <v>0</v>
      </c>
      <c r="J589" s="110">
        <v>0</v>
      </c>
      <c r="K589" s="110">
        <v>0</v>
      </c>
      <c r="L589" s="110">
        <v>0</v>
      </c>
      <c r="M589" s="110">
        <v>0</v>
      </c>
      <c r="N589" s="110">
        <v>0</v>
      </c>
      <c r="O589" s="116">
        <f>SUM(C589:N589)</f>
        <v>0</v>
      </c>
    </row>
    <row r="590" spans="2:15" s="22" customFormat="1" ht="23.25" customHeight="1" x14ac:dyDescent="0.25">
      <c r="B590" s="85" t="s">
        <v>5</v>
      </c>
      <c r="C590" s="116">
        <f t="shared" ref="C590:N590" si="257">SUM(C586:C589)</f>
        <v>659</v>
      </c>
      <c r="D590" s="116">
        <f t="shared" si="257"/>
        <v>138</v>
      </c>
      <c r="E590" s="116">
        <f>SUM(E586:E589)</f>
        <v>332</v>
      </c>
      <c r="F590" s="116">
        <f>SUM(F586:F589)</f>
        <v>165</v>
      </c>
      <c r="G590" s="116">
        <f>SUM(G586:G589)</f>
        <v>704</v>
      </c>
      <c r="H590" s="116">
        <f t="shared" si="257"/>
        <v>296</v>
      </c>
      <c r="I590" s="116">
        <f t="shared" si="257"/>
        <v>381</v>
      </c>
      <c r="J590" s="116">
        <f t="shared" si="257"/>
        <v>332</v>
      </c>
      <c r="K590" s="116">
        <f t="shared" si="257"/>
        <v>1355</v>
      </c>
      <c r="L590" s="116">
        <f t="shared" si="257"/>
        <v>684</v>
      </c>
      <c r="M590" s="116">
        <f t="shared" si="257"/>
        <v>742</v>
      </c>
      <c r="N590" s="116">
        <f t="shared" si="257"/>
        <v>259</v>
      </c>
      <c r="O590" s="116">
        <f>SUM(C590:N590)</f>
        <v>6047</v>
      </c>
    </row>
    <row r="591" spans="2:15" s="17" customFormat="1" ht="12" customHeight="1" x14ac:dyDescent="0.25">
      <c r="B591" s="19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1"/>
    </row>
    <row r="592" spans="2:15" s="23" customFormat="1" ht="23.25" customHeight="1" x14ac:dyDescent="0.25">
      <c r="B592" s="121" t="s">
        <v>37</v>
      </c>
      <c r="C592" s="97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9"/>
    </row>
    <row r="593" spans="2:15" s="17" customFormat="1" ht="12" customHeight="1" x14ac:dyDescent="0.25">
      <c r="B593" s="19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1"/>
    </row>
    <row r="594" spans="2:15" s="23" customFormat="1" ht="23.25" customHeight="1" x14ac:dyDescent="0.25">
      <c r="B594" s="121" t="s">
        <v>104</v>
      </c>
      <c r="C594" s="97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9"/>
    </row>
    <row r="595" spans="2:15" s="23" customFormat="1" ht="12" customHeight="1" x14ac:dyDescent="0.25">
      <c r="B595" s="31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21"/>
    </row>
    <row r="596" spans="2:15" s="17" customFormat="1" ht="23.25" customHeight="1" x14ac:dyDescent="0.25">
      <c r="B596" s="85" t="s">
        <v>512</v>
      </c>
      <c r="C596" s="97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9"/>
    </row>
    <row r="597" spans="2:15" s="17" customFormat="1" ht="23.25" customHeight="1" x14ac:dyDescent="0.25">
      <c r="B597" s="104" t="s">
        <v>513</v>
      </c>
      <c r="C597" s="109">
        <v>3</v>
      </c>
      <c r="D597" s="109">
        <v>9</v>
      </c>
      <c r="E597" s="109">
        <v>7</v>
      </c>
      <c r="F597" s="109">
        <v>5</v>
      </c>
      <c r="G597" s="109">
        <v>3</v>
      </c>
      <c r="H597" s="109">
        <v>8</v>
      </c>
      <c r="I597" s="109">
        <v>7</v>
      </c>
      <c r="J597" s="109">
        <v>3</v>
      </c>
      <c r="K597" s="109">
        <v>1</v>
      </c>
      <c r="L597" s="109">
        <v>5</v>
      </c>
      <c r="M597" s="109">
        <v>8</v>
      </c>
      <c r="N597" s="109">
        <v>19</v>
      </c>
      <c r="O597" s="116">
        <f>SUM(C597:N597)</f>
        <v>78</v>
      </c>
    </row>
    <row r="598" spans="2:15" s="17" customFormat="1" ht="23.25" customHeight="1" x14ac:dyDescent="0.25">
      <c r="B598" s="107" t="s">
        <v>514</v>
      </c>
      <c r="C598" s="110">
        <v>11</v>
      </c>
      <c r="D598" s="110">
        <v>10</v>
      </c>
      <c r="E598" s="110">
        <v>5</v>
      </c>
      <c r="F598" s="110">
        <v>11</v>
      </c>
      <c r="G598" s="110">
        <v>6</v>
      </c>
      <c r="H598" s="110">
        <v>1</v>
      </c>
      <c r="I598" s="110">
        <v>7</v>
      </c>
      <c r="J598" s="110">
        <v>22</v>
      </c>
      <c r="K598" s="110">
        <v>9</v>
      </c>
      <c r="L598" s="110">
        <v>11</v>
      </c>
      <c r="M598" s="110">
        <v>18</v>
      </c>
      <c r="N598" s="110">
        <v>10</v>
      </c>
      <c r="O598" s="116">
        <f t="shared" ref="O598:O609" si="258">SUM(C598:N598)</f>
        <v>121</v>
      </c>
    </row>
    <row r="599" spans="2:15" s="17" customFormat="1" ht="23.25" customHeight="1" x14ac:dyDescent="0.25">
      <c r="B599" s="104" t="s">
        <v>515</v>
      </c>
      <c r="C599" s="109">
        <v>7</v>
      </c>
      <c r="D599" s="109">
        <v>6</v>
      </c>
      <c r="E599" s="109">
        <v>2</v>
      </c>
      <c r="F599" s="109">
        <v>1</v>
      </c>
      <c r="G599" s="109">
        <v>0</v>
      </c>
      <c r="H599" s="109">
        <v>0</v>
      </c>
      <c r="I599" s="109">
        <v>0</v>
      </c>
      <c r="J599" s="109">
        <v>2</v>
      </c>
      <c r="K599" s="109">
        <v>8</v>
      </c>
      <c r="L599" s="109">
        <v>2</v>
      </c>
      <c r="M599" s="109">
        <v>2</v>
      </c>
      <c r="N599" s="109">
        <v>0</v>
      </c>
      <c r="O599" s="116">
        <f t="shared" si="258"/>
        <v>30</v>
      </c>
    </row>
    <row r="600" spans="2:15" s="17" customFormat="1" ht="23.25" customHeight="1" x14ac:dyDescent="0.25">
      <c r="B600" s="107" t="s">
        <v>516</v>
      </c>
      <c r="C600" s="110">
        <v>1</v>
      </c>
      <c r="D600" s="110">
        <v>1</v>
      </c>
      <c r="E600" s="110">
        <v>0</v>
      </c>
      <c r="F600" s="110">
        <v>2</v>
      </c>
      <c r="G600" s="110">
        <v>0</v>
      </c>
      <c r="H600" s="110">
        <v>2</v>
      </c>
      <c r="I600" s="110">
        <v>1</v>
      </c>
      <c r="J600" s="110">
        <v>4</v>
      </c>
      <c r="K600" s="110">
        <v>1</v>
      </c>
      <c r="L600" s="110">
        <v>0</v>
      </c>
      <c r="M600" s="110">
        <v>2</v>
      </c>
      <c r="N600" s="110">
        <v>2</v>
      </c>
      <c r="O600" s="116">
        <f t="shared" si="258"/>
        <v>16</v>
      </c>
    </row>
    <row r="601" spans="2:15" s="17" customFormat="1" ht="23.25" customHeight="1" x14ac:dyDescent="0.25">
      <c r="B601" s="104" t="s">
        <v>517</v>
      </c>
      <c r="C601" s="109">
        <v>13</v>
      </c>
      <c r="D601" s="109">
        <v>6</v>
      </c>
      <c r="E601" s="109">
        <v>3</v>
      </c>
      <c r="F601" s="109">
        <v>2</v>
      </c>
      <c r="G601" s="109">
        <v>0</v>
      </c>
      <c r="H601" s="109">
        <v>0</v>
      </c>
      <c r="I601" s="109">
        <v>3</v>
      </c>
      <c r="J601" s="109">
        <v>7</v>
      </c>
      <c r="K601" s="109">
        <v>4</v>
      </c>
      <c r="L601" s="109">
        <v>3</v>
      </c>
      <c r="M601" s="109">
        <v>10</v>
      </c>
      <c r="N601" s="109">
        <v>6</v>
      </c>
      <c r="O601" s="116">
        <f t="shared" si="258"/>
        <v>57</v>
      </c>
    </row>
    <row r="602" spans="2:15" s="17" customFormat="1" ht="23.25" customHeight="1" x14ac:dyDescent="0.25">
      <c r="B602" s="107" t="s">
        <v>518</v>
      </c>
      <c r="C602" s="110">
        <v>0</v>
      </c>
      <c r="D602" s="110">
        <v>1</v>
      </c>
      <c r="E602" s="110">
        <v>2</v>
      </c>
      <c r="F602" s="110">
        <v>0</v>
      </c>
      <c r="G602" s="110">
        <v>0</v>
      </c>
      <c r="H602" s="110">
        <v>0</v>
      </c>
      <c r="I602" s="110">
        <v>0</v>
      </c>
      <c r="J602" s="110">
        <v>0</v>
      </c>
      <c r="K602" s="110">
        <v>0</v>
      </c>
      <c r="L602" s="110">
        <v>0</v>
      </c>
      <c r="M602" s="110">
        <v>2</v>
      </c>
      <c r="N602" s="110">
        <v>0</v>
      </c>
      <c r="O602" s="116">
        <f t="shared" si="258"/>
        <v>5</v>
      </c>
    </row>
    <row r="603" spans="2:15" s="17" customFormat="1" ht="23.25" customHeight="1" x14ac:dyDescent="0.25">
      <c r="B603" s="104" t="s">
        <v>519</v>
      </c>
      <c r="C603" s="109">
        <v>0</v>
      </c>
      <c r="D603" s="109">
        <v>0</v>
      </c>
      <c r="E603" s="109">
        <v>0</v>
      </c>
      <c r="F603" s="109">
        <v>0</v>
      </c>
      <c r="G603" s="109">
        <v>0</v>
      </c>
      <c r="H603" s="109">
        <v>0</v>
      </c>
      <c r="I603" s="109">
        <v>2</v>
      </c>
      <c r="J603" s="109">
        <v>10</v>
      </c>
      <c r="K603" s="109">
        <v>11</v>
      </c>
      <c r="L603" s="109">
        <v>10</v>
      </c>
      <c r="M603" s="109">
        <v>19</v>
      </c>
      <c r="N603" s="109">
        <v>0</v>
      </c>
      <c r="O603" s="116">
        <f t="shared" si="258"/>
        <v>52</v>
      </c>
    </row>
    <row r="604" spans="2:15" s="17" customFormat="1" ht="23.25" customHeight="1" x14ac:dyDescent="0.25">
      <c r="B604" s="107" t="s">
        <v>520</v>
      </c>
      <c r="C604" s="110">
        <v>21</v>
      </c>
      <c r="D604" s="110">
        <v>9</v>
      </c>
      <c r="E604" s="110">
        <v>11</v>
      </c>
      <c r="F604" s="110">
        <v>29</v>
      </c>
      <c r="G604" s="110">
        <v>9</v>
      </c>
      <c r="H604" s="110">
        <v>18</v>
      </c>
      <c r="I604" s="110">
        <v>26</v>
      </c>
      <c r="J604" s="110">
        <v>28</v>
      </c>
      <c r="K604" s="110">
        <v>43</v>
      </c>
      <c r="L604" s="110">
        <v>0</v>
      </c>
      <c r="M604" s="110">
        <v>22</v>
      </c>
      <c r="N604" s="110">
        <v>25</v>
      </c>
      <c r="O604" s="116">
        <f t="shared" si="258"/>
        <v>241</v>
      </c>
    </row>
    <row r="605" spans="2:15" s="17" customFormat="1" ht="23.25" customHeight="1" x14ac:dyDescent="0.25">
      <c r="B605" s="104" t="s">
        <v>521</v>
      </c>
      <c r="C605" s="109">
        <v>4</v>
      </c>
      <c r="D605" s="109">
        <v>9</v>
      </c>
      <c r="E605" s="109">
        <v>5</v>
      </c>
      <c r="F605" s="109">
        <v>1</v>
      </c>
      <c r="G605" s="109">
        <v>2</v>
      </c>
      <c r="H605" s="109">
        <v>8</v>
      </c>
      <c r="I605" s="109">
        <v>16</v>
      </c>
      <c r="J605" s="109">
        <v>3</v>
      </c>
      <c r="K605" s="109">
        <v>1</v>
      </c>
      <c r="L605" s="109">
        <v>14</v>
      </c>
      <c r="M605" s="109">
        <v>16</v>
      </c>
      <c r="N605" s="109">
        <v>10</v>
      </c>
      <c r="O605" s="116">
        <f t="shared" si="258"/>
        <v>89</v>
      </c>
    </row>
    <row r="606" spans="2:15" s="17" customFormat="1" ht="23.25" customHeight="1" x14ac:dyDescent="0.25">
      <c r="B606" s="107" t="s">
        <v>522</v>
      </c>
      <c r="C606" s="110">
        <v>16</v>
      </c>
      <c r="D606" s="110">
        <v>6</v>
      </c>
      <c r="E606" s="110">
        <v>2</v>
      </c>
      <c r="F606" s="110">
        <v>9</v>
      </c>
      <c r="G606" s="110">
        <v>2</v>
      </c>
      <c r="H606" s="110">
        <v>1</v>
      </c>
      <c r="I606" s="110">
        <v>5</v>
      </c>
      <c r="J606" s="110">
        <v>2</v>
      </c>
      <c r="K606" s="110">
        <v>0</v>
      </c>
      <c r="L606" s="110">
        <v>0</v>
      </c>
      <c r="M606" s="110">
        <v>2</v>
      </c>
      <c r="N606" s="110">
        <v>11</v>
      </c>
      <c r="O606" s="116">
        <f t="shared" si="258"/>
        <v>56</v>
      </c>
    </row>
    <row r="607" spans="2:15" s="17" customFormat="1" ht="23.25" customHeight="1" x14ac:dyDescent="0.25">
      <c r="B607" s="104" t="s">
        <v>523</v>
      </c>
      <c r="C607" s="109">
        <v>101</v>
      </c>
      <c r="D607" s="109">
        <v>50</v>
      </c>
      <c r="E607" s="109">
        <v>81</v>
      </c>
      <c r="F607" s="109">
        <v>59</v>
      </c>
      <c r="G607" s="109">
        <v>75</v>
      </c>
      <c r="H607" s="109">
        <v>42</v>
      </c>
      <c r="I607" s="109">
        <v>99</v>
      </c>
      <c r="J607" s="109">
        <v>131</v>
      </c>
      <c r="K607" s="109">
        <v>85</v>
      </c>
      <c r="L607" s="109">
        <v>74</v>
      </c>
      <c r="M607" s="109">
        <v>89</v>
      </c>
      <c r="N607" s="109">
        <v>91</v>
      </c>
      <c r="O607" s="116">
        <f t="shared" si="258"/>
        <v>977</v>
      </c>
    </row>
    <row r="608" spans="2:15" s="17" customFormat="1" ht="23.25" customHeight="1" x14ac:dyDescent="0.25">
      <c r="B608" s="107" t="s">
        <v>524</v>
      </c>
      <c r="C608" s="110">
        <v>16</v>
      </c>
      <c r="D608" s="110">
        <v>4</v>
      </c>
      <c r="E608" s="110">
        <v>0</v>
      </c>
      <c r="F608" s="110">
        <v>2</v>
      </c>
      <c r="G608" s="110">
        <v>2</v>
      </c>
      <c r="H608" s="110">
        <v>0</v>
      </c>
      <c r="I608" s="110">
        <v>9</v>
      </c>
      <c r="J608" s="110">
        <v>9</v>
      </c>
      <c r="K608" s="110">
        <v>3</v>
      </c>
      <c r="L608" s="110">
        <v>9</v>
      </c>
      <c r="M608" s="110">
        <v>13</v>
      </c>
      <c r="N608" s="110">
        <v>16</v>
      </c>
      <c r="O608" s="116">
        <f t="shared" si="258"/>
        <v>83</v>
      </c>
    </row>
    <row r="609" spans="2:15" s="17" customFormat="1" ht="23.25" customHeight="1" x14ac:dyDescent="0.25">
      <c r="B609" s="104" t="s">
        <v>525</v>
      </c>
      <c r="C609" s="109">
        <v>0</v>
      </c>
      <c r="D609" s="109">
        <v>0</v>
      </c>
      <c r="E609" s="109">
        <v>1</v>
      </c>
      <c r="F609" s="109">
        <v>0</v>
      </c>
      <c r="G609" s="109">
        <v>0</v>
      </c>
      <c r="H609" s="109">
        <v>0</v>
      </c>
      <c r="I609" s="109">
        <v>0</v>
      </c>
      <c r="J609" s="109">
        <v>0</v>
      </c>
      <c r="K609" s="109">
        <v>0</v>
      </c>
      <c r="L609" s="109">
        <v>0</v>
      </c>
      <c r="M609" s="109">
        <v>0</v>
      </c>
      <c r="N609" s="109">
        <v>0</v>
      </c>
      <c r="O609" s="116">
        <f t="shared" si="258"/>
        <v>1</v>
      </c>
    </row>
    <row r="610" spans="2:15" s="22" customFormat="1" ht="23.25" customHeight="1" x14ac:dyDescent="0.25">
      <c r="B610" s="85" t="s">
        <v>5</v>
      </c>
      <c r="C610" s="116">
        <f>SUM(C597:C609)</f>
        <v>193</v>
      </c>
      <c r="D610" s="116">
        <f>SUM(D597:D609)</f>
        <v>111</v>
      </c>
      <c r="E610" s="116">
        <f t="shared" ref="E610:N610" si="259">SUM(E597:E609)</f>
        <v>119</v>
      </c>
      <c r="F610" s="116">
        <f t="shared" si="259"/>
        <v>121</v>
      </c>
      <c r="G610" s="116">
        <f t="shared" si="259"/>
        <v>99</v>
      </c>
      <c r="H610" s="116">
        <f t="shared" si="259"/>
        <v>80</v>
      </c>
      <c r="I610" s="116">
        <f t="shared" si="259"/>
        <v>175</v>
      </c>
      <c r="J610" s="116">
        <f t="shared" si="259"/>
        <v>221</v>
      </c>
      <c r="K610" s="116">
        <f t="shared" si="259"/>
        <v>166</v>
      </c>
      <c r="L610" s="116">
        <f t="shared" si="259"/>
        <v>128</v>
      </c>
      <c r="M610" s="116">
        <f t="shared" si="259"/>
        <v>203</v>
      </c>
      <c r="N610" s="116">
        <f t="shared" si="259"/>
        <v>190</v>
      </c>
      <c r="O610" s="116">
        <f>SUM(C610:N610)</f>
        <v>1806</v>
      </c>
    </row>
    <row r="611" spans="2:15" s="17" customFormat="1" ht="23.25" customHeight="1" x14ac:dyDescent="0.25">
      <c r="B611" s="85" t="s">
        <v>25</v>
      </c>
      <c r="C611" s="111">
        <f>C610/$C$1708</f>
        <v>6.225806451612903</v>
      </c>
      <c r="D611" s="111">
        <f t="shared" ref="D611:N611" si="260">D610/$C$1709</f>
        <v>3.6501150937191711</v>
      </c>
      <c r="E611" s="111">
        <f t="shared" si="260"/>
        <v>3.9131864518250574</v>
      </c>
      <c r="F611" s="111">
        <f t="shared" si="260"/>
        <v>3.978954291351529</v>
      </c>
      <c r="G611" s="111">
        <f t="shared" si="260"/>
        <v>3.255508056560342</v>
      </c>
      <c r="H611" s="111">
        <f t="shared" si="260"/>
        <v>2.630713581058862</v>
      </c>
      <c r="I611" s="111">
        <f t="shared" si="260"/>
        <v>5.7546859585662613</v>
      </c>
      <c r="J611" s="111">
        <f t="shared" si="260"/>
        <v>7.2673462676751068</v>
      </c>
      <c r="K611" s="111">
        <f t="shared" si="260"/>
        <v>5.4587306806971387</v>
      </c>
      <c r="L611" s="111">
        <f t="shared" si="260"/>
        <v>4.2091417296941795</v>
      </c>
      <c r="M611" s="111">
        <f t="shared" si="260"/>
        <v>6.6754357119368626</v>
      </c>
      <c r="N611" s="111">
        <f t="shared" si="260"/>
        <v>6.2479447550147977</v>
      </c>
      <c r="O611" s="111">
        <f>O610/$O$1708</f>
        <v>4.9479452054794519</v>
      </c>
    </row>
    <row r="612" spans="2:15" s="23" customFormat="1" ht="12" customHeight="1" x14ac:dyDescent="0.25">
      <c r="B612" s="31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21"/>
    </row>
    <row r="613" spans="2:15" s="17" customFormat="1" ht="23.25" customHeight="1" x14ac:dyDescent="0.25">
      <c r="B613" s="85" t="s">
        <v>105</v>
      </c>
      <c r="C613" s="116">
        <f t="shared" ref="C613:N613" si="261">C610</f>
        <v>193</v>
      </c>
      <c r="D613" s="116">
        <f t="shared" si="261"/>
        <v>111</v>
      </c>
      <c r="E613" s="116">
        <f t="shared" si="261"/>
        <v>119</v>
      </c>
      <c r="F613" s="116">
        <f t="shared" si="261"/>
        <v>121</v>
      </c>
      <c r="G613" s="116">
        <f t="shared" si="261"/>
        <v>99</v>
      </c>
      <c r="H613" s="116">
        <f t="shared" si="261"/>
        <v>80</v>
      </c>
      <c r="I613" s="116">
        <f t="shared" si="261"/>
        <v>175</v>
      </c>
      <c r="J613" s="116">
        <f t="shared" si="261"/>
        <v>221</v>
      </c>
      <c r="K613" s="116">
        <f t="shared" si="261"/>
        <v>166</v>
      </c>
      <c r="L613" s="116">
        <f t="shared" si="261"/>
        <v>128</v>
      </c>
      <c r="M613" s="116">
        <f t="shared" si="261"/>
        <v>203</v>
      </c>
      <c r="N613" s="116">
        <f t="shared" si="261"/>
        <v>190</v>
      </c>
      <c r="O613" s="116">
        <f>SUM(C613:N613)</f>
        <v>1806</v>
      </c>
    </row>
    <row r="614" spans="2:15" s="17" customFormat="1" ht="23.25" customHeight="1" x14ac:dyDescent="0.25">
      <c r="B614" s="85" t="s">
        <v>25</v>
      </c>
      <c r="C614" s="111">
        <f>C613/$C$1708</f>
        <v>6.225806451612903</v>
      </c>
      <c r="D614" s="111">
        <f t="shared" ref="D614:N614" si="262">D613/$C$1709</f>
        <v>3.6501150937191711</v>
      </c>
      <c r="E614" s="111">
        <f t="shared" si="262"/>
        <v>3.9131864518250574</v>
      </c>
      <c r="F614" s="111">
        <f t="shared" si="262"/>
        <v>3.978954291351529</v>
      </c>
      <c r="G614" s="111">
        <f t="shared" si="262"/>
        <v>3.255508056560342</v>
      </c>
      <c r="H614" s="111">
        <f t="shared" si="262"/>
        <v>2.630713581058862</v>
      </c>
      <c r="I614" s="111">
        <f t="shared" si="262"/>
        <v>5.7546859585662613</v>
      </c>
      <c r="J614" s="111">
        <f t="shared" si="262"/>
        <v>7.2673462676751068</v>
      </c>
      <c r="K614" s="111">
        <f t="shared" si="262"/>
        <v>5.4587306806971387</v>
      </c>
      <c r="L614" s="111">
        <f t="shared" si="262"/>
        <v>4.2091417296941795</v>
      </c>
      <c r="M614" s="111">
        <f t="shared" si="262"/>
        <v>6.6754357119368626</v>
      </c>
      <c r="N614" s="111">
        <f t="shared" si="262"/>
        <v>6.2479447550147977</v>
      </c>
      <c r="O614" s="111">
        <f>O613/O1708</f>
        <v>4.9479452054794519</v>
      </c>
    </row>
    <row r="615" spans="2:15" s="17" customFormat="1" ht="12" customHeight="1" x14ac:dyDescent="0.25">
      <c r="B615" s="31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21"/>
    </row>
    <row r="616" spans="2:15" s="17" customFormat="1" ht="23.25" customHeight="1" x14ac:dyDescent="0.25">
      <c r="B616" s="85" t="s">
        <v>526</v>
      </c>
      <c r="C616" s="97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9"/>
    </row>
    <row r="617" spans="2:15" s="22" customFormat="1" ht="23.25" customHeight="1" x14ac:dyDescent="0.25">
      <c r="B617" s="85" t="s">
        <v>100</v>
      </c>
      <c r="C617" s="116">
        <f>C613</f>
        <v>193</v>
      </c>
      <c r="D617" s="116">
        <f t="shared" ref="D617:N617" si="263">D613</f>
        <v>111</v>
      </c>
      <c r="E617" s="116">
        <f t="shared" si="263"/>
        <v>119</v>
      </c>
      <c r="F617" s="116">
        <f>F613</f>
        <v>121</v>
      </c>
      <c r="G617" s="116">
        <f t="shared" si="263"/>
        <v>99</v>
      </c>
      <c r="H617" s="116">
        <f t="shared" si="263"/>
        <v>80</v>
      </c>
      <c r="I617" s="116">
        <f t="shared" si="263"/>
        <v>175</v>
      </c>
      <c r="J617" s="116">
        <f t="shared" si="263"/>
        <v>221</v>
      </c>
      <c r="K617" s="116">
        <f t="shared" si="263"/>
        <v>166</v>
      </c>
      <c r="L617" s="116">
        <f>L613</f>
        <v>128</v>
      </c>
      <c r="M617" s="116">
        <f>M613</f>
        <v>203</v>
      </c>
      <c r="N617" s="116">
        <f t="shared" si="263"/>
        <v>190</v>
      </c>
      <c r="O617" s="116">
        <f>SUM(C617:N617)</f>
        <v>1806</v>
      </c>
    </row>
    <row r="618" spans="2:15" s="22" customFormat="1" ht="23.25" customHeight="1" x14ac:dyDescent="0.25">
      <c r="B618" s="85" t="s">
        <v>25</v>
      </c>
      <c r="C618" s="111">
        <f>C617/$C$1708</f>
        <v>6.225806451612903</v>
      </c>
      <c r="D618" s="111">
        <f t="shared" ref="D618:N618" si="264">D617/$C$1709</f>
        <v>3.6501150937191711</v>
      </c>
      <c r="E618" s="111">
        <f t="shared" si="264"/>
        <v>3.9131864518250574</v>
      </c>
      <c r="F618" s="111">
        <f t="shared" si="264"/>
        <v>3.978954291351529</v>
      </c>
      <c r="G618" s="111">
        <f t="shared" si="264"/>
        <v>3.255508056560342</v>
      </c>
      <c r="H618" s="111">
        <f t="shared" si="264"/>
        <v>2.630713581058862</v>
      </c>
      <c r="I618" s="111">
        <f t="shared" si="264"/>
        <v>5.7546859585662613</v>
      </c>
      <c r="J618" s="111">
        <f t="shared" si="264"/>
        <v>7.2673462676751068</v>
      </c>
      <c r="K618" s="111">
        <f t="shared" si="264"/>
        <v>5.4587306806971387</v>
      </c>
      <c r="L618" s="111">
        <f t="shared" si="264"/>
        <v>4.2091417296941795</v>
      </c>
      <c r="M618" s="111">
        <f t="shared" si="264"/>
        <v>6.6754357119368626</v>
      </c>
      <c r="N618" s="111">
        <f t="shared" si="264"/>
        <v>6.2479447550147977</v>
      </c>
      <c r="O618" s="111">
        <f>O617/$O$1708</f>
        <v>4.9479452054794519</v>
      </c>
    </row>
    <row r="619" spans="2:15" s="22" customFormat="1" ht="23.25" customHeight="1" x14ac:dyDescent="0.25">
      <c r="B619" s="85" t="s">
        <v>98</v>
      </c>
      <c r="C619" s="111">
        <f t="shared" ref="C619:O619" si="265">IF(C617=0,0,C610/C1334*100)</f>
        <v>1.3556226733160075</v>
      </c>
      <c r="D619" s="111">
        <f t="shared" si="265"/>
        <v>0.85913312693498456</v>
      </c>
      <c r="E619" s="111">
        <f t="shared" si="265"/>
        <v>0.99465061852223335</v>
      </c>
      <c r="F619" s="111">
        <f t="shared" si="265"/>
        <v>1.0559385635744829</v>
      </c>
      <c r="G619" s="111">
        <f t="shared" si="265"/>
        <v>0.85684611389994814</v>
      </c>
      <c r="H619" s="111">
        <f t="shared" si="265"/>
        <v>0.70107790728244679</v>
      </c>
      <c r="I619" s="111">
        <f t="shared" si="265"/>
        <v>1.3065551739584889</v>
      </c>
      <c r="J619" s="111">
        <f t="shared" si="265"/>
        <v>1.411869929087076</v>
      </c>
      <c r="K619" s="111">
        <f t="shared" si="265"/>
        <v>1.0880251687749884</v>
      </c>
      <c r="L619" s="111">
        <f t="shared" si="265"/>
        <v>0.79900124843945064</v>
      </c>
      <c r="M619" s="111">
        <f t="shared" si="265"/>
        <v>1.2925819802610634</v>
      </c>
      <c r="N619" s="111">
        <f t="shared" si="265"/>
        <v>1.3621048103806723</v>
      </c>
      <c r="O619" s="111">
        <f t="shared" si="265"/>
        <v>1.1044317924695608</v>
      </c>
    </row>
    <row r="620" spans="2:15" s="18" customFormat="1" ht="12" customHeight="1" x14ac:dyDescent="0.25">
      <c r="B620" s="31"/>
      <c r="C620" s="32"/>
      <c r="D620" s="32"/>
      <c r="E620" s="32"/>
      <c r="F620" s="32"/>
      <c r="G620" s="32"/>
      <c r="H620" s="32"/>
      <c r="I620" s="41"/>
      <c r="J620" s="32"/>
      <c r="K620" s="32"/>
      <c r="L620" s="32"/>
      <c r="M620" s="32"/>
      <c r="N620" s="32"/>
      <c r="O620" s="21"/>
    </row>
    <row r="621" spans="2:15" s="26" customFormat="1" ht="23.25" customHeight="1" x14ac:dyDescent="0.25">
      <c r="B621" s="121" t="s">
        <v>106</v>
      </c>
      <c r="C621" s="97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9"/>
    </row>
    <row r="622" spans="2:15" s="26" customFormat="1" ht="12" customHeight="1" x14ac:dyDescent="0.25">
      <c r="B622" s="42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3"/>
    </row>
    <row r="623" spans="2:15" s="17" customFormat="1" ht="23.25" customHeight="1" x14ac:dyDescent="0.25">
      <c r="B623" s="85" t="s">
        <v>527</v>
      </c>
      <c r="C623" s="97"/>
      <c r="D623" s="98" t="s">
        <v>41</v>
      </c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9"/>
    </row>
    <row r="624" spans="2:15" s="22" customFormat="1" ht="23.25" customHeight="1" x14ac:dyDescent="0.25">
      <c r="B624" s="104" t="s">
        <v>528</v>
      </c>
      <c r="C624" s="109">
        <v>442</v>
      </c>
      <c r="D624" s="109">
        <v>474</v>
      </c>
      <c r="E624" s="109">
        <v>427</v>
      </c>
      <c r="F624" s="109">
        <v>405</v>
      </c>
      <c r="G624" s="109">
        <v>382</v>
      </c>
      <c r="H624" s="109">
        <v>364</v>
      </c>
      <c r="I624" s="109">
        <v>247</v>
      </c>
      <c r="J624" s="109">
        <v>190</v>
      </c>
      <c r="K624" s="109">
        <v>202</v>
      </c>
      <c r="L624" s="109">
        <v>354</v>
      </c>
      <c r="M624" s="109">
        <v>374</v>
      </c>
      <c r="N624" s="109">
        <v>236</v>
      </c>
      <c r="O624" s="116">
        <f>SUM(C624:N624)</f>
        <v>4097</v>
      </c>
    </row>
    <row r="625" spans="2:15" s="22" customFormat="1" ht="23.25" customHeight="1" x14ac:dyDescent="0.25">
      <c r="B625" s="107" t="s">
        <v>529</v>
      </c>
      <c r="C625" s="110">
        <v>266</v>
      </c>
      <c r="D625" s="110">
        <v>344</v>
      </c>
      <c r="E625" s="110">
        <v>213</v>
      </c>
      <c r="F625" s="110">
        <v>284</v>
      </c>
      <c r="G625" s="110">
        <v>274</v>
      </c>
      <c r="H625" s="110">
        <v>349</v>
      </c>
      <c r="I625" s="110">
        <v>276</v>
      </c>
      <c r="J625" s="110">
        <v>487</v>
      </c>
      <c r="K625" s="110">
        <v>30</v>
      </c>
      <c r="L625" s="110">
        <v>265</v>
      </c>
      <c r="M625" s="110">
        <v>219</v>
      </c>
      <c r="N625" s="110">
        <v>144</v>
      </c>
      <c r="O625" s="116">
        <f t="shared" ref="O625:O634" si="266">SUM(C625:N625)</f>
        <v>3151</v>
      </c>
    </row>
    <row r="626" spans="2:15" s="22" customFormat="1" ht="23.25" customHeight="1" x14ac:dyDescent="0.25">
      <c r="B626" s="104" t="s">
        <v>530</v>
      </c>
      <c r="C626" s="109">
        <v>0</v>
      </c>
      <c r="D626" s="109">
        <v>0</v>
      </c>
      <c r="E626" s="109">
        <v>0</v>
      </c>
      <c r="F626" s="109">
        <v>0</v>
      </c>
      <c r="G626" s="109">
        <v>0</v>
      </c>
      <c r="H626" s="109">
        <v>0</v>
      </c>
      <c r="I626" s="109">
        <v>0</v>
      </c>
      <c r="J626" s="109">
        <v>0</v>
      </c>
      <c r="K626" s="109">
        <v>0</v>
      </c>
      <c r="L626" s="109">
        <v>0</v>
      </c>
      <c r="M626" s="109">
        <v>0</v>
      </c>
      <c r="N626" s="109">
        <v>0</v>
      </c>
      <c r="O626" s="116">
        <f t="shared" si="266"/>
        <v>0</v>
      </c>
    </row>
    <row r="627" spans="2:15" s="17" customFormat="1" ht="23.25" customHeight="1" x14ac:dyDescent="0.25">
      <c r="B627" s="107" t="s">
        <v>531</v>
      </c>
      <c r="C627" s="110">
        <v>441</v>
      </c>
      <c r="D627" s="110">
        <v>486</v>
      </c>
      <c r="E627" s="110">
        <v>435</v>
      </c>
      <c r="F627" s="110">
        <v>338</v>
      </c>
      <c r="G627" s="110">
        <v>372</v>
      </c>
      <c r="H627" s="110">
        <v>496</v>
      </c>
      <c r="I627" s="110">
        <v>344</v>
      </c>
      <c r="J627" s="110">
        <v>203</v>
      </c>
      <c r="K627" s="110">
        <v>786</v>
      </c>
      <c r="L627" s="110">
        <v>810</v>
      </c>
      <c r="M627" s="110">
        <v>624</v>
      </c>
      <c r="N627" s="110">
        <v>418</v>
      </c>
      <c r="O627" s="116">
        <f t="shared" si="266"/>
        <v>5753</v>
      </c>
    </row>
    <row r="628" spans="2:15" s="17" customFormat="1" ht="23.25" customHeight="1" x14ac:dyDescent="0.25">
      <c r="B628" s="104" t="s">
        <v>532</v>
      </c>
      <c r="C628" s="109">
        <v>0</v>
      </c>
      <c r="D628" s="109">
        <v>0</v>
      </c>
      <c r="E628" s="109">
        <v>0</v>
      </c>
      <c r="F628" s="109">
        <v>0</v>
      </c>
      <c r="G628" s="109">
        <v>0</v>
      </c>
      <c r="H628" s="109">
        <v>0</v>
      </c>
      <c r="I628" s="109">
        <v>0</v>
      </c>
      <c r="J628" s="109">
        <v>0</v>
      </c>
      <c r="K628" s="109">
        <v>0</v>
      </c>
      <c r="L628" s="109">
        <v>0</v>
      </c>
      <c r="M628" s="109">
        <v>0</v>
      </c>
      <c r="N628" s="109">
        <v>0</v>
      </c>
      <c r="O628" s="116">
        <f t="shared" si="266"/>
        <v>0</v>
      </c>
    </row>
    <row r="629" spans="2:15" s="17" customFormat="1" ht="23.25" customHeight="1" x14ac:dyDescent="0.25">
      <c r="B629" s="107" t="s">
        <v>533</v>
      </c>
      <c r="C629" s="110">
        <v>0</v>
      </c>
      <c r="D629" s="110">
        <v>0</v>
      </c>
      <c r="E629" s="110">
        <v>0</v>
      </c>
      <c r="F629" s="110">
        <v>0</v>
      </c>
      <c r="G629" s="110">
        <v>0</v>
      </c>
      <c r="H629" s="110">
        <v>0</v>
      </c>
      <c r="I629" s="110">
        <v>0</v>
      </c>
      <c r="J629" s="110">
        <v>0</v>
      </c>
      <c r="K629" s="110">
        <v>0</v>
      </c>
      <c r="L629" s="110">
        <v>0</v>
      </c>
      <c r="M629" s="110">
        <v>0</v>
      </c>
      <c r="N629" s="110">
        <v>0</v>
      </c>
      <c r="O629" s="116">
        <f t="shared" si="266"/>
        <v>0</v>
      </c>
    </row>
    <row r="630" spans="2:15" s="17" customFormat="1" ht="23.25" customHeight="1" x14ac:dyDescent="0.25">
      <c r="B630" s="104" t="s">
        <v>534</v>
      </c>
      <c r="C630" s="109">
        <v>0</v>
      </c>
      <c r="D630" s="109">
        <v>0</v>
      </c>
      <c r="E630" s="109">
        <v>0</v>
      </c>
      <c r="F630" s="109">
        <v>0</v>
      </c>
      <c r="G630" s="109">
        <v>0</v>
      </c>
      <c r="H630" s="109">
        <v>0</v>
      </c>
      <c r="I630" s="109">
        <v>0</v>
      </c>
      <c r="J630" s="109">
        <v>0</v>
      </c>
      <c r="K630" s="109">
        <v>0</v>
      </c>
      <c r="L630" s="109">
        <v>0</v>
      </c>
      <c r="M630" s="109">
        <v>0</v>
      </c>
      <c r="N630" s="109">
        <v>0</v>
      </c>
      <c r="O630" s="116">
        <f t="shared" si="266"/>
        <v>0</v>
      </c>
    </row>
    <row r="631" spans="2:15" s="17" customFormat="1" ht="23.25" customHeight="1" x14ac:dyDescent="0.25">
      <c r="B631" s="107" t="s">
        <v>535</v>
      </c>
      <c r="C631" s="110">
        <v>0</v>
      </c>
      <c r="D631" s="110">
        <v>0</v>
      </c>
      <c r="E631" s="110">
        <v>0</v>
      </c>
      <c r="F631" s="110">
        <v>0</v>
      </c>
      <c r="G631" s="110">
        <v>0</v>
      </c>
      <c r="H631" s="110">
        <v>0</v>
      </c>
      <c r="I631" s="110">
        <v>0</v>
      </c>
      <c r="J631" s="110">
        <v>0</v>
      </c>
      <c r="K631" s="110">
        <v>0</v>
      </c>
      <c r="L631" s="110">
        <v>0</v>
      </c>
      <c r="M631" s="110">
        <v>0</v>
      </c>
      <c r="N631" s="110">
        <v>0</v>
      </c>
      <c r="O631" s="116">
        <f t="shared" si="266"/>
        <v>0</v>
      </c>
    </row>
    <row r="632" spans="2:15" s="17" customFormat="1" ht="23.25" customHeight="1" x14ac:dyDescent="0.25">
      <c r="B632" s="104" t="s">
        <v>536</v>
      </c>
      <c r="C632" s="109">
        <v>1627</v>
      </c>
      <c r="D632" s="109">
        <v>1605</v>
      </c>
      <c r="E632" s="109">
        <v>1643</v>
      </c>
      <c r="F632" s="109">
        <v>1672</v>
      </c>
      <c r="G632" s="109">
        <v>1918</v>
      </c>
      <c r="H632" s="109">
        <v>1570</v>
      </c>
      <c r="I632" s="109">
        <v>1457</v>
      </c>
      <c r="J632" s="109">
        <v>1363</v>
      </c>
      <c r="K632" s="109">
        <v>1382</v>
      </c>
      <c r="L632" s="109">
        <v>1231</v>
      </c>
      <c r="M632" s="109">
        <v>2044</v>
      </c>
      <c r="N632" s="109">
        <v>1892</v>
      </c>
      <c r="O632" s="116">
        <f t="shared" si="266"/>
        <v>19404</v>
      </c>
    </row>
    <row r="633" spans="2:15" s="17" customFormat="1" ht="23.25" customHeight="1" x14ac:dyDescent="0.25">
      <c r="B633" s="107" t="s">
        <v>538</v>
      </c>
      <c r="C633" s="110">
        <v>1331</v>
      </c>
      <c r="D633" s="110">
        <v>1260</v>
      </c>
      <c r="E633" s="110">
        <v>1319</v>
      </c>
      <c r="F633" s="110">
        <v>1157</v>
      </c>
      <c r="G633" s="110">
        <v>1185</v>
      </c>
      <c r="H633" s="110">
        <v>1295</v>
      </c>
      <c r="I633" s="110">
        <v>1211</v>
      </c>
      <c r="J633" s="110">
        <v>740</v>
      </c>
      <c r="K633" s="110">
        <v>402</v>
      </c>
      <c r="L633" s="110">
        <v>706</v>
      </c>
      <c r="M633" s="110">
        <v>882</v>
      </c>
      <c r="N633" s="110">
        <v>844</v>
      </c>
      <c r="O633" s="116">
        <f t="shared" si="266"/>
        <v>12332</v>
      </c>
    </row>
    <row r="634" spans="2:15" s="17" customFormat="1" ht="23.25" customHeight="1" x14ac:dyDescent="0.25">
      <c r="B634" s="104" t="s">
        <v>537</v>
      </c>
      <c r="C634" s="109">
        <v>1309</v>
      </c>
      <c r="D634" s="109">
        <v>1322</v>
      </c>
      <c r="E634" s="109">
        <v>1286</v>
      </c>
      <c r="F634" s="109">
        <v>1291</v>
      </c>
      <c r="G634" s="109">
        <v>1349</v>
      </c>
      <c r="H634" s="109">
        <v>952</v>
      </c>
      <c r="I634" s="109">
        <v>1112</v>
      </c>
      <c r="J634" s="109">
        <v>1007</v>
      </c>
      <c r="K634" s="109">
        <v>626</v>
      </c>
      <c r="L634" s="109">
        <v>1027</v>
      </c>
      <c r="M634" s="109">
        <v>1180</v>
      </c>
      <c r="N634" s="109">
        <v>1095</v>
      </c>
      <c r="O634" s="116">
        <f t="shared" si="266"/>
        <v>13556</v>
      </c>
    </row>
    <row r="635" spans="2:15" s="22" customFormat="1" ht="23.25" customHeight="1" x14ac:dyDescent="0.25">
      <c r="B635" s="85" t="s">
        <v>5</v>
      </c>
      <c r="C635" s="116">
        <f>SUM(C624:C634)</f>
        <v>5416</v>
      </c>
      <c r="D635" s="116">
        <f t="shared" ref="D635:N635" si="267">SUM(D624:D634)</f>
        <v>5491</v>
      </c>
      <c r="E635" s="116">
        <f t="shared" si="267"/>
        <v>5323</v>
      </c>
      <c r="F635" s="116">
        <f t="shared" si="267"/>
        <v>5147</v>
      </c>
      <c r="G635" s="116">
        <f t="shared" si="267"/>
        <v>5480</v>
      </c>
      <c r="H635" s="116">
        <f t="shared" si="267"/>
        <v>5026</v>
      </c>
      <c r="I635" s="116">
        <f t="shared" si="267"/>
        <v>4647</v>
      </c>
      <c r="J635" s="116">
        <f t="shared" si="267"/>
        <v>3990</v>
      </c>
      <c r="K635" s="116">
        <f t="shared" si="267"/>
        <v>3428</v>
      </c>
      <c r="L635" s="116">
        <f t="shared" si="267"/>
        <v>4393</v>
      </c>
      <c r="M635" s="116">
        <f>SUM(M624:M634)</f>
        <v>5323</v>
      </c>
      <c r="N635" s="116">
        <f t="shared" si="267"/>
        <v>4629</v>
      </c>
      <c r="O635" s="116">
        <f>SUM(C635:N635)</f>
        <v>58293</v>
      </c>
    </row>
    <row r="636" spans="2:15" s="17" customFormat="1" ht="12" customHeight="1" x14ac:dyDescent="0.25">
      <c r="B636" s="19"/>
      <c r="C636" s="20"/>
      <c r="D636" s="20"/>
      <c r="E636" s="20"/>
      <c r="F636" s="20"/>
      <c r="G636" s="20"/>
      <c r="H636" s="20"/>
      <c r="I636" s="20"/>
      <c r="J636" s="20"/>
      <c r="K636" s="20"/>
      <c r="L636" s="44"/>
      <c r="M636" s="20"/>
      <c r="N636" s="20"/>
      <c r="O636" s="21"/>
    </row>
    <row r="637" spans="2:15" s="17" customFormat="1" ht="23.25" customHeight="1" x14ac:dyDescent="0.25">
      <c r="B637" s="85" t="s">
        <v>1133</v>
      </c>
      <c r="C637" s="97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9"/>
    </row>
    <row r="638" spans="2:15" s="17" customFormat="1" ht="23.25" customHeight="1" x14ac:dyDescent="0.25">
      <c r="B638" s="85" t="s">
        <v>147</v>
      </c>
      <c r="C638" s="116">
        <f>C635</f>
        <v>5416</v>
      </c>
      <c r="D638" s="116">
        <f t="shared" ref="D638:N638" si="268">D635</f>
        <v>5491</v>
      </c>
      <c r="E638" s="116">
        <f>E635</f>
        <v>5323</v>
      </c>
      <c r="F638" s="116">
        <f t="shared" si="268"/>
        <v>5147</v>
      </c>
      <c r="G638" s="116">
        <f t="shared" si="268"/>
        <v>5480</v>
      </c>
      <c r="H638" s="116">
        <f t="shared" si="268"/>
        <v>5026</v>
      </c>
      <c r="I638" s="116">
        <f t="shared" si="268"/>
        <v>4647</v>
      </c>
      <c r="J638" s="116">
        <f t="shared" si="268"/>
        <v>3990</v>
      </c>
      <c r="K638" s="116">
        <f t="shared" si="268"/>
        <v>3428</v>
      </c>
      <c r="L638" s="116">
        <f t="shared" si="268"/>
        <v>4393</v>
      </c>
      <c r="M638" s="116">
        <f t="shared" si="268"/>
        <v>5323</v>
      </c>
      <c r="N638" s="116">
        <f t="shared" si="268"/>
        <v>4629</v>
      </c>
      <c r="O638" s="116">
        <f>SUM(C638:N638)</f>
        <v>58293</v>
      </c>
    </row>
    <row r="639" spans="2:15" s="22" customFormat="1" ht="23.25" customHeight="1" x14ac:dyDescent="0.25">
      <c r="B639" s="85" t="s">
        <v>5</v>
      </c>
      <c r="C639" s="116">
        <f t="shared" ref="C639:N639" si="269">SUM(C638:C638)</f>
        <v>5416</v>
      </c>
      <c r="D639" s="116">
        <f t="shared" si="269"/>
        <v>5491</v>
      </c>
      <c r="E639" s="116">
        <f t="shared" si="269"/>
        <v>5323</v>
      </c>
      <c r="F639" s="116">
        <f>SUM(F638:F638)</f>
        <v>5147</v>
      </c>
      <c r="G639" s="116">
        <f>SUM(G638:G638)</f>
        <v>5480</v>
      </c>
      <c r="H639" s="116">
        <f t="shared" si="269"/>
        <v>5026</v>
      </c>
      <c r="I639" s="116">
        <f t="shared" si="269"/>
        <v>4647</v>
      </c>
      <c r="J639" s="116">
        <f t="shared" si="269"/>
        <v>3990</v>
      </c>
      <c r="K639" s="116">
        <f t="shared" si="269"/>
        <v>3428</v>
      </c>
      <c r="L639" s="116">
        <f t="shared" si="269"/>
        <v>4393</v>
      </c>
      <c r="M639" s="116">
        <f t="shared" si="269"/>
        <v>5323</v>
      </c>
      <c r="N639" s="116">
        <f t="shared" si="269"/>
        <v>4629</v>
      </c>
      <c r="O639" s="116">
        <f>SUM(C639:N639)</f>
        <v>58293</v>
      </c>
    </row>
    <row r="640" spans="2:15" s="17" customFormat="1" ht="23.25" customHeight="1" x14ac:dyDescent="0.25">
      <c r="B640" s="85" t="s">
        <v>39</v>
      </c>
      <c r="C640" s="111">
        <f t="shared" ref="C640:O640" si="270">IF(C667=0,0,(C639/C667)*100)</f>
        <v>74.242631939684713</v>
      </c>
      <c r="D640" s="111">
        <f t="shared" si="270"/>
        <v>72.53632760898283</v>
      </c>
      <c r="E640" s="111">
        <f t="shared" si="270"/>
        <v>80.468631897203323</v>
      </c>
      <c r="F640" s="111">
        <f t="shared" si="270"/>
        <v>100</v>
      </c>
      <c r="G640" s="111">
        <f t="shared" si="270"/>
        <v>100</v>
      </c>
      <c r="H640" s="111">
        <f t="shared" si="270"/>
        <v>100</v>
      </c>
      <c r="I640" s="111">
        <f t="shared" si="270"/>
        <v>75.536410923276989</v>
      </c>
      <c r="J640" s="111">
        <f t="shared" si="270"/>
        <v>61.918063314711361</v>
      </c>
      <c r="K640" s="111">
        <f t="shared" si="270"/>
        <v>57.381988617341818</v>
      </c>
      <c r="L640" s="111">
        <f t="shared" si="270"/>
        <v>67.068702290076331</v>
      </c>
      <c r="M640" s="111">
        <f t="shared" si="270"/>
        <v>76.021136818051986</v>
      </c>
      <c r="N640" s="111">
        <f t="shared" si="270"/>
        <v>72.63455201631885</v>
      </c>
      <c r="O640" s="111">
        <f t="shared" si="270"/>
        <v>77.078595229280154</v>
      </c>
    </row>
    <row r="641" spans="2:15" s="22" customFormat="1" ht="23.25" customHeight="1" x14ac:dyDescent="0.25">
      <c r="B641" s="85" t="s">
        <v>25</v>
      </c>
      <c r="C641" s="111">
        <f>C639/$C$1708</f>
        <v>174.70967741935485</v>
      </c>
      <c r="D641" s="111">
        <f t="shared" ref="D641:N641" si="271">D639/$C$1709</f>
        <v>180.56560341992764</v>
      </c>
      <c r="E641" s="111">
        <f t="shared" si="271"/>
        <v>175.04110489970404</v>
      </c>
      <c r="F641" s="111">
        <f t="shared" si="271"/>
        <v>169.25353502137455</v>
      </c>
      <c r="G641" s="111">
        <f t="shared" si="271"/>
        <v>180.20388030253207</v>
      </c>
      <c r="H641" s="111">
        <f t="shared" si="271"/>
        <v>165.27458073002302</v>
      </c>
      <c r="I641" s="111">
        <f t="shared" si="271"/>
        <v>152.81157513975666</v>
      </c>
      <c r="J641" s="111">
        <f t="shared" si="271"/>
        <v>131.20683985531076</v>
      </c>
      <c r="K641" s="111">
        <f t="shared" si="271"/>
        <v>112.72607694837224</v>
      </c>
      <c r="L641" s="111">
        <f t="shared" si="271"/>
        <v>144.45905951989477</v>
      </c>
      <c r="M641" s="111">
        <f t="shared" si="271"/>
        <v>175.04110489970404</v>
      </c>
      <c r="N641" s="111">
        <f t="shared" si="271"/>
        <v>152.2196645840184</v>
      </c>
      <c r="O641" s="111">
        <f>O639/$O$1708</f>
        <v>159.7068493150685</v>
      </c>
    </row>
    <row r="642" spans="2:15" s="22" customFormat="1" ht="12" customHeight="1" x14ac:dyDescent="0.25">
      <c r="B642" s="31"/>
      <c r="C642" s="32"/>
      <c r="D642" s="32"/>
      <c r="E642" s="32"/>
      <c r="F642" s="32"/>
      <c r="G642" s="32"/>
      <c r="H642" s="32"/>
      <c r="I642" s="32"/>
      <c r="J642" s="32"/>
      <c r="K642" s="32"/>
      <c r="L642" s="45"/>
      <c r="M642" s="32"/>
      <c r="N642" s="32"/>
      <c r="O642" s="21"/>
    </row>
    <row r="643" spans="2:15" s="22" customFormat="1" ht="23.25" customHeight="1" x14ac:dyDescent="0.25">
      <c r="B643" s="107" t="s">
        <v>1253</v>
      </c>
      <c r="C643" s="110">
        <v>1153</v>
      </c>
      <c r="D643" s="110">
        <v>1096</v>
      </c>
      <c r="E643" s="110">
        <v>1142</v>
      </c>
      <c r="F643" s="110">
        <v>1009</v>
      </c>
      <c r="G643" s="110">
        <v>1110</v>
      </c>
      <c r="H643" s="110">
        <v>1066</v>
      </c>
      <c r="I643" s="110">
        <v>1120</v>
      </c>
      <c r="J643" s="110">
        <v>1012</v>
      </c>
      <c r="K643" s="110">
        <v>820</v>
      </c>
      <c r="L643" s="110">
        <v>1080</v>
      </c>
      <c r="M643" s="110">
        <v>1200</v>
      </c>
      <c r="N643" s="110">
        <v>1224</v>
      </c>
      <c r="O643" s="116">
        <f>SUM(C643:N643)</f>
        <v>13032</v>
      </c>
    </row>
    <row r="644" spans="2:15" s="22" customFormat="1" ht="23.25" customHeight="1" x14ac:dyDescent="0.25">
      <c r="B644" s="85" t="s">
        <v>43</v>
      </c>
      <c r="C644" s="111">
        <f>C643/$C$1708</f>
        <v>37.193548387096776</v>
      </c>
      <c r="D644" s="111">
        <f t="shared" ref="D644:N644" si="272">D643/$C$1709</f>
        <v>36.04077606050641</v>
      </c>
      <c r="E644" s="111">
        <f t="shared" si="272"/>
        <v>37.553436369615255</v>
      </c>
      <c r="F644" s="111">
        <f t="shared" si="272"/>
        <v>33.1798750411049</v>
      </c>
      <c r="G644" s="111">
        <f t="shared" si="272"/>
        <v>36.50115093719171</v>
      </c>
      <c r="H644" s="111">
        <f>H643/$C$1709</f>
        <v>35.054258467609337</v>
      </c>
      <c r="I644" s="111">
        <f t="shared" si="272"/>
        <v>36.829990134824072</v>
      </c>
      <c r="J644" s="111">
        <f t="shared" si="272"/>
        <v>33.278526800394609</v>
      </c>
      <c r="K644" s="111">
        <f t="shared" si="272"/>
        <v>26.964814205853337</v>
      </c>
      <c r="L644" s="111">
        <f t="shared" si="272"/>
        <v>35.514633344294637</v>
      </c>
      <c r="M644" s="111">
        <f t="shared" si="272"/>
        <v>39.460703715882936</v>
      </c>
      <c r="N644" s="111">
        <f t="shared" si="272"/>
        <v>40.249917790200591</v>
      </c>
      <c r="O644" s="111">
        <f>O643/$O$1708</f>
        <v>35.704109589041096</v>
      </c>
    </row>
    <row r="645" spans="2:15" s="22" customFormat="1" ht="12" customHeight="1" x14ac:dyDescent="0.25">
      <c r="B645" s="31"/>
      <c r="C645" s="32"/>
      <c r="D645" s="32"/>
      <c r="E645" s="32"/>
      <c r="F645" s="32"/>
      <c r="G645" s="32"/>
      <c r="H645" s="32"/>
      <c r="I645" s="32"/>
      <c r="J645" s="32"/>
      <c r="K645" s="32"/>
      <c r="L645" s="45"/>
      <c r="M645" s="32"/>
      <c r="N645" s="32"/>
      <c r="O645" s="21"/>
    </row>
    <row r="646" spans="2:15" s="22" customFormat="1" ht="23.25" customHeight="1" x14ac:dyDescent="0.25">
      <c r="B646" s="85" t="s">
        <v>1259</v>
      </c>
      <c r="C646" s="97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9"/>
    </row>
    <row r="647" spans="2:15" s="22" customFormat="1" ht="23.25" customHeight="1" x14ac:dyDescent="0.25">
      <c r="B647" s="107" t="s">
        <v>1252</v>
      </c>
      <c r="C647" s="110">
        <v>1153</v>
      </c>
      <c r="D647" s="110">
        <v>1096</v>
      </c>
      <c r="E647" s="110">
        <v>1142</v>
      </c>
      <c r="F647" s="110">
        <v>1009</v>
      </c>
      <c r="G647" s="110">
        <v>1110</v>
      </c>
      <c r="H647" s="110">
        <v>1071</v>
      </c>
      <c r="I647" s="110">
        <v>1129</v>
      </c>
      <c r="J647" s="110">
        <v>1005</v>
      </c>
      <c r="K647" s="110">
        <v>819</v>
      </c>
      <c r="L647" s="110">
        <v>1079</v>
      </c>
      <c r="M647" s="110">
        <v>1262</v>
      </c>
      <c r="N647" s="110">
        <v>1006</v>
      </c>
      <c r="O647" s="116">
        <f>SUM(C647:N647)</f>
        <v>12881</v>
      </c>
    </row>
    <row r="648" spans="2:15" s="22" customFormat="1" ht="23.25" customHeight="1" x14ac:dyDescent="0.25">
      <c r="B648" s="85" t="s">
        <v>5</v>
      </c>
      <c r="C648" s="116">
        <f>SUM(C647:C647)</f>
        <v>1153</v>
      </c>
      <c r="D648" s="116">
        <f>SUM(D647)</f>
        <v>1096</v>
      </c>
      <c r="E648" s="116">
        <f t="shared" ref="E648:N648" si="273">SUM(E647:E647)</f>
        <v>1142</v>
      </c>
      <c r="F648" s="116">
        <f t="shared" si="273"/>
        <v>1009</v>
      </c>
      <c r="G648" s="116">
        <f t="shared" si="273"/>
        <v>1110</v>
      </c>
      <c r="H648" s="116">
        <f t="shared" si="273"/>
        <v>1071</v>
      </c>
      <c r="I648" s="116">
        <f t="shared" si="273"/>
        <v>1129</v>
      </c>
      <c r="J648" s="116">
        <f t="shared" si="273"/>
        <v>1005</v>
      </c>
      <c r="K648" s="116">
        <f t="shared" si="273"/>
        <v>819</v>
      </c>
      <c r="L648" s="116">
        <f t="shared" si="273"/>
        <v>1079</v>
      </c>
      <c r="M648" s="116">
        <f t="shared" si="273"/>
        <v>1262</v>
      </c>
      <c r="N648" s="116">
        <f t="shared" si="273"/>
        <v>1006</v>
      </c>
      <c r="O648" s="116">
        <f>SUM(C648:N648)</f>
        <v>12881</v>
      </c>
    </row>
    <row r="649" spans="2:15" s="22" customFormat="1" ht="23.25" customHeight="1" x14ac:dyDescent="0.25">
      <c r="B649" s="85" t="s">
        <v>25</v>
      </c>
      <c r="C649" s="111">
        <f>C648/$C$1708</f>
        <v>37.193548387096776</v>
      </c>
      <c r="D649" s="111">
        <f t="shared" ref="D649:N649" si="274">D648/$C$1709</f>
        <v>36.04077606050641</v>
      </c>
      <c r="E649" s="111">
        <f t="shared" si="274"/>
        <v>37.553436369615255</v>
      </c>
      <c r="F649" s="111">
        <f t="shared" si="274"/>
        <v>33.1798750411049</v>
      </c>
      <c r="G649" s="111">
        <f t="shared" si="274"/>
        <v>36.50115093719171</v>
      </c>
      <c r="H649" s="111">
        <f t="shared" si="274"/>
        <v>35.218678066425518</v>
      </c>
      <c r="I649" s="111">
        <f t="shared" si="274"/>
        <v>37.125945412693191</v>
      </c>
      <c r="J649" s="111">
        <f t="shared" si="274"/>
        <v>33.048339362051955</v>
      </c>
      <c r="K649" s="111">
        <f t="shared" si="274"/>
        <v>26.9319302860901</v>
      </c>
      <c r="L649" s="111">
        <f t="shared" si="274"/>
        <v>35.481749424531401</v>
      </c>
      <c r="M649" s="111">
        <f t="shared" si="274"/>
        <v>41.499506741203554</v>
      </c>
      <c r="N649" s="111">
        <f t="shared" si="274"/>
        <v>33.081223281815191</v>
      </c>
      <c r="O649" s="111">
        <f>O648/$O$1708</f>
        <v>35.290410958904111</v>
      </c>
    </row>
    <row r="650" spans="2:15" s="25" customFormat="1" ht="15.75" customHeight="1" x14ac:dyDescent="0.25">
      <c r="B650" s="19"/>
      <c r="C650" s="20"/>
      <c r="D650" s="20"/>
      <c r="E650" s="20"/>
      <c r="F650" s="20"/>
      <c r="G650" s="20"/>
      <c r="H650" s="20"/>
      <c r="I650" s="20"/>
      <c r="J650" s="20"/>
      <c r="K650" s="20"/>
      <c r="L650" s="44"/>
      <c r="M650" s="20"/>
      <c r="N650" s="20"/>
      <c r="O650" s="21"/>
    </row>
    <row r="651" spans="2:15" s="17" customFormat="1" ht="23.25" customHeight="1" x14ac:dyDescent="0.25">
      <c r="B651" s="85" t="s">
        <v>1260</v>
      </c>
      <c r="C651" s="97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9"/>
    </row>
    <row r="652" spans="2:15" s="17" customFormat="1" ht="23.25" customHeight="1" x14ac:dyDescent="0.25">
      <c r="B652" s="107" t="s">
        <v>1262</v>
      </c>
      <c r="C652" s="110">
        <v>620</v>
      </c>
      <c r="D652" s="110">
        <v>642</v>
      </c>
      <c r="E652" s="110">
        <v>455</v>
      </c>
      <c r="F652" s="110">
        <v>0</v>
      </c>
      <c r="G652" s="110">
        <v>0</v>
      </c>
      <c r="H652" s="110">
        <v>0</v>
      </c>
      <c r="I652" s="110">
        <v>411</v>
      </c>
      <c r="J652" s="110">
        <v>703</v>
      </c>
      <c r="K652" s="110">
        <v>744</v>
      </c>
      <c r="L652" s="110">
        <v>662</v>
      </c>
      <c r="M652" s="110">
        <v>642</v>
      </c>
      <c r="N652" s="110">
        <v>504</v>
      </c>
      <c r="O652" s="116">
        <f>SUM(C652:N652)</f>
        <v>5383</v>
      </c>
    </row>
    <row r="653" spans="2:15" s="22" customFormat="1" ht="23.25" customHeight="1" x14ac:dyDescent="0.25">
      <c r="B653" s="85" t="s">
        <v>5</v>
      </c>
      <c r="C653" s="116">
        <f t="shared" ref="C653:N653" si="275">SUM(C652:C652)</f>
        <v>620</v>
      </c>
      <c r="D653" s="116">
        <f t="shared" si="275"/>
        <v>642</v>
      </c>
      <c r="E653" s="116">
        <f t="shared" si="275"/>
        <v>455</v>
      </c>
      <c r="F653" s="116">
        <f t="shared" si="275"/>
        <v>0</v>
      </c>
      <c r="G653" s="116">
        <f t="shared" si="275"/>
        <v>0</v>
      </c>
      <c r="H653" s="116">
        <f t="shared" si="275"/>
        <v>0</v>
      </c>
      <c r="I653" s="116">
        <f t="shared" si="275"/>
        <v>411</v>
      </c>
      <c r="J653" s="116">
        <f t="shared" si="275"/>
        <v>703</v>
      </c>
      <c r="K653" s="116">
        <f t="shared" si="275"/>
        <v>744</v>
      </c>
      <c r="L653" s="116">
        <f t="shared" si="275"/>
        <v>662</v>
      </c>
      <c r="M653" s="116">
        <f t="shared" si="275"/>
        <v>642</v>
      </c>
      <c r="N653" s="116">
        <f t="shared" si="275"/>
        <v>504</v>
      </c>
      <c r="O653" s="116">
        <f>SUM(C653:N653)</f>
        <v>5383</v>
      </c>
    </row>
    <row r="654" spans="2:15" s="22" customFormat="1" ht="23.25" customHeight="1" x14ac:dyDescent="0.25">
      <c r="B654" s="85" t="s">
        <v>25</v>
      </c>
      <c r="C654" s="111">
        <f>C653/$C$1708</f>
        <v>20</v>
      </c>
      <c r="D654" s="111">
        <f t="shared" ref="D654:N654" si="276">D653/$C$1709</f>
        <v>21.111476487997368</v>
      </c>
      <c r="E654" s="111">
        <f t="shared" si="276"/>
        <v>14.962183492272279</v>
      </c>
      <c r="F654" s="111">
        <f t="shared" si="276"/>
        <v>0</v>
      </c>
      <c r="G654" s="111">
        <f t="shared" si="276"/>
        <v>0</v>
      </c>
      <c r="H654" s="111">
        <f t="shared" si="276"/>
        <v>0</v>
      </c>
      <c r="I654" s="111">
        <f t="shared" si="276"/>
        <v>13.515291022689905</v>
      </c>
      <c r="J654" s="111">
        <f t="shared" si="276"/>
        <v>23.11739559355475</v>
      </c>
      <c r="K654" s="111">
        <f t="shared" si="276"/>
        <v>24.465636303847418</v>
      </c>
      <c r="L654" s="111">
        <f t="shared" si="276"/>
        <v>21.769154883262086</v>
      </c>
      <c r="M654" s="111">
        <f t="shared" si="276"/>
        <v>21.111476487997368</v>
      </c>
      <c r="N654" s="111">
        <f t="shared" si="276"/>
        <v>16.573495560670832</v>
      </c>
      <c r="O654" s="111">
        <f>O653/$O$1708</f>
        <v>14.747945205479452</v>
      </c>
    </row>
    <row r="655" spans="2:15" s="17" customFormat="1" ht="12" customHeight="1" x14ac:dyDescent="0.25">
      <c r="B655" s="19"/>
      <c r="C655" s="20"/>
      <c r="D655" s="20"/>
      <c r="E655" s="20"/>
      <c r="F655" s="20"/>
      <c r="G655" s="20"/>
      <c r="H655" s="20"/>
      <c r="I655" s="20"/>
      <c r="J655" s="20"/>
      <c r="K655" s="20"/>
      <c r="L655" s="44"/>
      <c r="M655" s="20"/>
      <c r="N655" s="20"/>
      <c r="O655" s="21"/>
    </row>
    <row r="656" spans="2:15" s="17" customFormat="1" ht="23.25" customHeight="1" x14ac:dyDescent="0.25">
      <c r="B656" s="85" t="s">
        <v>1261</v>
      </c>
      <c r="C656" s="97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9"/>
    </row>
    <row r="657" spans="2:15" s="17" customFormat="1" ht="23.25" customHeight="1" x14ac:dyDescent="0.25">
      <c r="B657" s="107" t="s">
        <v>1251</v>
      </c>
      <c r="C657" s="110">
        <v>1879</v>
      </c>
      <c r="D657" s="110">
        <v>2079</v>
      </c>
      <c r="E657" s="110">
        <v>1292</v>
      </c>
      <c r="F657" s="110">
        <v>0</v>
      </c>
      <c r="G657" s="110">
        <v>0</v>
      </c>
      <c r="H657" s="110">
        <v>0</v>
      </c>
      <c r="I657" s="110">
        <v>1505</v>
      </c>
      <c r="J657" s="110">
        <v>2454</v>
      </c>
      <c r="K657" s="110">
        <v>2546</v>
      </c>
      <c r="L657" s="110">
        <v>2157</v>
      </c>
      <c r="M657" s="110">
        <v>1679</v>
      </c>
      <c r="N657" s="110">
        <v>1744</v>
      </c>
      <c r="O657" s="116">
        <f>SUM(C657:N657)</f>
        <v>17335</v>
      </c>
    </row>
    <row r="658" spans="2:15" s="22" customFormat="1" ht="23.25" customHeight="1" x14ac:dyDescent="0.25">
      <c r="B658" s="85" t="s">
        <v>5</v>
      </c>
      <c r="C658" s="116">
        <f t="shared" ref="C658:N658" si="277">SUM(C657:C657)</f>
        <v>1879</v>
      </c>
      <c r="D658" s="116">
        <f t="shared" si="277"/>
        <v>2079</v>
      </c>
      <c r="E658" s="116">
        <f t="shared" si="277"/>
        <v>1292</v>
      </c>
      <c r="F658" s="116">
        <f t="shared" si="277"/>
        <v>0</v>
      </c>
      <c r="G658" s="116">
        <f t="shared" si="277"/>
        <v>0</v>
      </c>
      <c r="H658" s="116">
        <f t="shared" si="277"/>
        <v>0</v>
      </c>
      <c r="I658" s="116">
        <f t="shared" si="277"/>
        <v>1505</v>
      </c>
      <c r="J658" s="116">
        <f t="shared" si="277"/>
        <v>2454</v>
      </c>
      <c r="K658" s="116">
        <f t="shared" si="277"/>
        <v>2546</v>
      </c>
      <c r="L658" s="116">
        <f t="shared" si="277"/>
        <v>2157</v>
      </c>
      <c r="M658" s="116">
        <f t="shared" si="277"/>
        <v>1679</v>
      </c>
      <c r="N658" s="116">
        <f t="shared" si="277"/>
        <v>1744</v>
      </c>
      <c r="O658" s="116">
        <f>SUM(C658:N658)</f>
        <v>17335</v>
      </c>
    </row>
    <row r="659" spans="2:15" s="17" customFormat="1" ht="23.25" customHeight="1" x14ac:dyDescent="0.25">
      <c r="B659" s="85" t="s">
        <v>39</v>
      </c>
      <c r="C659" s="111">
        <f t="shared" ref="C659:O659" si="278">IF(C667=0,0,(C658/C667)*100)</f>
        <v>25.757368060315283</v>
      </c>
      <c r="D659" s="111">
        <f t="shared" si="278"/>
        <v>27.463672391017173</v>
      </c>
      <c r="E659" s="111">
        <f t="shared" si="278"/>
        <v>19.531368102796673</v>
      </c>
      <c r="F659" s="111">
        <f t="shared" si="278"/>
        <v>0</v>
      </c>
      <c r="G659" s="111">
        <f t="shared" si="278"/>
        <v>0</v>
      </c>
      <c r="H659" s="111">
        <f t="shared" si="278"/>
        <v>0</v>
      </c>
      <c r="I659" s="111">
        <f t="shared" si="278"/>
        <v>24.463589076723018</v>
      </c>
      <c r="J659" s="111">
        <f t="shared" si="278"/>
        <v>38.081936685288639</v>
      </c>
      <c r="K659" s="111">
        <f t="shared" si="278"/>
        <v>42.618011382658182</v>
      </c>
      <c r="L659" s="111">
        <f t="shared" si="278"/>
        <v>32.931297709923662</v>
      </c>
      <c r="M659" s="111">
        <f t="shared" si="278"/>
        <v>23.978863181948014</v>
      </c>
      <c r="N659" s="111">
        <f>IF(N667=0,0,(N658/N667)*100)</f>
        <v>27.365447983681157</v>
      </c>
      <c r="O659" s="111">
        <f t="shared" si="278"/>
        <v>22.921404770719839</v>
      </c>
    </row>
    <row r="660" spans="2:15" s="22" customFormat="1" ht="23.25" customHeight="1" x14ac:dyDescent="0.25">
      <c r="B660" s="85" t="s">
        <v>25</v>
      </c>
      <c r="C660" s="111">
        <f>C658/$C$1708</f>
        <v>60.612903225806448</v>
      </c>
      <c r="D660" s="111">
        <f t="shared" ref="D660:N660" si="279">D658/$C$1709</f>
        <v>68.365669187767182</v>
      </c>
      <c r="E660" s="111">
        <f t="shared" si="279"/>
        <v>42.486024334100627</v>
      </c>
      <c r="F660" s="111">
        <f t="shared" si="279"/>
        <v>0</v>
      </c>
      <c r="G660" s="111">
        <f t="shared" si="279"/>
        <v>0</v>
      </c>
      <c r="H660" s="111">
        <f t="shared" si="279"/>
        <v>0</v>
      </c>
      <c r="I660" s="111">
        <f t="shared" si="279"/>
        <v>49.490299243669845</v>
      </c>
      <c r="J660" s="111">
        <f t="shared" si="279"/>
        <v>80.6971390989806</v>
      </c>
      <c r="K660" s="111">
        <f t="shared" si="279"/>
        <v>83.722459717198291</v>
      </c>
      <c r="L660" s="111">
        <f t="shared" si="279"/>
        <v>70.930614929299566</v>
      </c>
      <c r="M660" s="111">
        <f t="shared" si="279"/>
        <v>55.212101282472872</v>
      </c>
      <c r="N660" s="111">
        <f t="shared" si="279"/>
        <v>57.349556067083199</v>
      </c>
      <c r="O660" s="111">
        <f>O658/$O$1708</f>
        <v>47.493150684931507</v>
      </c>
    </row>
    <row r="661" spans="2:15" s="22" customFormat="1" ht="12" customHeight="1" x14ac:dyDescent="0.25">
      <c r="B661" s="31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21"/>
    </row>
    <row r="662" spans="2:15" s="47" customFormat="1" ht="23.25" customHeight="1" x14ac:dyDescent="0.25">
      <c r="B662" s="107" t="s">
        <v>1263</v>
      </c>
      <c r="C662" s="110">
        <v>317</v>
      </c>
      <c r="D662" s="110">
        <v>307</v>
      </c>
      <c r="E662" s="110">
        <v>238</v>
      </c>
      <c r="F662" s="110">
        <v>0</v>
      </c>
      <c r="G662" s="110">
        <v>0</v>
      </c>
      <c r="H662" s="110">
        <v>0</v>
      </c>
      <c r="I662" s="110">
        <v>213</v>
      </c>
      <c r="J662" s="110">
        <v>379</v>
      </c>
      <c r="K662" s="110">
        <v>402</v>
      </c>
      <c r="L662" s="110">
        <v>372</v>
      </c>
      <c r="M662" s="110">
        <v>336</v>
      </c>
      <c r="N662" s="110">
        <v>347</v>
      </c>
      <c r="O662" s="116">
        <f>SUM(C662:N662)</f>
        <v>2911</v>
      </c>
    </row>
    <row r="663" spans="2:15" s="22" customFormat="1" ht="23.25" customHeight="1" x14ac:dyDescent="0.25">
      <c r="B663" s="85" t="s">
        <v>25</v>
      </c>
      <c r="C663" s="111">
        <f>C662/$C$1708</f>
        <v>10.225806451612904</v>
      </c>
      <c r="D663" s="111">
        <f t="shared" ref="D663:N663" si="280">D662/$C$1709</f>
        <v>10.095363367313384</v>
      </c>
      <c r="E663" s="111">
        <f t="shared" si="280"/>
        <v>7.8263729036501148</v>
      </c>
      <c r="F663" s="111">
        <f t="shared" si="280"/>
        <v>0</v>
      </c>
      <c r="G663" s="111">
        <f t="shared" si="280"/>
        <v>0</v>
      </c>
      <c r="H663" s="111">
        <f t="shared" si="280"/>
        <v>0</v>
      </c>
      <c r="I663" s="111">
        <f>I662/$C$1709</f>
        <v>7.0042749095692205</v>
      </c>
      <c r="J663" s="111">
        <f t="shared" si="280"/>
        <v>12.463005590266359</v>
      </c>
      <c r="K663" s="111">
        <f t="shared" si="280"/>
        <v>13.219335744820782</v>
      </c>
      <c r="L663" s="111">
        <f t="shared" si="280"/>
        <v>12.232818151923709</v>
      </c>
      <c r="M663" s="111">
        <f t="shared" si="280"/>
        <v>11.048997040447221</v>
      </c>
      <c r="N663" s="111">
        <f t="shared" si="280"/>
        <v>11.410720157842816</v>
      </c>
      <c r="O663" s="111">
        <f>O662/$O$1708</f>
        <v>7.9753424657534246</v>
      </c>
    </row>
    <row r="664" spans="2:15" s="17" customFormat="1" ht="12" customHeight="1" x14ac:dyDescent="0.25">
      <c r="B664" s="19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1"/>
    </row>
    <row r="665" spans="2:15" s="23" customFormat="1" ht="23.25" customHeight="1" x14ac:dyDescent="0.25">
      <c r="B665" s="85" t="s">
        <v>1264</v>
      </c>
      <c r="C665" s="97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9"/>
    </row>
    <row r="666" spans="2:15" s="17" customFormat="1" ht="23.25" customHeight="1" x14ac:dyDescent="0.25">
      <c r="B666" s="107" t="s">
        <v>1265</v>
      </c>
      <c r="C666" s="110">
        <f>C635+C658</f>
        <v>7295</v>
      </c>
      <c r="D666" s="110">
        <f t="shared" ref="D666:N666" si="281">D635+D658</f>
        <v>7570</v>
      </c>
      <c r="E666" s="110">
        <f t="shared" si="281"/>
        <v>6615</v>
      </c>
      <c r="F666" s="110">
        <f t="shared" si="281"/>
        <v>5147</v>
      </c>
      <c r="G666" s="110">
        <f t="shared" si="281"/>
        <v>5480</v>
      </c>
      <c r="H666" s="110">
        <f t="shared" si="281"/>
        <v>5026</v>
      </c>
      <c r="I666" s="110">
        <f t="shared" si="281"/>
        <v>6152</v>
      </c>
      <c r="J666" s="110">
        <f t="shared" si="281"/>
        <v>6444</v>
      </c>
      <c r="K666" s="110">
        <f t="shared" si="281"/>
        <v>5974</v>
      </c>
      <c r="L666" s="110">
        <f t="shared" si="281"/>
        <v>6550</v>
      </c>
      <c r="M666" s="110">
        <f t="shared" si="281"/>
        <v>7002</v>
      </c>
      <c r="N666" s="110">
        <f t="shared" si="281"/>
        <v>6373</v>
      </c>
      <c r="O666" s="116">
        <f>SUM(C666:N666)</f>
        <v>75628</v>
      </c>
    </row>
    <row r="667" spans="2:15" s="22" customFormat="1" ht="23.25" customHeight="1" x14ac:dyDescent="0.25">
      <c r="B667" s="85" t="s">
        <v>5</v>
      </c>
      <c r="C667" s="116">
        <f t="shared" ref="C667:N667" si="282">C666</f>
        <v>7295</v>
      </c>
      <c r="D667" s="116">
        <f t="shared" si="282"/>
        <v>7570</v>
      </c>
      <c r="E667" s="116">
        <f t="shared" si="282"/>
        <v>6615</v>
      </c>
      <c r="F667" s="116">
        <f t="shared" si="282"/>
        <v>5147</v>
      </c>
      <c r="G667" s="116">
        <f t="shared" si="282"/>
        <v>5480</v>
      </c>
      <c r="H667" s="116">
        <f t="shared" si="282"/>
        <v>5026</v>
      </c>
      <c r="I667" s="116">
        <f t="shared" si="282"/>
        <v>6152</v>
      </c>
      <c r="J667" s="116">
        <f t="shared" si="282"/>
        <v>6444</v>
      </c>
      <c r="K667" s="116">
        <f t="shared" si="282"/>
        <v>5974</v>
      </c>
      <c r="L667" s="116">
        <f t="shared" si="282"/>
        <v>6550</v>
      </c>
      <c r="M667" s="116">
        <f t="shared" si="282"/>
        <v>7002</v>
      </c>
      <c r="N667" s="116">
        <f t="shared" si="282"/>
        <v>6373</v>
      </c>
      <c r="O667" s="116">
        <f>SUM(C667:N667)</f>
        <v>75628</v>
      </c>
    </row>
    <row r="668" spans="2:15" s="22" customFormat="1" ht="18" customHeight="1" x14ac:dyDescent="0.25">
      <c r="B668" s="85" t="s">
        <v>25</v>
      </c>
      <c r="C668" s="111">
        <f>C667/$C$1708</f>
        <v>235.32258064516128</v>
      </c>
      <c r="D668" s="111">
        <f t="shared" ref="D668:N668" si="283">D667/$C$1709</f>
        <v>248.93127260769484</v>
      </c>
      <c r="E668" s="111">
        <f t="shared" si="283"/>
        <v>217.52712923380466</v>
      </c>
      <c r="F668" s="111">
        <f t="shared" si="283"/>
        <v>169.25353502137455</v>
      </c>
      <c r="G668" s="111">
        <f t="shared" si="283"/>
        <v>180.20388030253207</v>
      </c>
      <c r="H668" s="111">
        <f t="shared" si="283"/>
        <v>165.27458073002302</v>
      </c>
      <c r="I668" s="111">
        <f t="shared" si="283"/>
        <v>202.30187438342651</v>
      </c>
      <c r="J668" s="111">
        <f t="shared" si="283"/>
        <v>211.90397895429135</v>
      </c>
      <c r="K668" s="111">
        <f t="shared" si="283"/>
        <v>196.44853666557054</v>
      </c>
      <c r="L668" s="111">
        <f t="shared" si="283"/>
        <v>215.38967444919433</v>
      </c>
      <c r="M668" s="111">
        <f t="shared" si="283"/>
        <v>230.25320618217691</v>
      </c>
      <c r="N668" s="111">
        <f t="shared" si="283"/>
        <v>209.5692206511016</v>
      </c>
      <c r="O668" s="111">
        <f>O667/O1708</f>
        <v>207.2</v>
      </c>
    </row>
    <row r="669" spans="2:15" s="22" customFormat="1" ht="12" customHeight="1" x14ac:dyDescent="0.25">
      <c r="B669" s="31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21"/>
    </row>
    <row r="670" spans="2:15" s="22" customFormat="1" ht="23.25" customHeight="1" x14ac:dyDescent="0.25">
      <c r="B670" s="85" t="s">
        <v>101</v>
      </c>
      <c r="C670" s="116">
        <f t="shared" ref="C670:N670" si="284">C643+C662</f>
        <v>1470</v>
      </c>
      <c r="D670" s="116">
        <f t="shared" si="284"/>
        <v>1403</v>
      </c>
      <c r="E670" s="116">
        <f t="shared" si="284"/>
        <v>1380</v>
      </c>
      <c r="F670" s="116">
        <f t="shared" si="284"/>
        <v>1009</v>
      </c>
      <c r="G670" s="116">
        <f t="shared" si="284"/>
        <v>1110</v>
      </c>
      <c r="H670" s="116">
        <f t="shared" si="284"/>
        <v>1066</v>
      </c>
      <c r="I670" s="116">
        <f t="shared" si="284"/>
        <v>1333</v>
      </c>
      <c r="J670" s="116">
        <f t="shared" si="284"/>
        <v>1391</v>
      </c>
      <c r="K670" s="116">
        <f t="shared" si="284"/>
        <v>1222</v>
      </c>
      <c r="L670" s="116">
        <f t="shared" si="284"/>
        <v>1452</v>
      </c>
      <c r="M670" s="116">
        <f t="shared" si="284"/>
        <v>1536</v>
      </c>
      <c r="N670" s="116">
        <f t="shared" si="284"/>
        <v>1571</v>
      </c>
      <c r="O670" s="116">
        <f>SUM(C670:N670)</f>
        <v>15943</v>
      </c>
    </row>
    <row r="671" spans="2:15" s="22" customFormat="1" ht="23.25" customHeight="1" x14ac:dyDescent="0.25">
      <c r="B671" s="85" t="s">
        <v>25</v>
      </c>
      <c r="C671" s="111">
        <f>C670/$C$1708</f>
        <v>47.41935483870968</v>
      </c>
      <c r="D671" s="111">
        <f t="shared" ref="D671:N671" si="285">D670/$C$1709</f>
        <v>46.136139427819799</v>
      </c>
      <c r="E671" s="111">
        <f t="shared" si="285"/>
        <v>45.379809273265373</v>
      </c>
      <c r="F671" s="111">
        <f t="shared" si="285"/>
        <v>33.1798750411049</v>
      </c>
      <c r="G671" s="111">
        <f t="shared" si="285"/>
        <v>36.50115093719171</v>
      </c>
      <c r="H671" s="111">
        <f t="shared" si="285"/>
        <v>35.054258467609337</v>
      </c>
      <c r="I671" s="111">
        <f t="shared" si="285"/>
        <v>43.834265044393291</v>
      </c>
      <c r="J671" s="111">
        <f t="shared" si="285"/>
        <v>45.741532390660964</v>
      </c>
      <c r="K671" s="111">
        <f t="shared" si="285"/>
        <v>40.184149950674119</v>
      </c>
      <c r="L671" s="111">
        <f t="shared" si="285"/>
        <v>47.747451496218346</v>
      </c>
      <c r="M671" s="111">
        <f t="shared" si="285"/>
        <v>50.509700756330155</v>
      </c>
      <c r="N671" s="111">
        <f t="shared" si="285"/>
        <v>51.660637948043409</v>
      </c>
      <c r="O671" s="111">
        <f>O670/O1708</f>
        <v>43.679452054794524</v>
      </c>
    </row>
    <row r="672" spans="2:15" s="22" customFormat="1" ht="12" customHeight="1" x14ac:dyDescent="0.25">
      <c r="B672" s="31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21"/>
    </row>
    <row r="673" spans="2:15" s="48" customFormat="1" ht="24" customHeight="1" x14ac:dyDescent="0.25">
      <c r="B673" s="121" t="s">
        <v>107</v>
      </c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</row>
    <row r="674" spans="2:15" s="22" customFormat="1" ht="12" customHeight="1" x14ac:dyDescent="0.25">
      <c r="B674" s="31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21"/>
    </row>
    <row r="675" spans="2:15" s="26" customFormat="1" ht="23.25" customHeight="1" x14ac:dyDescent="0.25">
      <c r="B675" s="85" t="s">
        <v>108</v>
      </c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</row>
    <row r="676" spans="2:15" s="25" customFormat="1" ht="23.25" customHeight="1" x14ac:dyDescent="0.25">
      <c r="B676" s="104" t="s">
        <v>14</v>
      </c>
      <c r="C676" s="109">
        <v>0</v>
      </c>
      <c r="D676" s="109">
        <v>0</v>
      </c>
      <c r="E676" s="109">
        <v>0</v>
      </c>
      <c r="F676" s="109">
        <v>0</v>
      </c>
      <c r="G676" s="109">
        <v>0</v>
      </c>
      <c r="H676" s="109">
        <v>0</v>
      </c>
      <c r="I676" s="109">
        <v>7</v>
      </c>
      <c r="J676" s="109">
        <v>6</v>
      </c>
      <c r="K676" s="109">
        <v>15</v>
      </c>
      <c r="L676" s="109">
        <v>12</v>
      </c>
      <c r="M676" s="109">
        <v>0</v>
      </c>
      <c r="N676" s="109">
        <v>9</v>
      </c>
      <c r="O676" s="116">
        <f>SUM(C676:N676)</f>
        <v>49</v>
      </c>
    </row>
    <row r="677" spans="2:15" s="25" customFormat="1" ht="23.25" customHeight="1" x14ac:dyDescent="0.25">
      <c r="B677" s="107" t="s">
        <v>10</v>
      </c>
      <c r="C677" s="110">
        <v>0</v>
      </c>
      <c r="D677" s="110">
        <v>0</v>
      </c>
      <c r="E677" s="110">
        <v>0</v>
      </c>
      <c r="F677" s="110">
        <v>0</v>
      </c>
      <c r="G677" s="110">
        <v>0</v>
      </c>
      <c r="H677" s="110">
        <v>0</v>
      </c>
      <c r="I677" s="110">
        <v>0</v>
      </c>
      <c r="J677" s="110">
        <v>0</v>
      </c>
      <c r="K677" s="110">
        <v>0</v>
      </c>
      <c r="L677" s="110">
        <v>0</v>
      </c>
      <c r="M677" s="110">
        <v>0</v>
      </c>
      <c r="N677" s="110">
        <v>0</v>
      </c>
      <c r="O677" s="116">
        <f t="shared" ref="O677:O685" si="286">SUM(C677:N677)</f>
        <v>0</v>
      </c>
    </row>
    <row r="678" spans="2:15" s="25" customFormat="1" ht="23.25" customHeight="1" x14ac:dyDescent="0.25">
      <c r="B678" s="104" t="s">
        <v>3</v>
      </c>
      <c r="C678" s="109">
        <v>0</v>
      </c>
      <c r="D678" s="109">
        <v>0</v>
      </c>
      <c r="E678" s="109">
        <v>0</v>
      </c>
      <c r="F678" s="109">
        <v>0</v>
      </c>
      <c r="G678" s="109">
        <v>0</v>
      </c>
      <c r="H678" s="109">
        <v>0</v>
      </c>
      <c r="I678" s="109">
        <v>0</v>
      </c>
      <c r="J678" s="109">
        <v>0</v>
      </c>
      <c r="K678" s="109">
        <v>0</v>
      </c>
      <c r="L678" s="109">
        <v>0</v>
      </c>
      <c r="M678" s="109">
        <v>0</v>
      </c>
      <c r="N678" s="109">
        <v>0</v>
      </c>
      <c r="O678" s="116">
        <f t="shared" si="286"/>
        <v>0</v>
      </c>
    </row>
    <row r="679" spans="2:15" s="26" customFormat="1" ht="23.25" customHeight="1" x14ac:dyDescent="0.25">
      <c r="B679" s="107" t="s">
        <v>4</v>
      </c>
      <c r="C679" s="110">
        <v>0</v>
      </c>
      <c r="D679" s="110">
        <v>0</v>
      </c>
      <c r="E679" s="110">
        <v>0</v>
      </c>
      <c r="F679" s="110">
        <v>0</v>
      </c>
      <c r="G679" s="110">
        <v>0</v>
      </c>
      <c r="H679" s="110">
        <v>0</v>
      </c>
      <c r="I679" s="110">
        <v>0</v>
      </c>
      <c r="J679" s="110">
        <v>0</v>
      </c>
      <c r="K679" s="110">
        <v>0</v>
      </c>
      <c r="L679" s="110">
        <v>0</v>
      </c>
      <c r="M679" s="110">
        <v>0</v>
      </c>
      <c r="N679" s="110">
        <v>0</v>
      </c>
      <c r="O679" s="116">
        <f t="shared" si="286"/>
        <v>0</v>
      </c>
    </row>
    <row r="680" spans="2:15" s="26" customFormat="1" ht="23.25" customHeight="1" x14ac:dyDescent="0.25">
      <c r="B680" s="104" t="s">
        <v>82</v>
      </c>
      <c r="C680" s="109">
        <v>0</v>
      </c>
      <c r="D680" s="109">
        <v>0</v>
      </c>
      <c r="E680" s="109">
        <v>0</v>
      </c>
      <c r="F680" s="109">
        <v>0</v>
      </c>
      <c r="G680" s="109">
        <v>0</v>
      </c>
      <c r="H680" s="109">
        <v>0</v>
      </c>
      <c r="I680" s="109">
        <v>0</v>
      </c>
      <c r="J680" s="109">
        <v>0</v>
      </c>
      <c r="K680" s="109">
        <v>0</v>
      </c>
      <c r="L680" s="109">
        <v>0</v>
      </c>
      <c r="M680" s="109">
        <v>0</v>
      </c>
      <c r="N680" s="109">
        <v>0</v>
      </c>
      <c r="O680" s="116">
        <f t="shared" si="286"/>
        <v>0</v>
      </c>
    </row>
    <row r="681" spans="2:15" s="26" customFormat="1" ht="23.25" customHeight="1" x14ac:dyDescent="0.25">
      <c r="B681" s="107" t="s">
        <v>74</v>
      </c>
      <c r="C681" s="110">
        <v>0</v>
      </c>
      <c r="D681" s="110">
        <v>0</v>
      </c>
      <c r="E681" s="110">
        <v>0</v>
      </c>
      <c r="F681" s="110">
        <v>0</v>
      </c>
      <c r="G681" s="110">
        <v>0</v>
      </c>
      <c r="H681" s="110">
        <v>0</v>
      </c>
      <c r="I681" s="110">
        <v>0</v>
      </c>
      <c r="J681" s="110">
        <v>0</v>
      </c>
      <c r="K681" s="110">
        <v>0</v>
      </c>
      <c r="L681" s="110">
        <v>0</v>
      </c>
      <c r="M681" s="110">
        <v>0</v>
      </c>
      <c r="N681" s="110">
        <v>0</v>
      </c>
      <c r="O681" s="116">
        <f t="shared" si="286"/>
        <v>0</v>
      </c>
    </row>
    <row r="682" spans="2:15" s="26" customFormat="1" ht="23.25" customHeight="1" x14ac:dyDescent="0.25">
      <c r="B682" s="104" t="s">
        <v>79</v>
      </c>
      <c r="C682" s="109">
        <v>0</v>
      </c>
      <c r="D682" s="109">
        <v>0</v>
      </c>
      <c r="E682" s="109">
        <v>0</v>
      </c>
      <c r="F682" s="109">
        <v>0</v>
      </c>
      <c r="G682" s="109">
        <v>0</v>
      </c>
      <c r="H682" s="109">
        <v>0</v>
      </c>
      <c r="I682" s="109">
        <v>0</v>
      </c>
      <c r="J682" s="109">
        <v>0</v>
      </c>
      <c r="K682" s="109">
        <v>0</v>
      </c>
      <c r="L682" s="109">
        <v>0</v>
      </c>
      <c r="M682" s="109">
        <v>0</v>
      </c>
      <c r="N682" s="109">
        <v>0</v>
      </c>
      <c r="O682" s="116">
        <f t="shared" si="286"/>
        <v>0</v>
      </c>
    </row>
    <row r="683" spans="2:15" s="26" customFormat="1" ht="23.25" customHeight="1" x14ac:dyDescent="0.25">
      <c r="B683" s="107" t="s">
        <v>7</v>
      </c>
      <c r="C683" s="110">
        <v>0</v>
      </c>
      <c r="D683" s="110">
        <v>0</v>
      </c>
      <c r="E683" s="110">
        <v>0</v>
      </c>
      <c r="F683" s="110">
        <v>8</v>
      </c>
      <c r="G683" s="110">
        <v>12</v>
      </c>
      <c r="H683" s="110">
        <v>4</v>
      </c>
      <c r="I683" s="110">
        <v>8</v>
      </c>
      <c r="J683" s="110">
        <v>4</v>
      </c>
      <c r="K683" s="110">
        <v>6</v>
      </c>
      <c r="L683" s="110">
        <v>2</v>
      </c>
      <c r="M683" s="110">
        <v>7</v>
      </c>
      <c r="N683" s="110">
        <v>8</v>
      </c>
      <c r="O683" s="116">
        <f t="shared" si="286"/>
        <v>59</v>
      </c>
    </row>
    <row r="684" spans="2:15" s="26" customFormat="1" ht="23.25" customHeight="1" x14ac:dyDescent="0.25">
      <c r="B684" s="104" t="s">
        <v>83</v>
      </c>
      <c r="C684" s="109">
        <v>0</v>
      </c>
      <c r="D684" s="109">
        <v>0</v>
      </c>
      <c r="E684" s="109">
        <v>0</v>
      </c>
      <c r="F684" s="109">
        <v>0</v>
      </c>
      <c r="G684" s="109">
        <v>0</v>
      </c>
      <c r="H684" s="109">
        <v>0</v>
      </c>
      <c r="I684" s="109">
        <v>0</v>
      </c>
      <c r="J684" s="109">
        <v>0</v>
      </c>
      <c r="K684" s="109">
        <v>0</v>
      </c>
      <c r="L684" s="109">
        <v>0</v>
      </c>
      <c r="M684" s="109">
        <v>0</v>
      </c>
      <c r="N684" s="109">
        <v>0</v>
      </c>
      <c r="O684" s="116">
        <f t="shared" si="286"/>
        <v>0</v>
      </c>
    </row>
    <row r="685" spans="2:15" s="26" customFormat="1" ht="23.25" customHeight="1" x14ac:dyDescent="0.25">
      <c r="B685" s="107" t="s">
        <v>8</v>
      </c>
      <c r="C685" s="110">
        <v>0</v>
      </c>
      <c r="D685" s="110">
        <v>0</v>
      </c>
      <c r="E685" s="110">
        <v>0</v>
      </c>
      <c r="F685" s="110">
        <v>0</v>
      </c>
      <c r="G685" s="110">
        <v>0</v>
      </c>
      <c r="H685" s="110">
        <v>0</v>
      </c>
      <c r="I685" s="110">
        <v>0</v>
      </c>
      <c r="J685" s="110">
        <v>0</v>
      </c>
      <c r="K685" s="110">
        <v>0</v>
      </c>
      <c r="L685" s="110">
        <v>0</v>
      </c>
      <c r="M685" s="110">
        <v>0</v>
      </c>
      <c r="N685" s="110">
        <v>0</v>
      </c>
      <c r="O685" s="116">
        <f t="shared" si="286"/>
        <v>0</v>
      </c>
    </row>
    <row r="686" spans="2:15" s="25" customFormat="1" ht="23.25" customHeight="1" x14ac:dyDescent="0.25">
      <c r="B686" s="85" t="s">
        <v>5</v>
      </c>
      <c r="C686" s="116">
        <f>SUM(C676:C685)</f>
        <v>0</v>
      </c>
      <c r="D686" s="116">
        <f>SUM(D676:D685)</f>
        <v>0</v>
      </c>
      <c r="E686" s="116">
        <f t="shared" ref="E686:N686" si="287">SUM(E676:E685)</f>
        <v>0</v>
      </c>
      <c r="F686" s="116">
        <f t="shared" si="287"/>
        <v>8</v>
      </c>
      <c r="G686" s="116">
        <f t="shared" si="287"/>
        <v>12</v>
      </c>
      <c r="H686" s="116">
        <f t="shared" si="287"/>
        <v>4</v>
      </c>
      <c r="I686" s="116">
        <f t="shared" si="287"/>
        <v>15</v>
      </c>
      <c r="J686" s="116">
        <f t="shared" si="287"/>
        <v>10</v>
      </c>
      <c r="K686" s="116">
        <f t="shared" si="287"/>
        <v>21</v>
      </c>
      <c r="L686" s="116">
        <f t="shared" si="287"/>
        <v>14</v>
      </c>
      <c r="M686" s="116">
        <f t="shared" si="287"/>
        <v>7</v>
      </c>
      <c r="N686" s="116">
        <f t="shared" si="287"/>
        <v>17</v>
      </c>
      <c r="O686" s="116">
        <f>SUM(C686:N686)</f>
        <v>108</v>
      </c>
    </row>
    <row r="687" spans="2:15" s="22" customFormat="1" ht="12" customHeight="1" x14ac:dyDescent="0.25">
      <c r="B687" s="31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21"/>
    </row>
    <row r="688" spans="2:15" s="26" customFormat="1" ht="23.25" customHeight="1" x14ac:dyDescent="0.25">
      <c r="B688" s="85" t="s">
        <v>109</v>
      </c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</row>
    <row r="689" spans="2:15" s="26" customFormat="1" ht="23.25" customHeight="1" x14ac:dyDescent="0.25">
      <c r="B689" s="85" t="s">
        <v>99</v>
      </c>
      <c r="C689" s="360">
        <f t="shared" ref="C689:N689" si="288">C686</f>
        <v>0</v>
      </c>
      <c r="D689" s="360">
        <f t="shared" si="288"/>
        <v>0</v>
      </c>
      <c r="E689" s="360">
        <f t="shared" si="288"/>
        <v>0</v>
      </c>
      <c r="F689" s="360">
        <f t="shared" si="288"/>
        <v>8</v>
      </c>
      <c r="G689" s="360">
        <f t="shared" si="288"/>
        <v>12</v>
      </c>
      <c r="H689" s="360">
        <f t="shared" si="288"/>
        <v>4</v>
      </c>
      <c r="I689" s="360">
        <f t="shared" si="288"/>
        <v>15</v>
      </c>
      <c r="J689" s="360">
        <f t="shared" si="288"/>
        <v>10</v>
      </c>
      <c r="K689" s="360">
        <f t="shared" si="288"/>
        <v>21</v>
      </c>
      <c r="L689" s="360">
        <f t="shared" si="288"/>
        <v>14</v>
      </c>
      <c r="M689" s="360">
        <f t="shared" si="288"/>
        <v>7</v>
      </c>
      <c r="N689" s="360">
        <f t="shared" si="288"/>
        <v>17</v>
      </c>
      <c r="O689" s="361">
        <f>SUM(C689:N689)</f>
        <v>108</v>
      </c>
    </row>
    <row r="690" spans="2:15" s="25" customFormat="1" ht="23.25" customHeight="1" x14ac:dyDescent="0.25">
      <c r="B690" s="83" t="s">
        <v>5</v>
      </c>
      <c r="C690" s="361">
        <f>C689</f>
        <v>0</v>
      </c>
      <c r="D690" s="361">
        <f t="shared" ref="D690:N690" si="289">D689</f>
        <v>0</v>
      </c>
      <c r="E690" s="361">
        <f t="shared" si="289"/>
        <v>0</v>
      </c>
      <c r="F690" s="361">
        <f t="shared" si="289"/>
        <v>8</v>
      </c>
      <c r="G690" s="361">
        <f t="shared" si="289"/>
        <v>12</v>
      </c>
      <c r="H690" s="361">
        <f t="shared" si="289"/>
        <v>4</v>
      </c>
      <c r="I690" s="361">
        <f t="shared" si="289"/>
        <v>15</v>
      </c>
      <c r="J690" s="361">
        <f t="shared" si="289"/>
        <v>10</v>
      </c>
      <c r="K690" s="361">
        <f t="shared" si="289"/>
        <v>21</v>
      </c>
      <c r="L690" s="361">
        <f t="shared" si="289"/>
        <v>14</v>
      </c>
      <c r="M690" s="361">
        <f t="shared" si="289"/>
        <v>7</v>
      </c>
      <c r="N690" s="361">
        <f t="shared" si="289"/>
        <v>17</v>
      </c>
      <c r="O690" s="361">
        <f>SUM(C690:N690)</f>
        <v>108</v>
      </c>
    </row>
    <row r="691" spans="2:15" s="26" customFormat="1" ht="23.25" customHeight="1" x14ac:dyDescent="0.25">
      <c r="B691" s="83" t="s">
        <v>39</v>
      </c>
      <c r="C691" s="362">
        <f>IF(C699=0,0,(C690/C708)*100)</f>
        <v>0</v>
      </c>
      <c r="D691" s="362">
        <f t="shared" ref="D691:N691" si="290">IF(D699=0,0,(D690/D708)*100)</f>
        <v>0</v>
      </c>
      <c r="E691" s="362">
        <f t="shared" si="290"/>
        <v>0</v>
      </c>
      <c r="F691" s="362">
        <f t="shared" si="290"/>
        <v>0</v>
      </c>
      <c r="G691" s="362">
        <f t="shared" si="290"/>
        <v>0</v>
      </c>
      <c r="H691" s="362">
        <f t="shared" si="290"/>
        <v>16</v>
      </c>
      <c r="I691" s="362">
        <f t="shared" si="290"/>
        <v>10.638297872340425</v>
      </c>
      <c r="J691" s="362">
        <f t="shared" si="290"/>
        <v>5.4054054054054053</v>
      </c>
      <c r="K691" s="362">
        <f t="shared" si="290"/>
        <v>10.44776119402985</v>
      </c>
      <c r="L691" s="362">
        <f t="shared" si="290"/>
        <v>7.0707070707070701</v>
      </c>
      <c r="M691" s="362">
        <f t="shared" si="290"/>
        <v>3.286384976525822</v>
      </c>
      <c r="N691" s="362">
        <f t="shared" si="290"/>
        <v>6.9958847736625511</v>
      </c>
      <c r="O691" s="362">
        <f>IF(O699=0,0,(O690/O699)*100)</f>
        <v>9.6601073345259394</v>
      </c>
    </row>
    <row r="692" spans="2:15" s="25" customFormat="1" ht="23.25" customHeight="1" x14ac:dyDescent="0.25">
      <c r="B692" s="83" t="s">
        <v>25</v>
      </c>
      <c r="C692" s="362">
        <f>C690/$C$1708</f>
        <v>0</v>
      </c>
      <c r="D692" s="362">
        <f t="shared" ref="D692:N692" si="291">D690/$C$1709</f>
        <v>0</v>
      </c>
      <c r="E692" s="362">
        <f t="shared" si="291"/>
        <v>0</v>
      </c>
      <c r="F692" s="362">
        <f t="shared" si="291"/>
        <v>0.26307135810588622</v>
      </c>
      <c r="G692" s="362">
        <f t="shared" si="291"/>
        <v>0.39460703715882933</v>
      </c>
      <c r="H692" s="362">
        <f t="shared" si="291"/>
        <v>0.13153567905294311</v>
      </c>
      <c r="I692" s="362">
        <f t="shared" si="291"/>
        <v>0.49325879644853665</v>
      </c>
      <c r="J692" s="362">
        <f t="shared" si="291"/>
        <v>0.32883919763235775</v>
      </c>
      <c r="K692" s="362">
        <f t="shared" si="291"/>
        <v>0.69056231502795129</v>
      </c>
      <c r="L692" s="362">
        <f t="shared" si="291"/>
        <v>0.46037487668530086</v>
      </c>
      <c r="M692" s="362">
        <f t="shared" si="291"/>
        <v>0.23018743834265043</v>
      </c>
      <c r="N692" s="362">
        <f t="shared" si="291"/>
        <v>0.55902663597500823</v>
      </c>
      <c r="O692" s="362">
        <f>O690/O1708</f>
        <v>0.29589041095890412</v>
      </c>
    </row>
    <row r="693" spans="2:15" s="22" customFormat="1" ht="12" customHeight="1" x14ac:dyDescent="0.25">
      <c r="B693" s="31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21"/>
    </row>
    <row r="694" spans="2:15" s="25" customFormat="1" ht="23.25" customHeight="1" x14ac:dyDescent="0.25">
      <c r="B694" s="107" t="s">
        <v>42</v>
      </c>
      <c r="C694" s="110">
        <v>0</v>
      </c>
      <c r="D694" s="110">
        <v>0</v>
      </c>
      <c r="E694" s="110">
        <v>0</v>
      </c>
      <c r="F694" s="110">
        <v>2</v>
      </c>
      <c r="G694" s="110">
        <v>5</v>
      </c>
      <c r="H694" s="110">
        <v>2</v>
      </c>
      <c r="I694" s="110">
        <v>2</v>
      </c>
      <c r="J694" s="110">
        <v>2</v>
      </c>
      <c r="K694" s="110">
        <v>3</v>
      </c>
      <c r="L694" s="110">
        <v>4</v>
      </c>
      <c r="M694" s="110">
        <v>2</v>
      </c>
      <c r="N694" s="110">
        <v>4</v>
      </c>
      <c r="O694" s="116">
        <f>SUM(C694:N694)</f>
        <v>26</v>
      </c>
    </row>
    <row r="695" spans="2:15" s="25" customFormat="1" ht="22.5" customHeight="1" x14ac:dyDescent="0.25">
      <c r="B695" s="83" t="s">
        <v>43</v>
      </c>
      <c r="C695" s="362">
        <f>C694/$C$1708</f>
        <v>0</v>
      </c>
      <c r="D695" s="362">
        <f t="shared" ref="D695:N695" si="292">D694/$C$1709</f>
        <v>0</v>
      </c>
      <c r="E695" s="362">
        <f t="shared" si="292"/>
        <v>0</v>
      </c>
      <c r="F695" s="362">
        <f t="shared" si="292"/>
        <v>6.5767839526471555E-2</v>
      </c>
      <c r="G695" s="362">
        <f t="shared" si="292"/>
        <v>0.16441959881617887</v>
      </c>
      <c r="H695" s="362">
        <f t="shared" si="292"/>
        <v>6.5767839526471555E-2</v>
      </c>
      <c r="I695" s="362">
        <f t="shared" si="292"/>
        <v>6.5767839526471555E-2</v>
      </c>
      <c r="J695" s="362">
        <f t="shared" si="292"/>
        <v>6.5767839526471555E-2</v>
      </c>
      <c r="K695" s="362">
        <f t="shared" si="292"/>
        <v>9.8651759289707333E-2</v>
      </c>
      <c r="L695" s="362">
        <f t="shared" si="292"/>
        <v>0.13153567905294311</v>
      </c>
      <c r="M695" s="362">
        <f t="shared" si="292"/>
        <v>6.5767839526471555E-2</v>
      </c>
      <c r="N695" s="362">
        <f t="shared" si="292"/>
        <v>0.13153567905294311</v>
      </c>
      <c r="O695" s="362">
        <f>O694/O1708</f>
        <v>7.1232876712328766E-2</v>
      </c>
    </row>
    <row r="696" spans="2:15" s="22" customFormat="1" ht="12" customHeight="1" x14ac:dyDescent="0.25">
      <c r="B696" s="31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21"/>
    </row>
    <row r="697" spans="2:15" s="26" customFormat="1" ht="23.25" customHeight="1" x14ac:dyDescent="0.25">
      <c r="B697" s="85" t="s">
        <v>110</v>
      </c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</row>
    <row r="698" spans="2:15" s="26" customFormat="1" ht="23.25" customHeight="1" x14ac:dyDescent="0.25">
      <c r="B698" s="107" t="s">
        <v>99</v>
      </c>
      <c r="C698" s="110">
        <v>0</v>
      </c>
      <c r="D698" s="110">
        <v>0</v>
      </c>
      <c r="E698" s="110">
        <v>0</v>
      </c>
      <c r="F698" s="110">
        <v>0</v>
      </c>
      <c r="G698" s="110">
        <v>0</v>
      </c>
      <c r="H698" s="110">
        <v>21</v>
      </c>
      <c r="I698" s="110">
        <v>126</v>
      </c>
      <c r="J698" s="110">
        <v>175</v>
      </c>
      <c r="K698" s="110">
        <v>180</v>
      </c>
      <c r="L698" s="110">
        <v>184</v>
      </c>
      <c r="M698" s="110">
        <v>206</v>
      </c>
      <c r="N698" s="110">
        <v>226</v>
      </c>
      <c r="O698" s="116">
        <f>SUM(C698:N698)</f>
        <v>1118</v>
      </c>
    </row>
    <row r="699" spans="2:15" s="25" customFormat="1" ht="23.25" customHeight="1" x14ac:dyDescent="0.25">
      <c r="B699" s="85" t="s">
        <v>5</v>
      </c>
      <c r="C699" s="116">
        <f>C698</f>
        <v>0</v>
      </c>
      <c r="D699" s="116">
        <f t="shared" ref="D699:N699" si="293">D698</f>
        <v>0</v>
      </c>
      <c r="E699" s="116">
        <f t="shared" si="293"/>
        <v>0</v>
      </c>
      <c r="F699" s="116">
        <f t="shared" si="293"/>
        <v>0</v>
      </c>
      <c r="G699" s="116">
        <f t="shared" si="293"/>
        <v>0</v>
      </c>
      <c r="H699" s="116">
        <f t="shared" si="293"/>
        <v>21</v>
      </c>
      <c r="I699" s="116">
        <f t="shared" si="293"/>
        <v>126</v>
      </c>
      <c r="J699" s="116">
        <f t="shared" si="293"/>
        <v>175</v>
      </c>
      <c r="K699" s="116">
        <f t="shared" si="293"/>
        <v>180</v>
      </c>
      <c r="L699" s="116">
        <f t="shared" si="293"/>
        <v>184</v>
      </c>
      <c r="M699" s="116">
        <f t="shared" si="293"/>
        <v>206</v>
      </c>
      <c r="N699" s="116">
        <f t="shared" si="293"/>
        <v>226</v>
      </c>
      <c r="O699" s="116">
        <f>SUM(C699:N699)</f>
        <v>1118</v>
      </c>
    </row>
    <row r="700" spans="2:15" s="26" customFormat="1" ht="23.25" customHeight="1" x14ac:dyDescent="0.25">
      <c r="B700" s="83" t="s">
        <v>39</v>
      </c>
      <c r="C700" s="362">
        <f t="shared" ref="C700:O700" si="294">IF(C708=0,0,(C699/C708)*100)</f>
        <v>0</v>
      </c>
      <c r="D700" s="362">
        <f t="shared" si="294"/>
        <v>0</v>
      </c>
      <c r="E700" s="362">
        <f t="shared" si="294"/>
        <v>0</v>
      </c>
      <c r="F700" s="362">
        <f t="shared" si="294"/>
        <v>0</v>
      </c>
      <c r="G700" s="362">
        <f t="shared" si="294"/>
        <v>0</v>
      </c>
      <c r="H700" s="362">
        <f t="shared" si="294"/>
        <v>84</v>
      </c>
      <c r="I700" s="362">
        <f t="shared" si="294"/>
        <v>89.361702127659569</v>
      </c>
      <c r="J700" s="362">
        <f t="shared" si="294"/>
        <v>94.594594594594597</v>
      </c>
      <c r="K700" s="362">
        <f t="shared" si="294"/>
        <v>89.552238805970148</v>
      </c>
      <c r="L700" s="362">
        <f t="shared" si="294"/>
        <v>92.929292929292927</v>
      </c>
      <c r="M700" s="362">
        <f t="shared" si="294"/>
        <v>96.713615023474176</v>
      </c>
      <c r="N700" s="362">
        <f t="shared" si="294"/>
        <v>93.004115226337447</v>
      </c>
      <c r="O700" s="362">
        <f t="shared" si="294"/>
        <v>91.190864600326265</v>
      </c>
    </row>
    <row r="701" spans="2:15" s="25" customFormat="1" ht="23.25" customHeight="1" x14ac:dyDescent="0.25">
      <c r="B701" s="83" t="s">
        <v>25</v>
      </c>
      <c r="C701" s="362">
        <f t="shared" ref="C701:O701" si="295">C699/C1708</f>
        <v>0</v>
      </c>
      <c r="D701" s="362">
        <f t="shared" si="295"/>
        <v>0</v>
      </c>
      <c r="E701" s="362">
        <f t="shared" si="295"/>
        <v>0</v>
      </c>
      <c r="F701" s="362">
        <f t="shared" si="295"/>
        <v>0</v>
      </c>
      <c r="G701" s="362">
        <f t="shared" si="295"/>
        <v>0</v>
      </c>
      <c r="H701" s="362">
        <f t="shared" si="295"/>
        <v>0.7</v>
      </c>
      <c r="I701" s="362">
        <f t="shared" si="295"/>
        <v>4.064516129032258</v>
      </c>
      <c r="J701" s="362">
        <f t="shared" si="295"/>
        <v>5.645161290322581</v>
      </c>
      <c r="K701" s="362">
        <f t="shared" si="295"/>
        <v>6</v>
      </c>
      <c r="L701" s="362">
        <f t="shared" si="295"/>
        <v>5.935483870967742</v>
      </c>
      <c r="M701" s="362">
        <f t="shared" si="295"/>
        <v>6.8666666666666663</v>
      </c>
      <c r="N701" s="362">
        <f t="shared" si="295"/>
        <v>7.290322580645161</v>
      </c>
      <c r="O701" s="362">
        <f t="shared" si="295"/>
        <v>3.0630136986301371</v>
      </c>
    </row>
    <row r="702" spans="2:15" s="22" customFormat="1" ht="12" customHeight="1" x14ac:dyDescent="0.25">
      <c r="B702" s="31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21"/>
    </row>
    <row r="703" spans="2:15" s="50" customFormat="1" ht="23.25" customHeight="1" x14ac:dyDescent="0.25">
      <c r="B703" s="107" t="s">
        <v>44</v>
      </c>
      <c r="C703" s="110">
        <v>0</v>
      </c>
      <c r="D703" s="110">
        <v>0</v>
      </c>
      <c r="E703" s="110">
        <v>0</v>
      </c>
      <c r="F703" s="110">
        <v>0</v>
      </c>
      <c r="G703" s="110">
        <v>0</v>
      </c>
      <c r="H703" s="110">
        <v>8</v>
      </c>
      <c r="I703" s="110">
        <v>11</v>
      </c>
      <c r="J703" s="110">
        <v>14</v>
      </c>
      <c r="K703" s="110">
        <v>17</v>
      </c>
      <c r="L703" s="110">
        <v>16</v>
      </c>
      <c r="M703" s="110">
        <v>16</v>
      </c>
      <c r="N703" s="110">
        <v>19</v>
      </c>
      <c r="O703" s="116">
        <f>SUM(C703:N703)</f>
        <v>101</v>
      </c>
    </row>
    <row r="704" spans="2:15" s="25" customFormat="1" ht="23.25" customHeight="1" x14ac:dyDescent="0.25">
      <c r="B704" s="83" t="s">
        <v>25</v>
      </c>
      <c r="C704" s="362">
        <f t="shared" ref="C704:O704" si="296">C703/C1708</f>
        <v>0</v>
      </c>
      <c r="D704" s="362">
        <f t="shared" si="296"/>
        <v>0</v>
      </c>
      <c r="E704" s="362">
        <f t="shared" si="296"/>
        <v>0</v>
      </c>
      <c r="F704" s="362">
        <f t="shared" si="296"/>
        <v>0</v>
      </c>
      <c r="G704" s="362">
        <f t="shared" si="296"/>
        <v>0</v>
      </c>
      <c r="H704" s="362">
        <f t="shared" si="296"/>
        <v>0.26666666666666666</v>
      </c>
      <c r="I704" s="362">
        <f t="shared" si="296"/>
        <v>0.35483870967741937</v>
      </c>
      <c r="J704" s="362">
        <f t="shared" si="296"/>
        <v>0.45161290322580644</v>
      </c>
      <c r="K704" s="362">
        <f t="shared" si="296"/>
        <v>0.56666666666666665</v>
      </c>
      <c r="L704" s="362">
        <f t="shared" si="296"/>
        <v>0.5161290322580645</v>
      </c>
      <c r="M704" s="362">
        <f t="shared" si="296"/>
        <v>0.53333333333333333</v>
      </c>
      <c r="N704" s="362">
        <f t="shared" si="296"/>
        <v>0.61290322580645162</v>
      </c>
      <c r="O704" s="362">
        <f t="shared" si="296"/>
        <v>0.27671232876712326</v>
      </c>
    </row>
    <row r="705" spans="2:15" s="22" customFormat="1" ht="12" customHeight="1" x14ac:dyDescent="0.25">
      <c r="B705" s="31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21"/>
    </row>
    <row r="706" spans="2:15" s="26" customFormat="1" ht="23.25" customHeight="1" x14ac:dyDescent="0.25">
      <c r="B706" s="85" t="s">
        <v>111</v>
      </c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</row>
    <row r="707" spans="2:15" s="26" customFormat="1" ht="23.25" customHeight="1" x14ac:dyDescent="0.25">
      <c r="B707" s="107" t="s">
        <v>99</v>
      </c>
      <c r="C707" s="110">
        <f>C698+C689</f>
        <v>0</v>
      </c>
      <c r="D707" s="110">
        <f t="shared" ref="D707:N707" si="297">D698+D689</f>
        <v>0</v>
      </c>
      <c r="E707" s="110">
        <f t="shared" si="297"/>
        <v>0</v>
      </c>
      <c r="F707" s="110">
        <f t="shared" si="297"/>
        <v>8</v>
      </c>
      <c r="G707" s="110">
        <f t="shared" si="297"/>
        <v>12</v>
      </c>
      <c r="H707" s="110">
        <f t="shared" si="297"/>
        <v>25</v>
      </c>
      <c r="I707" s="110">
        <f t="shared" si="297"/>
        <v>141</v>
      </c>
      <c r="J707" s="110">
        <f>J698+J689</f>
        <v>185</v>
      </c>
      <c r="K707" s="110">
        <f>K698+K689</f>
        <v>201</v>
      </c>
      <c r="L707" s="110">
        <f t="shared" si="297"/>
        <v>198</v>
      </c>
      <c r="M707" s="110">
        <f>M698+M689</f>
        <v>213</v>
      </c>
      <c r="N707" s="110">
        <f t="shared" si="297"/>
        <v>243</v>
      </c>
      <c r="O707" s="116">
        <f>SUM(C707:N707)</f>
        <v>1226</v>
      </c>
    </row>
    <row r="708" spans="2:15" s="25" customFormat="1" ht="23.25" customHeight="1" x14ac:dyDescent="0.25">
      <c r="B708" s="85" t="s">
        <v>5</v>
      </c>
      <c r="C708" s="116">
        <f>C707</f>
        <v>0</v>
      </c>
      <c r="D708" s="116">
        <f t="shared" ref="D708:N708" si="298">D707</f>
        <v>0</v>
      </c>
      <c r="E708" s="116">
        <f t="shared" si="298"/>
        <v>0</v>
      </c>
      <c r="F708" s="116">
        <f t="shared" si="298"/>
        <v>8</v>
      </c>
      <c r="G708" s="116">
        <f t="shared" si="298"/>
        <v>12</v>
      </c>
      <c r="H708" s="116">
        <f t="shared" si="298"/>
        <v>25</v>
      </c>
      <c r="I708" s="116">
        <f t="shared" si="298"/>
        <v>141</v>
      </c>
      <c r="J708" s="116">
        <f t="shared" si="298"/>
        <v>185</v>
      </c>
      <c r="K708" s="116">
        <f t="shared" si="298"/>
        <v>201</v>
      </c>
      <c r="L708" s="116">
        <f t="shared" si="298"/>
        <v>198</v>
      </c>
      <c r="M708" s="116">
        <f t="shared" si="298"/>
        <v>213</v>
      </c>
      <c r="N708" s="116">
        <f t="shared" si="298"/>
        <v>243</v>
      </c>
      <c r="O708" s="116">
        <f>SUM(C708:N708)</f>
        <v>1226</v>
      </c>
    </row>
    <row r="709" spans="2:15" s="26" customFormat="1" ht="23.25" customHeight="1" x14ac:dyDescent="0.25">
      <c r="B709" s="83" t="s">
        <v>25</v>
      </c>
      <c r="C709" s="362">
        <f>C708/$C$1708</f>
        <v>0</v>
      </c>
      <c r="D709" s="362">
        <f t="shared" ref="D709:N709" si="299">D708/$C$1709</f>
        <v>0</v>
      </c>
      <c r="E709" s="362">
        <f t="shared" si="299"/>
        <v>0</v>
      </c>
      <c r="F709" s="362">
        <f t="shared" si="299"/>
        <v>0.26307135810588622</v>
      </c>
      <c r="G709" s="362">
        <f t="shared" si="299"/>
        <v>0.39460703715882933</v>
      </c>
      <c r="H709" s="362">
        <f t="shared" si="299"/>
        <v>0.82209799408089446</v>
      </c>
      <c r="I709" s="362">
        <f t="shared" si="299"/>
        <v>4.6366326866162444</v>
      </c>
      <c r="J709" s="362">
        <f t="shared" si="299"/>
        <v>6.0835251561986192</v>
      </c>
      <c r="K709" s="362">
        <f t="shared" si="299"/>
        <v>6.609667872410391</v>
      </c>
      <c r="L709" s="362">
        <f t="shared" si="299"/>
        <v>6.5110161131206841</v>
      </c>
      <c r="M709" s="362">
        <f t="shared" si="299"/>
        <v>7.0042749095692205</v>
      </c>
      <c r="N709" s="362">
        <f t="shared" si="299"/>
        <v>7.9907925024662942</v>
      </c>
      <c r="O709" s="362">
        <f>O708/O1708</f>
        <v>3.3589041095890413</v>
      </c>
    </row>
    <row r="710" spans="2:15" s="22" customFormat="1" ht="12" customHeight="1" x14ac:dyDescent="0.25">
      <c r="B710" s="31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21"/>
    </row>
    <row r="711" spans="2:15" s="50" customFormat="1" ht="23.25" customHeight="1" x14ac:dyDescent="0.25">
      <c r="B711" s="107" t="s">
        <v>48</v>
      </c>
      <c r="C711" s="110">
        <f>C694+C703</f>
        <v>0</v>
      </c>
      <c r="D711" s="110">
        <f>D694+D703</f>
        <v>0</v>
      </c>
      <c r="E711" s="110">
        <f t="shared" ref="E711:N711" si="300">E694+E703</f>
        <v>0</v>
      </c>
      <c r="F711" s="110">
        <f t="shared" si="300"/>
        <v>2</v>
      </c>
      <c r="G711" s="110">
        <f t="shared" si="300"/>
        <v>5</v>
      </c>
      <c r="H711" s="110">
        <f t="shared" si="300"/>
        <v>10</v>
      </c>
      <c r="I711" s="110">
        <f t="shared" si="300"/>
        <v>13</v>
      </c>
      <c r="J711" s="110">
        <f>J694+J703</f>
        <v>16</v>
      </c>
      <c r="K711" s="110">
        <f>K694+K703</f>
        <v>20</v>
      </c>
      <c r="L711" s="110">
        <f t="shared" si="300"/>
        <v>20</v>
      </c>
      <c r="M711" s="110">
        <f t="shared" si="300"/>
        <v>18</v>
      </c>
      <c r="N711" s="110">
        <f t="shared" si="300"/>
        <v>23</v>
      </c>
      <c r="O711" s="116">
        <f>SUM(C711:N711)</f>
        <v>127</v>
      </c>
    </row>
    <row r="712" spans="2:15" s="25" customFormat="1" ht="23.25" customHeight="1" x14ac:dyDescent="0.25">
      <c r="B712" s="83" t="s">
        <v>25</v>
      </c>
      <c r="C712" s="362">
        <f>C711/$C$1708</f>
        <v>0</v>
      </c>
      <c r="D712" s="362">
        <f t="shared" ref="D712:N712" si="301">D711/$C$1709</f>
        <v>0</v>
      </c>
      <c r="E712" s="362">
        <f t="shared" si="301"/>
        <v>0</v>
      </c>
      <c r="F712" s="362">
        <f t="shared" si="301"/>
        <v>6.5767839526471555E-2</v>
      </c>
      <c r="G712" s="362">
        <f t="shared" si="301"/>
        <v>0.16441959881617887</v>
      </c>
      <c r="H712" s="362">
        <f t="shared" si="301"/>
        <v>0.32883919763235775</v>
      </c>
      <c r="I712" s="362">
        <f t="shared" si="301"/>
        <v>0.42749095692206512</v>
      </c>
      <c r="J712" s="362">
        <f t="shared" si="301"/>
        <v>0.52614271621177244</v>
      </c>
      <c r="K712" s="362">
        <f t="shared" si="301"/>
        <v>0.6576783952647155</v>
      </c>
      <c r="L712" s="362">
        <f t="shared" si="301"/>
        <v>0.6576783952647155</v>
      </c>
      <c r="M712" s="362">
        <f t="shared" si="301"/>
        <v>0.59191055573824403</v>
      </c>
      <c r="N712" s="362">
        <f t="shared" si="301"/>
        <v>0.75633015455442287</v>
      </c>
      <c r="O712" s="362">
        <f>O711/O1708</f>
        <v>0.34794520547945207</v>
      </c>
    </row>
    <row r="713" spans="2:15" s="26" customFormat="1" ht="23.25" customHeight="1" x14ac:dyDescent="0.25">
      <c r="B713" s="83" t="s">
        <v>98</v>
      </c>
      <c r="C713" s="362">
        <f t="shared" ref="C713:N713" si="302">IF(C708=0,0,C708/C1334*100)</f>
        <v>0</v>
      </c>
      <c r="D713" s="362">
        <f t="shared" si="302"/>
        <v>0</v>
      </c>
      <c r="E713" s="362">
        <f t="shared" si="302"/>
        <v>0</v>
      </c>
      <c r="F713" s="362">
        <f t="shared" si="302"/>
        <v>6.981411990575094E-2</v>
      </c>
      <c r="G713" s="362">
        <f t="shared" si="302"/>
        <v>0.10386013501817552</v>
      </c>
      <c r="H713" s="362">
        <f t="shared" si="302"/>
        <v>0.21908684602576461</v>
      </c>
      <c r="I713" s="362">
        <f t="shared" si="302"/>
        <v>1.0527101687322682</v>
      </c>
      <c r="J713" s="362">
        <f t="shared" si="302"/>
        <v>1.1818820673353352</v>
      </c>
      <c r="K713" s="362">
        <f t="shared" si="302"/>
        <v>1.3174280658058595</v>
      </c>
      <c r="L713" s="362">
        <f t="shared" si="302"/>
        <v>1.2359550561797752</v>
      </c>
      <c r="M713" s="362">
        <f t="shared" si="302"/>
        <v>1.3562559694364853</v>
      </c>
      <c r="N713" s="362">
        <f t="shared" si="302"/>
        <v>1.742060362750018</v>
      </c>
      <c r="O713" s="362">
        <f>O708/O1334*100</f>
        <v>0.74974162656017806</v>
      </c>
    </row>
    <row r="714" spans="2:15" s="26" customFormat="1" ht="15" customHeight="1" x14ac:dyDescent="0.25">
      <c r="B714" s="49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43"/>
    </row>
    <row r="715" spans="2:15" s="26" customFormat="1" ht="23.25" customHeight="1" x14ac:dyDescent="0.25">
      <c r="B715" s="121" t="s">
        <v>149</v>
      </c>
      <c r="C715" s="97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9"/>
    </row>
    <row r="716" spans="2:15" s="26" customFormat="1" ht="12.75" customHeight="1" x14ac:dyDescent="0.25">
      <c r="B716" s="42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3"/>
    </row>
    <row r="717" spans="2:15" s="26" customFormat="1" ht="23.25" customHeight="1" x14ac:dyDescent="0.25">
      <c r="B717" s="85" t="s">
        <v>539</v>
      </c>
      <c r="C717" s="97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9"/>
    </row>
    <row r="718" spans="2:15" s="40" customFormat="1" ht="23.25" customHeight="1" x14ac:dyDescent="0.25">
      <c r="B718" s="104" t="s">
        <v>540</v>
      </c>
      <c r="C718" s="109">
        <v>0</v>
      </c>
      <c r="D718" s="109">
        <v>70</v>
      </c>
      <c r="E718" s="109">
        <v>70</v>
      </c>
      <c r="F718" s="109">
        <v>241</v>
      </c>
      <c r="G718" s="109">
        <v>232</v>
      </c>
      <c r="H718" s="109">
        <v>224</v>
      </c>
      <c r="I718" s="109">
        <v>277</v>
      </c>
      <c r="J718" s="109">
        <v>237</v>
      </c>
      <c r="K718" s="109">
        <v>151</v>
      </c>
      <c r="L718" s="109">
        <v>156</v>
      </c>
      <c r="M718" s="109">
        <v>0</v>
      </c>
      <c r="N718" s="109">
        <v>244</v>
      </c>
      <c r="O718" s="116">
        <f>SUM(C718:N718)</f>
        <v>1902</v>
      </c>
    </row>
    <row r="719" spans="2:15" s="40" customFormat="1" ht="23.25" customHeight="1" x14ac:dyDescent="0.25">
      <c r="B719" s="107" t="s">
        <v>541</v>
      </c>
      <c r="C719" s="110">
        <v>0</v>
      </c>
      <c r="D719" s="110">
        <v>21</v>
      </c>
      <c r="E719" s="110">
        <v>21</v>
      </c>
      <c r="F719" s="110">
        <v>199</v>
      </c>
      <c r="G719" s="110">
        <v>194</v>
      </c>
      <c r="H719" s="110">
        <v>0</v>
      </c>
      <c r="I719" s="110">
        <v>0</v>
      </c>
      <c r="J719" s="110">
        <v>0</v>
      </c>
      <c r="K719" s="110">
        <v>130</v>
      </c>
      <c r="L719" s="110">
        <v>0</v>
      </c>
      <c r="M719" s="110">
        <v>0</v>
      </c>
      <c r="N719" s="110">
        <v>177</v>
      </c>
      <c r="O719" s="116">
        <f t="shared" ref="O719:O728" si="303">SUM(C719:N719)</f>
        <v>742</v>
      </c>
    </row>
    <row r="720" spans="2:15" s="40" customFormat="1" ht="23.25" customHeight="1" x14ac:dyDescent="0.25">
      <c r="B720" s="104" t="s">
        <v>542</v>
      </c>
      <c r="C720" s="109">
        <v>133</v>
      </c>
      <c r="D720" s="109">
        <v>183</v>
      </c>
      <c r="E720" s="109">
        <v>182</v>
      </c>
      <c r="F720" s="109">
        <v>172</v>
      </c>
      <c r="G720" s="109">
        <v>190</v>
      </c>
      <c r="H720" s="109">
        <v>235</v>
      </c>
      <c r="I720" s="109">
        <v>314</v>
      </c>
      <c r="J720" s="109">
        <v>346</v>
      </c>
      <c r="K720" s="109">
        <v>186</v>
      </c>
      <c r="L720" s="109">
        <v>311</v>
      </c>
      <c r="M720" s="109">
        <v>365</v>
      </c>
      <c r="N720" s="109">
        <v>200</v>
      </c>
      <c r="O720" s="116">
        <f t="shared" si="303"/>
        <v>2817</v>
      </c>
    </row>
    <row r="721" spans="2:15" s="51" customFormat="1" ht="23.25" customHeight="1" x14ac:dyDescent="0.25">
      <c r="B721" s="107" t="s">
        <v>543</v>
      </c>
      <c r="C721" s="110">
        <v>0</v>
      </c>
      <c r="D721" s="110">
        <v>0</v>
      </c>
      <c r="E721" s="110">
        <v>0</v>
      </c>
      <c r="F721" s="110">
        <v>176</v>
      </c>
      <c r="G721" s="110">
        <v>213</v>
      </c>
      <c r="H721" s="110">
        <v>201</v>
      </c>
      <c r="I721" s="110">
        <v>244</v>
      </c>
      <c r="J721" s="110">
        <v>310</v>
      </c>
      <c r="K721" s="110">
        <v>196</v>
      </c>
      <c r="L721" s="110">
        <v>209</v>
      </c>
      <c r="M721" s="110">
        <v>221</v>
      </c>
      <c r="N721" s="110">
        <v>179</v>
      </c>
      <c r="O721" s="116">
        <f t="shared" si="303"/>
        <v>1949</v>
      </c>
    </row>
    <row r="722" spans="2:15" s="51" customFormat="1" ht="23.25" customHeight="1" x14ac:dyDescent="0.25">
      <c r="B722" s="104" t="s">
        <v>544</v>
      </c>
      <c r="C722" s="109">
        <v>0</v>
      </c>
      <c r="D722" s="109">
        <v>0</v>
      </c>
      <c r="E722" s="109">
        <v>0</v>
      </c>
      <c r="F722" s="109">
        <v>0</v>
      </c>
      <c r="G722" s="109">
        <v>0</v>
      </c>
      <c r="H722" s="109">
        <v>0</v>
      </c>
      <c r="I722" s="109">
        <v>0</v>
      </c>
      <c r="J722" s="109">
        <v>0</v>
      </c>
      <c r="K722" s="109">
        <v>0</v>
      </c>
      <c r="L722" s="109">
        <v>0</v>
      </c>
      <c r="M722" s="109">
        <v>0</v>
      </c>
      <c r="N722" s="109">
        <v>0</v>
      </c>
      <c r="O722" s="116">
        <f t="shared" si="303"/>
        <v>0</v>
      </c>
    </row>
    <row r="723" spans="2:15" s="51" customFormat="1" ht="23.25" customHeight="1" x14ac:dyDescent="0.25">
      <c r="B723" s="107" t="s">
        <v>545</v>
      </c>
      <c r="C723" s="110">
        <v>0</v>
      </c>
      <c r="D723" s="110">
        <v>0</v>
      </c>
      <c r="E723" s="110">
        <v>0</v>
      </c>
      <c r="F723" s="110">
        <v>0</v>
      </c>
      <c r="G723" s="110">
        <v>0</v>
      </c>
      <c r="H723" s="110">
        <v>0</v>
      </c>
      <c r="I723" s="110">
        <v>0</v>
      </c>
      <c r="J723" s="110">
        <v>0</v>
      </c>
      <c r="K723" s="110">
        <v>0</v>
      </c>
      <c r="L723" s="110">
        <v>0</v>
      </c>
      <c r="M723" s="110">
        <v>0</v>
      </c>
      <c r="N723" s="110">
        <v>0</v>
      </c>
      <c r="O723" s="116">
        <f t="shared" si="303"/>
        <v>0</v>
      </c>
    </row>
    <row r="724" spans="2:15" s="51" customFormat="1" ht="23.25" customHeight="1" x14ac:dyDescent="0.25">
      <c r="B724" s="104" t="s">
        <v>546</v>
      </c>
      <c r="C724" s="109">
        <v>0</v>
      </c>
      <c r="D724" s="109">
        <v>0</v>
      </c>
      <c r="E724" s="109">
        <v>0</v>
      </c>
      <c r="F724" s="109">
        <v>0</v>
      </c>
      <c r="G724" s="109">
        <v>0</v>
      </c>
      <c r="H724" s="109">
        <v>0</v>
      </c>
      <c r="I724" s="109">
        <v>0</v>
      </c>
      <c r="J724" s="109">
        <v>0</v>
      </c>
      <c r="K724" s="109">
        <v>0</v>
      </c>
      <c r="L724" s="109">
        <v>0</v>
      </c>
      <c r="M724" s="109">
        <v>0</v>
      </c>
      <c r="N724" s="109">
        <v>0</v>
      </c>
      <c r="O724" s="116">
        <f t="shared" si="303"/>
        <v>0</v>
      </c>
    </row>
    <row r="725" spans="2:15" s="51" customFormat="1" ht="23.25" customHeight="1" x14ac:dyDescent="0.25">
      <c r="B725" s="107" t="s">
        <v>547</v>
      </c>
      <c r="C725" s="110">
        <v>0</v>
      </c>
      <c r="D725" s="110">
        <v>0</v>
      </c>
      <c r="E725" s="110">
        <v>0</v>
      </c>
      <c r="F725" s="110">
        <v>0</v>
      </c>
      <c r="G725" s="110">
        <v>0</v>
      </c>
      <c r="H725" s="110">
        <v>0</v>
      </c>
      <c r="I725" s="110">
        <v>0</v>
      </c>
      <c r="J725" s="110">
        <v>0</v>
      </c>
      <c r="K725" s="110">
        <v>0</v>
      </c>
      <c r="L725" s="110">
        <v>0</v>
      </c>
      <c r="M725" s="110">
        <v>0</v>
      </c>
      <c r="N725" s="110">
        <v>0</v>
      </c>
      <c r="O725" s="116">
        <f t="shared" si="303"/>
        <v>0</v>
      </c>
    </row>
    <row r="726" spans="2:15" s="51" customFormat="1" ht="23.25" customHeight="1" x14ac:dyDescent="0.25">
      <c r="B726" s="104" t="s">
        <v>548</v>
      </c>
      <c r="C726" s="109">
        <v>72</v>
      </c>
      <c r="D726" s="109">
        <v>176</v>
      </c>
      <c r="E726" s="109">
        <v>72</v>
      </c>
      <c r="F726" s="109">
        <v>218</v>
      </c>
      <c r="G726" s="109">
        <v>209</v>
      </c>
      <c r="H726" s="109">
        <v>211</v>
      </c>
      <c r="I726" s="109">
        <v>267</v>
      </c>
      <c r="J726" s="109">
        <v>201</v>
      </c>
      <c r="K726" s="109">
        <v>172</v>
      </c>
      <c r="L726" s="109">
        <v>185</v>
      </c>
      <c r="M726" s="109">
        <v>191</v>
      </c>
      <c r="N726" s="109">
        <v>220</v>
      </c>
      <c r="O726" s="116">
        <f t="shared" si="303"/>
        <v>2194</v>
      </c>
    </row>
    <row r="727" spans="2:15" s="51" customFormat="1" ht="23.25" customHeight="1" x14ac:dyDescent="0.25">
      <c r="B727" s="107" t="s">
        <v>549</v>
      </c>
      <c r="C727" s="110">
        <v>379</v>
      </c>
      <c r="D727" s="110">
        <v>181</v>
      </c>
      <c r="E727" s="110">
        <v>379</v>
      </c>
      <c r="F727" s="110">
        <v>381</v>
      </c>
      <c r="G727" s="110">
        <v>363</v>
      </c>
      <c r="H727" s="110">
        <v>380</v>
      </c>
      <c r="I727" s="110">
        <v>432</v>
      </c>
      <c r="J727" s="110">
        <v>430</v>
      </c>
      <c r="K727" s="110">
        <v>279</v>
      </c>
      <c r="L727" s="110">
        <v>421</v>
      </c>
      <c r="M727" s="110">
        <v>251</v>
      </c>
      <c r="N727" s="110">
        <v>424</v>
      </c>
      <c r="O727" s="116">
        <f t="shared" si="303"/>
        <v>4300</v>
      </c>
    </row>
    <row r="728" spans="2:15" s="51" customFormat="1" ht="23.25" customHeight="1" x14ac:dyDescent="0.25">
      <c r="B728" s="104" t="s">
        <v>550</v>
      </c>
      <c r="C728" s="109">
        <v>131</v>
      </c>
      <c r="D728" s="109">
        <v>164</v>
      </c>
      <c r="E728" s="109">
        <v>242</v>
      </c>
      <c r="F728" s="109">
        <v>282</v>
      </c>
      <c r="G728" s="109">
        <v>251</v>
      </c>
      <c r="H728" s="109">
        <v>271</v>
      </c>
      <c r="I728" s="109">
        <v>304</v>
      </c>
      <c r="J728" s="109">
        <v>330</v>
      </c>
      <c r="K728" s="109">
        <v>219</v>
      </c>
      <c r="L728" s="109">
        <v>249</v>
      </c>
      <c r="M728" s="109">
        <v>182</v>
      </c>
      <c r="N728" s="109">
        <v>216</v>
      </c>
      <c r="O728" s="116">
        <f t="shared" si="303"/>
        <v>2841</v>
      </c>
    </row>
    <row r="729" spans="2:15" s="40" customFormat="1" ht="23.25" customHeight="1" x14ac:dyDescent="0.25">
      <c r="B729" s="85" t="s">
        <v>5</v>
      </c>
      <c r="C729" s="116">
        <f>SUM(C718:C728)</f>
        <v>715</v>
      </c>
      <c r="D729" s="116">
        <f t="shared" ref="D729:N729" si="304">SUM(D718:D728)</f>
        <v>795</v>
      </c>
      <c r="E729" s="116">
        <f t="shared" si="304"/>
        <v>966</v>
      </c>
      <c r="F729" s="116">
        <f t="shared" si="304"/>
        <v>1669</v>
      </c>
      <c r="G729" s="116">
        <f t="shared" si="304"/>
        <v>1652</v>
      </c>
      <c r="H729" s="116">
        <f t="shared" si="304"/>
        <v>1522</v>
      </c>
      <c r="I729" s="116">
        <f t="shared" si="304"/>
        <v>1838</v>
      </c>
      <c r="J729" s="116">
        <f t="shared" si="304"/>
        <v>1854</v>
      </c>
      <c r="K729" s="116">
        <f t="shared" si="304"/>
        <v>1333</v>
      </c>
      <c r="L729" s="116">
        <f t="shared" si="304"/>
        <v>1531</v>
      </c>
      <c r="M729" s="116">
        <f t="shared" si="304"/>
        <v>1210</v>
      </c>
      <c r="N729" s="116">
        <f t="shared" si="304"/>
        <v>1660</v>
      </c>
      <c r="O729" s="116">
        <f>SUM(C729:N729)</f>
        <v>16745</v>
      </c>
    </row>
    <row r="730" spans="2:15" s="26" customFormat="1" ht="10.5" customHeight="1" x14ac:dyDescent="0.25">
      <c r="B730" s="52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3"/>
    </row>
    <row r="731" spans="2:15" s="26" customFormat="1" ht="24.75" customHeight="1" x14ac:dyDescent="0.25">
      <c r="B731" s="85" t="s">
        <v>551</v>
      </c>
      <c r="C731" s="97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9"/>
    </row>
    <row r="732" spans="2:15" s="51" customFormat="1" ht="23.25" customHeight="1" x14ac:dyDescent="0.25">
      <c r="B732" s="107" t="s">
        <v>1249</v>
      </c>
      <c r="C732" s="110">
        <f>C729</f>
        <v>715</v>
      </c>
      <c r="D732" s="110">
        <f t="shared" ref="D732:N732" si="305">D729</f>
        <v>795</v>
      </c>
      <c r="E732" s="110">
        <f>E729</f>
        <v>966</v>
      </c>
      <c r="F732" s="110">
        <f t="shared" si="305"/>
        <v>1669</v>
      </c>
      <c r="G732" s="110">
        <f t="shared" si="305"/>
        <v>1652</v>
      </c>
      <c r="H732" s="110">
        <f t="shared" si="305"/>
        <v>1522</v>
      </c>
      <c r="I732" s="110">
        <f t="shared" si="305"/>
        <v>1838</v>
      </c>
      <c r="J732" s="110">
        <f t="shared" si="305"/>
        <v>1854</v>
      </c>
      <c r="K732" s="110">
        <f t="shared" si="305"/>
        <v>1333</v>
      </c>
      <c r="L732" s="110">
        <f t="shared" si="305"/>
        <v>1531</v>
      </c>
      <c r="M732" s="110">
        <f t="shared" si="305"/>
        <v>1210</v>
      </c>
      <c r="N732" s="110">
        <f t="shared" si="305"/>
        <v>1660</v>
      </c>
      <c r="O732" s="116">
        <f>SUM(C732:N732)</f>
        <v>16745</v>
      </c>
    </row>
    <row r="733" spans="2:15" s="40" customFormat="1" ht="23.25" customHeight="1" x14ac:dyDescent="0.25">
      <c r="B733" s="85" t="s">
        <v>5</v>
      </c>
      <c r="C733" s="116">
        <f t="shared" ref="C733:N733" si="306">SUM(C732:C732)</f>
        <v>715</v>
      </c>
      <c r="D733" s="116">
        <f t="shared" si="306"/>
        <v>795</v>
      </c>
      <c r="E733" s="116">
        <f t="shared" si="306"/>
        <v>966</v>
      </c>
      <c r="F733" s="116">
        <f>SUM(F732:F732)</f>
        <v>1669</v>
      </c>
      <c r="G733" s="116">
        <f>SUM(G732:G732)</f>
        <v>1652</v>
      </c>
      <c r="H733" s="116">
        <f t="shared" si="306"/>
        <v>1522</v>
      </c>
      <c r="I733" s="116">
        <f t="shared" si="306"/>
        <v>1838</v>
      </c>
      <c r="J733" s="116">
        <f t="shared" si="306"/>
        <v>1854</v>
      </c>
      <c r="K733" s="116">
        <f t="shared" si="306"/>
        <v>1333</v>
      </c>
      <c r="L733" s="116">
        <f t="shared" si="306"/>
        <v>1531</v>
      </c>
      <c r="M733" s="116">
        <f t="shared" si="306"/>
        <v>1210</v>
      </c>
      <c r="N733" s="116">
        <f t="shared" si="306"/>
        <v>1660</v>
      </c>
      <c r="O733" s="116">
        <f>SUM(C733:N733)</f>
        <v>16745</v>
      </c>
    </row>
    <row r="734" spans="2:15" s="40" customFormat="1" ht="23.25" customHeight="1" x14ac:dyDescent="0.25">
      <c r="B734" s="85" t="s">
        <v>25</v>
      </c>
      <c r="C734" s="111">
        <f>C732/$C$1708</f>
        <v>23.06451612903226</v>
      </c>
      <c r="D734" s="111">
        <f t="shared" ref="D734:N734" si="307">D732/$C$1709</f>
        <v>26.142716211772441</v>
      </c>
      <c r="E734" s="111">
        <f t="shared" si="307"/>
        <v>31.76586649128576</v>
      </c>
      <c r="F734" s="111">
        <f t="shared" si="307"/>
        <v>54.88326208484051</v>
      </c>
      <c r="G734" s="111">
        <f t="shared" si="307"/>
        <v>54.324235448865501</v>
      </c>
      <c r="H734" s="111">
        <f t="shared" si="307"/>
        <v>50.049325879644854</v>
      </c>
      <c r="I734" s="111">
        <f t="shared" si="307"/>
        <v>60.440644524827356</v>
      </c>
      <c r="J734" s="111">
        <f t="shared" si="307"/>
        <v>60.966787241039128</v>
      </c>
      <c r="K734" s="111">
        <f t="shared" si="307"/>
        <v>43.834265044393291</v>
      </c>
      <c r="L734" s="111">
        <f t="shared" si="307"/>
        <v>50.345281157513973</v>
      </c>
      <c r="M734" s="111">
        <f t="shared" si="307"/>
        <v>39.789542913515291</v>
      </c>
      <c r="N734" s="111">
        <f t="shared" si="307"/>
        <v>54.587306806971391</v>
      </c>
      <c r="O734" s="111">
        <f>O732/O1708</f>
        <v>45.876712328767127</v>
      </c>
    </row>
    <row r="735" spans="2:15" s="26" customFormat="1" ht="12" customHeight="1" x14ac:dyDescent="0.25">
      <c r="B735" s="52"/>
      <c r="C735" s="41"/>
      <c r="D735" s="41"/>
      <c r="E735" s="41"/>
      <c r="F735" s="41"/>
      <c r="G735" s="41"/>
      <c r="H735" s="41"/>
      <c r="I735" s="41"/>
      <c r="J735" s="41"/>
      <c r="K735" s="41"/>
      <c r="L735" s="53"/>
      <c r="M735" s="41"/>
      <c r="N735" s="41"/>
      <c r="O735" s="43"/>
    </row>
    <row r="736" spans="2:15" s="40" customFormat="1" ht="23.25" customHeight="1" x14ac:dyDescent="0.25">
      <c r="B736" s="107" t="s">
        <v>1250</v>
      </c>
      <c r="C736" s="110">
        <v>83</v>
      </c>
      <c r="D736" s="110">
        <v>95</v>
      </c>
      <c r="E736" s="110">
        <v>112</v>
      </c>
      <c r="F736" s="110">
        <v>324</v>
      </c>
      <c r="G736" s="110">
        <v>312</v>
      </c>
      <c r="H736" s="110">
        <v>209</v>
      </c>
      <c r="I736" s="110">
        <v>253</v>
      </c>
      <c r="J736" s="110">
        <v>216</v>
      </c>
      <c r="K736" s="110">
        <v>192</v>
      </c>
      <c r="L736" s="110">
        <v>225</v>
      </c>
      <c r="M736" s="110">
        <v>185</v>
      </c>
      <c r="N736" s="110">
        <v>283</v>
      </c>
      <c r="O736" s="116">
        <f>SUM(C736:N736)</f>
        <v>2489</v>
      </c>
    </row>
    <row r="737" spans="1:105" s="40" customFormat="1" ht="23.25" customHeight="1" x14ac:dyDescent="0.25">
      <c r="B737" s="85" t="s">
        <v>43</v>
      </c>
      <c r="C737" s="118">
        <f>C736/$C$1708</f>
        <v>2.6774193548387095</v>
      </c>
      <c r="D737" s="118">
        <f t="shared" ref="D737:N737" si="308">D736/$C$1709</f>
        <v>3.1239723775073989</v>
      </c>
      <c r="E737" s="118">
        <f t="shared" si="308"/>
        <v>3.6829990134824069</v>
      </c>
      <c r="F737" s="118">
        <f t="shared" si="308"/>
        <v>10.654390003288391</v>
      </c>
      <c r="G737" s="118">
        <f t="shared" si="308"/>
        <v>10.259782966129563</v>
      </c>
      <c r="H737" s="118">
        <f t="shared" si="308"/>
        <v>6.8727392305162773</v>
      </c>
      <c r="I737" s="118">
        <f t="shared" si="308"/>
        <v>8.3196317000986522</v>
      </c>
      <c r="J737" s="118">
        <f t="shared" si="308"/>
        <v>7.1029266688589283</v>
      </c>
      <c r="K737" s="118">
        <f t="shared" si="308"/>
        <v>6.3137125945412693</v>
      </c>
      <c r="L737" s="118">
        <f t="shared" si="308"/>
        <v>7.39888194672805</v>
      </c>
      <c r="M737" s="118">
        <f t="shared" si="308"/>
        <v>6.0835251561986192</v>
      </c>
      <c r="N737" s="118">
        <f t="shared" si="308"/>
        <v>9.306149292995725</v>
      </c>
      <c r="O737" s="120">
        <f>O736/O1708</f>
        <v>6.8191780821917805</v>
      </c>
    </row>
    <row r="738" spans="1:105" s="54" customFormat="1" ht="12.75" customHeight="1" x14ac:dyDescent="0.25">
      <c r="B738" s="46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3"/>
    </row>
    <row r="739" spans="1:105" s="55" customFormat="1" ht="23.25" customHeight="1" x14ac:dyDescent="0.25">
      <c r="A739" s="40"/>
      <c r="B739" s="121" t="s">
        <v>150</v>
      </c>
      <c r="C739" s="97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9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  <c r="CH739" s="40"/>
      <c r="CI739" s="40"/>
      <c r="CJ739" s="40"/>
      <c r="CK739" s="40"/>
      <c r="CL739" s="40"/>
      <c r="CM739" s="40"/>
      <c r="CN739" s="40"/>
      <c r="CO739" s="40"/>
      <c r="CP739" s="40"/>
      <c r="CQ739" s="40"/>
      <c r="CR739" s="40"/>
      <c r="CS739" s="40"/>
      <c r="CT739" s="40"/>
      <c r="CU739" s="40"/>
      <c r="CV739" s="40"/>
      <c r="CW739" s="40"/>
      <c r="CX739" s="40"/>
      <c r="CY739" s="40"/>
      <c r="CZ739" s="40"/>
      <c r="DA739" s="40"/>
    </row>
    <row r="740" spans="1:105" s="25" customFormat="1" ht="12.75" customHeight="1" x14ac:dyDescent="0.25">
      <c r="B740" s="46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3"/>
    </row>
    <row r="741" spans="1:105" s="22" customFormat="1" ht="23.25" customHeight="1" x14ac:dyDescent="0.25">
      <c r="B741" s="85" t="s">
        <v>151</v>
      </c>
      <c r="C741" s="97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9"/>
    </row>
    <row r="742" spans="1:105" s="22" customFormat="1" ht="23.25" customHeight="1" x14ac:dyDescent="0.25">
      <c r="B742" s="104" t="s">
        <v>552</v>
      </c>
      <c r="C742" s="109">
        <v>525</v>
      </c>
      <c r="D742" s="109">
        <v>646</v>
      </c>
      <c r="E742" s="109">
        <v>907</v>
      </c>
      <c r="F742" s="109">
        <v>1963</v>
      </c>
      <c r="G742" s="109">
        <v>1611</v>
      </c>
      <c r="H742" s="109">
        <v>1252</v>
      </c>
      <c r="I742" s="109">
        <v>544</v>
      </c>
      <c r="J742" s="109">
        <v>917</v>
      </c>
      <c r="K742" s="109">
        <v>782</v>
      </c>
      <c r="L742" s="109">
        <v>827</v>
      </c>
      <c r="M742" s="109">
        <v>1186</v>
      </c>
      <c r="N742" s="109">
        <v>689</v>
      </c>
      <c r="O742" s="116">
        <f>SUM(C742:N742)</f>
        <v>11849</v>
      </c>
    </row>
    <row r="743" spans="1:105" s="22" customFormat="1" ht="23.25" customHeight="1" x14ac:dyDescent="0.25">
      <c r="B743" s="107" t="s">
        <v>553</v>
      </c>
      <c r="C743" s="110">
        <v>778</v>
      </c>
      <c r="D743" s="110">
        <v>421</v>
      </c>
      <c r="E743" s="110">
        <v>401</v>
      </c>
      <c r="F743" s="110">
        <v>277</v>
      </c>
      <c r="G743" s="110">
        <v>162</v>
      </c>
      <c r="H743" s="110">
        <v>132</v>
      </c>
      <c r="I743" s="110">
        <v>394</v>
      </c>
      <c r="J743" s="110">
        <v>774</v>
      </c>
      <c r="K743" s="110">
        <v>429</v>
      </c>
      <c r="L743" s="110">
        <v>815</v>
      </c>
      <c r="M743" s="110">
        <v>628</v>
      </c>
      <c r="N743" s="110">
        <v>420</v>
      </c>
      <c r="O743" s="116">
        <f t="shared" ref="O743:O751" si="309">SUM(C743:N743)</f>
        <v>5631</v>
      </c>
    </row>
    <row r="744" spans="1:105" s="17" customFormat="1" ht="23.25" customHeight="1" x14ac:dyDescent="0.25">
      <c r="B744" s="104" t="s">
        <v>554</v>
      </c>
      <c r="C744" s="109">
        <v>187</v>
      </c>
      <c r="D744" s="109">
        <v>242</v>
      </c>
      <c r="E744" s="109">
        <v>263</v>
      </c>
      <c r="F744" s="109">
        <v>219</v>
      </c>
      <c r="G744" s="109">
        <v>231</v>
      </c>
      <c r="H744" s="109">
        <v>112</v>
      </c>
      <c r="I744" s="109">
        <v>351</v>
      </c>
      <c r="J744" s="109">
        <v>336</v>
      </c>
      <c r="K744" s="109">
        <v>249</v>
      </c>
      <c r="L744" s="109">
        <v>303</v>
      </c>
      <c r="M744" s="109">
        <v>178</v>
      </c>
      <c r="N744" s="109">
        <v>232</v>
      </c>
      <c r="O744" s="116">
        <f t="shared" si="309"/>
        <v>2903</v>
      </c>
    </row>
    <row r="745" spans="1:105" s="17" customFormat="1" ht="23.25" customHeight="1" x14ac:dyDescent="0.25">
      <c r="B745" s="107" t="s">
        <v>555</v>
      </c>
      <c r="C745" s="110">
        <v>172</v>
      </c>
      <c r="D745" s="110">
        <v>161</v>
      </c>
      <c r="E745" s="110">
        <v>94</v>
      </c>
      <c r="F745" s="110">
        <v>83</v>
      </c>
      <c r="G745" s="110">
        <v>77</v>
      </c>
      <c r="H745" s="110">
        <v>239</v>
      </c>
      <c r="I745" s="110">
        <v>40</v>
      </c>
      <c r="J745" s="110">
        <v>286</v>
      </c>
      <c r="K745" s="110">
        <v>217</v>
      </c>
      <c r="L745" s="110">
        <v>166</v>
      </c>
      <c r="M745" s="110">
        <v>157</v>
      </c>
      <c r="N745" s="110">
        <v>214</v>
      </c>
      <c r="O745" s="116">
        <f t="shared" si="309"/>
        <v>1906</v>
      </c>
    </row>
    <row r="746" spans="1:105" s="17" customFormat="1" ht="23.25" customHeight="1" x14ac:dyDescent="0.25">
      <c r="B746" s="104" t="s">
        <v>556</v>
      </c>
      <c r="C746" s="109">
        <v>174</v>
      </c>
      <c r="D746" s="109">
        <v>151</v>
      </c>
      <c r="E746" s="109">
        <v>209</v>
      </c>
      <c r="F746" s="109">
        <v>247</v>
      </c>
      <c r="G746" s="109">
        <v>126</v>
      </c>
      <c r="H746" s="109">
        <v>135</v>
      </c>
      <c r="I746" s="109">
        <v>160</v>
      </c>
      <c r="J746" s="109">
        <v>258</v>
      </c>
      <c r="K746" s="109">
        <v>300</v>
      </c>
      <c r="L746" s="109">
        <v>165</v>
      </c>
      <c r="M746" s="109">
        <v>385</v>
      </c>
      <c r="N746" s="109">
        <v>183</v>
      </c>
      <c r="O746" s="116">
        <f t="shared" si="309"/>
        <v>2493</v>
      </c>
    </row>
    <row r="747" spans="1:105" s="17" customFormat="1" ht="23.25" customHeight="1" x14ac:dyDescent="0.25">
      <c r="B747" s="107" t="s">
        <v>557</v>
      </c>
      <c r="C747" s="110">
        <v>7</v>
      </c>
      <c r="D747" s="110">
        <v>0</v>
      </c>
      <c r="E747" s="110">
        <v>0</v>
      </c>
      <c r="F747" s="110">
        <v>0</v>
      </c>
      <c r="G747" s="110">
        <v>0</v>
      </c>
      <c r="H747" s="110">
        <v>13</v>
      </c>
      <c r="I747" s="110">
        <v>0</v>
      </c>
      <c r="J747" s="110">
        <v>30</v>
      </c>
      <c r="K747" s="110">
        <v>0</v>
      </c>
      <c r="L747" s="110">
        <v>0</v>
      </c>
      <c r="M747" s="110">
        <v>8</v>
      </c>
      <c r="N747" s="110">
        <v>0</v>
      </c>
      <c r="O747" s="116">
        <f t="shared" si="309"/>
        <v>58</v>
      </c>
    </row>
    <row r="748" spans="1:105" s="17" customFormat="1" ht="23.25" customHeight="1" x14ac:dyDescent="0.25">
      <c r="B748" s="104" t="s">
        <v>558</v>
      </c>
      <c r="C748" s="109">
        <v>0</v>
      </c>
      <c r="D748" s="109">
        <v>0</v>
      </c>
      <c r="E748" s="109">
        <v>0</v>
      </c>
      <c r="F748" s="109">
        <v>0</v>
      </c>
      <c r="G748" s="109">
        <v>0</v>
      </c>
      <c r="H748" s="109">
        <v>0</v>
      </c>
      <c r="I748" s="109">
        <v>0</v>
      </c>
      <c r="J748" s="109">
        <v>0</v>
      </c>
      <c r="K748" s="109">
        <v>0</v>
      </c>
      <c r="L748" s="109">
        <v>0</v>
      </c>
      <c r="M748" s="109">
        <v>0</v>
      </c>
      <c r="N748" s="109">
        <v>0</v>
      </c>
      <c r="O748" s="116">
        <f t="shared" si="309"/>
        <v>0</v>
      </c>
    </row>
    <row r="749" spans="1:105" s="17" customFormat="1" ht="23.25" customHeight="1" x14ac:dyDescent="0.25">
      <c r="B749" s="107" t="s">
        <v>559</v>
      </c>
      <c r="C749" s="110">
        <v>1584</v>
      </c>
      <c r="D749" s="110">
        <v>1559</v>
      </c>
      <c r="E749" s="110">
        <v>2889</v>
      </c>
      <c r="F749" s="110">
        <v>4053</v>
      </c>
      <c r="G749" s="110">
        <v>3487</v>
      </c>
      <c r="H749" s="110">
        <v>3125</v>
      </c>
      <c r="I749" s="110">
        <v>1786</v>
      </c>
      <c r="J749" s="110">
        <v>1214</v>
      </c>
      <c r="K749" s="110">
        <v>1583</v>
      </c>
      <c r="L749" s="110">
        <v>1668</v>
      </c>
      <c r="M749" s="110">
        <v>2289</v>
      </c>
      <c r="N749" s="110">
        <v>1491</v>
      </c>
      <c r="O749" s="116">
        <f t="shared" si="309"/>
        <v>26728</v>
      </c>
    </row>
    <row r="750" spans="1:105" s="17" customFormat="1" ht="23.25" customHeight="1" x14ac:dyDescent="0.25">
      <c r="B750" s="104" t="s">
        <v>560</v>
      </c>
      <c r="C750" s="109">
        <v>190</v>
      </c>
      <c r="D750" s="109">
        <v>297</v>
      </c>
      <c r="E750" s="109">
        <v>317</v>
      </c>
      <c r="F750" s="109">
        <v>388</v>
      </c>
      <c r="G750" s="109">
        <v>240</v>
      </c>
      <c r="H750" s="109">
        <v>181</v>
      </c>
      <c r="I750" s="109">
        <v>433</v>
      </c>
      <c r="J750" s="109">
        <v>374</v>
      </c>
      <c r="K750" s="109">
        <v>156</v>
      </c>
      <c r="L750" s="109">
        <v>516</v>
      </c>
      <c r="M750" s="109">
        <v>429</v>
      </c>
      <c r="N750" s="109">
        <v>415</v>
      </c>
      <c r="O750" s="116">
        <f t="shared" si="309"/>
        <v>3936</v>
      </c>
    </row>
    <row r="751" spans="1:105" s="17" customFormat="1" ht="23.25" customHeight="1" x14ac:dyDescent="0.25">
      <c r="B751" s="107" t="s">
        <v>561</v>
      </c>
      <c r="C751" s="110">
        <v>292</v>
      </c>
      <c r="D751" s="110">
        <v>231</v>
      </c>
      <c r="E751" s="110">
        <v>290</v>
      </c>
      <c r="F751" s="110">
        <v>239</v>
      </c>
      <c r="G751" s="110">
        <v>316</v>
      </c>
      <c r="H751" s="110">
        <v>204</v>
      </c>
      <c r="I751" s="110">
        <v>275</v>
      </c>
      <c r="J751" s="110">
        <v>158</v>
      </c>
      <c r="K751" s="110">
        <v>139</v>
      </c>
      <c r="L751" s="110">
        <v>320</v>
      </c>
      <c r="M751" s="110">
        <v>315</v>
      </c>
      <c r="N751" s="110">
        <v>286</v>
      </c>
      <c r="O751" s="116">
        <f t="shared" si="309"/>
        <v>3065</v>
      </c>
    </row>
    <row r="752" spans="1:105" s="22" customFormat="1" ht="23.25" customHeight="1" x14ac:dyDescent="0.25">
      <c r="B752" s="85" t="s">
        <v>5</v>
      </c>
      <c r="C752" s="116">
        <f t="shared" ref="C752:N752" si="310">SUM(C742:C751)</f>
        <v>3909</v>
      </c>
      <c r="D752" s="116">
        <f t="shared" si="310"/>
        <v>3708</v>
      </c>
      <c r="E752" s="116">
        <f t="shared" si="310"/>
        <v>5370</v>
      </c>
      <c r="F752" s="116">
        <f t="shared" si="310"/>
        <v>7469</v>
      </c>
      <c r="G752" s="116">
        <f t="shared" si="310"/>
        <v>6250</v>
      </c>
      <c r="H752" s="116">
        <f t="shared" si="310"/>
        <v>5393</v>
      </c>
      <c r="I752" s="116">
        <f t="shared" si="310"/>
        <v>3983</v>
      </c>
      <c r="J752" s="116">
        <f t="shared" si="310"/>
        <v>4347</v>
      </c>
      <c r="K752" s="116">
        <f t="shared" si="310"/>
        <v>3855</v>
      </c>
      <c r="L752" s="116">
        <f t="shared" si="310"/>
        <v>4780</v>
      </c>
      <c r="M752" s="116">
        <f t="shared" si="310"/>
        <v>5575</v>
      </c>
      <c r="N752" s="116">
        <f t="shared" si="310"/>
        <v>3930</v>
      </c>
      <c r="O752" s="116">
        <f>SUM(C752:N752)</f>
        <v>58569</v>
      </c>
    </row>
    <row r="753" spans="2:15" s="22" customFormat="1" ht="12" customHeight="1" x14ac:dyDescent="0.25">
      <c r="B753" s="31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21"/>
    </row>
    <row r="754" spans="2:15" s="22" customFormat="1" ht="23.25" customHeight="1" x14ac:dyDescent="0.25">
      <c r="B754" s="85" t="s">
        <v>565</v>
      </c>
      <c r="C754" s="97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9"/>
    </row>
    <row r="755" spans="2:15" s="22" customFormat="1" ht="23.25" customHeight="1" x14ac:dyDescent="0.25">
      <c r="B755" s="85" t="s">
        <v>5</v>
      </c>
      <c r="C755" s="116">
        <f t="shared" ref="C755:N755" si="311">C752</f>
        <v>3909</v>
      </c>
      <c r="D755" s="116">
        <f t="shared" si="311"/>
        <v>3708</v>
      </c>
      <c r="E755" s="116">
        <f t="shared" si="311"/>
        <v>5370</v>
      </c>
      <c r="F755" s="116">
        <f t="shared" si="311"/>
        <v>7469</v>
      </c>
      <c r="G755" s="116">
        <f t="shared" si="311"/>
        <v>6250</v>
      </c>
      <c r="H755" s="116">
        <f t="shared" si="311"/>
        <v>5393</v>
      </c>
      <c r="I755" s="116">
        <f t="shared" si="311"/>
        <v>3983</v>
      </c>
      <c r="J755" s="116">
        <f t="shared" si="311"/>
        <v>4347</v>
      </c>
      <c r="K755" s="116">
        <f t="shared" si="311"/>
        <v>3855</v>
      </c>
      <c r="L755" s="116">
        <f t="shared" si="311"/>
        <v>4780</v>
      </c>
      <c r="M755" s="116">
        <f t="shared" si="311"/>
        <v>5575</v>
      </c>
      <c r="N755" s="116">
        <f t="shared" si="311"/>
        <v>3930</v>
      </c>
      <c r="O755" s="116">
        <f>SUM(C755:N755)</f>
        <v>58569</v>
      </c>
    </row>
    <row r="756" spans="2:15" s="17" customFormat="1" ht="23.25" customHeight="1" x14ac:dyDescent="0.25">
      <c r="B756" s="85" t="s">
        <v>566</v>
      </c>
      <c r="C756" s="111">
        <f t="shared" ref="C756:O756" si="312">IF(C773=0,0,(C755/C773)*100)</f>
        <v>33.183361629881155</v>
      </c>
      <c r="D756" s="111">
        <f t="shared" si="312"/>
        <v>34.496232207647218</v>
      </c>
      <c r="E756" s="111">
        <f t="shared" si="312"/>
        <v>52.100514213641212</v>
      </c>
      <c r="F756" s="111">
        <f t="shared" si="312"/>
        <v>72.712227414330215</v>
      </c>
      <c r="G756" s="111">
        <f t="shared" si="312"/>
        <v>61.220491722989522</v>
      </c>
      <c r="H756" s="111">
        <f t="shared" si="312"/>
        <v>54.779075672930425</v>
      </c>
      <c r="I756" s="111">
        <f t="shared" si="312"/>
        <v>36.384397551840685</v>
      </c>
      <c r="J756" s="111">
        <f t="shared" si="312"/>
        <v>34.312100402557419</v>
      </c>
      <c r="K756" s="111">
        <f t="shared" si="312"/>
        <v>31.572481572481571</v>
      </c>
      <c r="L756" s="111">
        <f t="shared" si="312"/>
        <v>36.549931182137939</v>
      </c>
      <c r="M756" s="111">
        <f t="shared" si="312"/>
        <v>44.050252844500633</v>
      </c>
      <c r="N756" s="111">
        <f t="shared" si="312"/>
        <v>35.252960172228207</v>
      </c>
      <c r="O756" s="111">
        <f t="shared" si="312"/>
        <v>43.106646058732615</v>
      </c>
    </row>
    <row r="757" spans="2:15" s="17" customFormat="1" ht="23.25" customHeight="1" x14ac:dyDescent="0.25">
      <c r="B757" s="85" t="s">
        <v>25</v>
      </c>
      <c r="C757" s="111">
        <f>C755/$C$1708</f>
        <v>126.09677419354838</v>
      </c>
      <c r="D757" s="111">
        <f t="shared" ref="D757:N757" si="313">D755/$C$1709</f>
        <v>121.93357448207826</v>
      </c>
      <c r="E757" s="111">
        <f t="shared" si="313"/>
        <v>176.58664912857611</v>
      </c>
      <c r="F757" s="111">
        <f t="shared" si="313"/>
        <v>245.60999671160803</v>
      </c>
      <c r="G757" s="111">
        <f t="shared" si="313"/>
        <v>205.5244985202236</v>
      </c>
      <c r="H757" s="111">
        <f t="shared" si="313"/>
        <v>177.34297928313055</v>
      </c>
      <c r="I757" s="111">
        <f t="shared" si="313"/>
        <v>130.97665241696811</v>
      </c>
      <c r="J757" s="111">
        <f t="shared" si="313"/>
        <v>142.94639921078593</v>
      </c>
      <c r="K757" s="111">
        <f t="shared" si="313"/>
        <v>126.76751068727393</v>
      </c>
      <c r="L757" s="111">
        <f t="shared" si="313"/>
        <v>157.18513646826702</v>
      </c>
      <c r="M757" s="111">
        <f t="shared" si="313"/>
        <v>183.32785268003946</v>
      </c>
      <c r="N757" s="111">
        <f t="shared" si="313"/>
        <v>129.23380466951662</v>
      </c>
      <c r="O757" s="111">
        <f>O755/O1708</f>
        <v>160.46301369863014</v>
      </c>
    </row>
    <row r="758" spans="2:15" s="17" customFormat="1" ht="12" customHeight="1" x14ac:dyDescent="0.25">
      <c r="B758" s="31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21"/>
    </row>
    <row r="759" spans="2:15" s="17" customFormat="1" ht="23.25" customHeight="1" x14ac:dyDescent="0.25">
      <c r="B759" s="85" t="s">
        <v>564</v>
      </c>
      <c r="C759" s="97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9"/>
    </row>
    <row r="760" spans="2:15" s="17" customFormat="1" ht="23.25" customHeight="1" x14ac:dyDescent="0.25">
      <c r="B760" s="104" t="s">
        <v>1248</v>
      </c>
      <c r="C760" s="109">
        <v>17</v>
      </c>
      <c r="D760" s="109">
        <v>5</v>
      </c>
      <c r="E760" s="109">
        <v>8</v>
      </c>
      <c r="F760" s="109">
        <v>8</v>
      </c>
      <c r="G760" s="109">
        <v>38</v>
      </c>
      <c r="H760" s="109">
        <v>13</v>
      </c>
      <c r="I760" s="109">
        <v>387</v>
      </c>
      <c r="J760" s="109">
        <v>285</v>
      </c>
      <c r="K760" s="109">
        <v>103</v>
      </c>
      <c r="L760" s="109">
        <v>417</v>
      </c>
      <c r="M760" s="109">
        <v>408</v>
      </c>
      <c r="N760" s="109">
        <v>355</v>
      </c>
      <c r="O760" s="116">
        <f>SUM(C760:N760)</f>
        <v>2044</v>
      </c>
    </row>
    <row r="761" spans="2:15" s="17" customFormat="1" ht="23.25" customHeight="1" x14ac:dyDescent="0.25">
      <c r="B761" s="107" t="s">
        <v>562</v>
      </c>
      <c r="C761" s="110">
        <v>1682</v>
      </c>
      <c r="D761" s="110">
        <v>1258</v>
      </c>
      <c r="E761" s="110">
        <v>1072</v>
      </c>
      <c r="F761" s="110">
        <v>900</v>
      </c>
      <c r="G761" s="110">
        <v>811</v>
      </c>
      <c r="H761" s="110">
        <v>933</v>
      </c>
      <c r="I761" s="110">
        <v>1132</v>
      </c>
      <c r="J761" s="110">
        <v>1477</v>
      </c>
      <c r="K761" s="110">
        <v>1212</v>
      </c>
      <c r="L761" s="110">
        <v>1488</v>
      </c>
      <c r="M761" s="110">
        <v>1058</v>
      </c>
      <c r="N761" s="110">
        <v>1515</v>
      </c>
      <c r="O761" s="116">
        <f>SUM(C761:N761)</f>
        <v>14538</v>
      </c>
    </row>
    <row r="762" spans="2:15" s="22" customFormat="1" ht="23.25" customHeight="1" x14ac:dyDescent="0.25">
      <c r="B762" s="85" t="s">
        <v>5</v>
      </c>
      <c r="C762" s="116">
        <f t="shared" ref="C762:N762" si="314">C760+C761</f>
        <v>1699</v>
      </c>
      <c r="D762" s="116">
        <f t="shared" si="314"/>
        <v>1263</v>
      </c>
      <c r="E762" s="116">
        <f t="shared" si="314"/>
        <v>1080</v>
      </c>
      <c r="F762" s="116">
        <f t="shared" si="314"/>
        <v>908</v>
      </c>
      <c r="G762" s="116">
        <f t="shared" si="314"/>
        <v>849</v>
      </c>
      <c r="H762" s="116">
        <f t="shared" si="314"/>
        <v>946</v>
      </c>
      <c r="I762" s="116">
        <f t="shared" si="314"/>
        <v>1519</v>
      </c>
      <c r="J762" s="116">
        <f t="shared" si="314"/>
        <v>1762</v>
      </c>
      <c r="K762" s="116">
        <f t="shared" si="314"/>
        <v>1315</v>
      </c>
      <c r="L762" s="116">
        <f t="shared" si="314"/>
        <v>1905</v>
      </c>
      <c r="M762" s="116">
        <f>M760+M761</f>
        <v>1466</v>
      </c>
      <c r="N762" s="116">
        <f t="shared" si="314"/>
        <v>1870</v>
      </c>
      <c r="O762" s="116">
        <f>SUM(C762:N762)</f>
        <v>16582</v>
      </c>
    </row>
    <row r="763" spans="2:15" s="22" customFormat="1" ht="23.25" customHeight="1" x14ac:dyDescent="0.25">
      <c r="B763" s="85" t="s">
        <v>566</v>
      </c>
      <c r="C763" s="111">
        <f t="shared" ref="C763:O763" si="315">IF(C773=0,0,(C762/C773)*100)</f>
        <v>14.422750424448216</v>
      </c>
      <c r="D763" s="111">
        <f t="shared" si="315"/>
        <v>11.749930226067541</v>
      </c>
      <c r="E763" s="111">
        <f t="shared" si="315"/>
        <v>10.478315707771417</v>
      </c>
      <c r="F763" s="111">
        <f t="shared" si="315"/>
        <v>8.8395638629283493</v>
      </c>
      <c r="G763" s="111">
        <f t="shared" si="315"/>
        <v>8.3161915956508956</v>
      </c>
      <c r="H763" s="111">
        <f t="shared" si="315"/>
        <v>9.6089385474860336</v>
      </c>
      <c r="I763" s="111">
        <f t="shared" si="315"/>
        <v>13.875947748241527</v>
      </c>
      <c r="J763" s="111">
        <f t="shared" si="315"/>
        <v>13.907964322361671</v>
      </c>
      <c r="K763" s="111">
        <f t="shared" si="315"/>
        <v>10.76986076986077</v>
      </c>
      <c r="L763" s="111">
        <f t="shared" si="315"/>
        <v>14.566447469031962</v>
      </c>
      <c r="M763" s="111">
        <f t="shared" si="315"/>
        <v>11.583438685208597</v>
      </c>
      <c r="N763" s="111">
        <f t="shared" si="315"/>
        <v>16.774309293146754</v>
      </c>
      <c r="O763" s="111">
        <f t="shared" si="315"/>
        <v>12.204312946198574</v>
      </c>
    </row>
    <row r="764" spans="2:15" s="22" customFormat="1" ht="23.25" customHeight="1" x14ac:dyDescent="0.25">
      <c r="B764" s="85" t="s">
        <v>25</v>
      </c>
      <c r="C764" s="111">
        <f>C762/$C$1708</f>
        <v>54.806451612903224</v>
      </c>
      <c r="D764" s="111">
        <f t="shared" ref="D764:N764" si="316">D762/$C$1709</f>
        <v>41.53239066096679</v>
      </c>
      <c r="E764" s="111">
        <f t="shared" si="316"/>
        <v>35.514633344294637</v>
      </c>
      <c r="F764" s="111">
        <f t="shared" si="316"/>
        <v>29.858599145018086</v>
      </c>
      <c r="G764" s="111">
        <f t="shared" si="316"/>
        <v>27.918447878987177</v>
      </c>
      <c r="H764" s="111">
        <f t="shared" si="316"/>
        <v>31.108188096021046</v>
      </c>
      <c r="I764" s="111">
        <f t="shared" si="316"/>
        <v>49.950674120355146</v>
      </c>
      <c r="J764" s="111">
        <f t="shared" si="316"/>
        <v>57.941466622821437</v>
      </c>
      <c r="K764" s="111">
        <f t="shared" si="316"/>
        <v>43.242354488655046</v>
      </c>
      <c r="L764" s="111">
        <f t="shared" si="316"/>
        <v>62.643867148964155</v>
      </c>
      <c r="M764" s="111">
        <f t="shared" si="316"/>
        <v>48.207826372903646</v>
      </c>
      <c r="N764" s="111">
        <f t="shared" si="316"/>
        <v>61.492929957250901</v>
      </c>
      <c r="O764" s="111">
        <f>O762/O1708</f>
        <v>45.43013698630137</v>
      </c>
    </row>
    <row r="765" spans="2:15" s="17" customFormat="1" ht="12" customHeight="1" x14ac:dyDescent="0.25">
      <c r="B765" s="19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1"/>
    </row>
    <row r="766" spans="2:15" s="22" customFormat="1" ht="23.25" customHeight="1" x14ac:dyDescent="0.25">
      <c r="B766" s="85" t="s">
        <v>563</v>
      </c>
      <c r="C766" s="97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9"/>
    </row>
    <row r="767" spans="2:15" s="22" customFormat="1" ht="23.25" customHeight="1" x14ac:dyDescent="0.25">
      <c r="B767" s="107" t="s">
        <v>1247</v>
      </c>
      <c r="C767" s="110">
        <v>6172</v>
      </c>
      <c r="D767" s="110">
        <v>5778</v>
      </c>
      <c r="E767" s="110">
        <v>3857</v>
      </c>
      <c r="F767" s="110">
        <v>1895</v>
      </c>
      <c r="G767" s="110">
        <v>3110</v>
      </c>
      <c r="H767" s="110">
        <v>3506</v>
      </c>
      <c r="I767" s="110">
        <v>5445</v>
      </c>
      <c r="J767" s="110">
        <v>6560</v>
      </c>
      <c r="K767" s="110">
        <v>7040</v>
      </c>
      <c r="L767" s="110">
        <v>6393</v>
      </c>
      <c r="M767" s="110">
        <v>5615</v>
      </c>
      <c r="N767" s="110">
        <v>5348</v>
      </c>
      <c r="O767" s="116">
        <f>SUM(C767:N767)</f>
        <v>60719</v>
      </c>
    </row>
    <row r="768" spans="2:15" s="22" customFormat="1" ht="23.25" customHeight="1" x14ac:dyDescent="0.25">
      <c r="B768" s="85" t="s">
        <v>5</v>
      </c>
      <c r="C768" s="116">
        <f>C767</f>
        <v>6172</v>
      </c>
      <c r="D768" s="116">
        <f>D767</f>
        <v>5778</v>
      </c>
      <c r="E768" s="116">
        <f t="shared" ref="E768:N768" si="317">E767</f>
        <v>3857</v>
      </c>
      <c r="F768" s="116">
        <f t="shared" si="317"/>
        <v>1895</v>
      </c>
      <c r="G768" s="116">
        <f t="shared" si="317"/>
        <v>3110</v>
      </c>
      <c r="H768" s="116">
        <f t="shared" si="317"/>
        <v>3506</v>
      </c>
      <c r="I768" s="116">
        <f t="shared" si="317"/>
        <v>5445</v>
      </c>
      <c r="J768" s="116">
        <f t="shared" si="317"/>
        <v>6560</v>
      </c>
      <c r="K768" s="116">
        <f t="shared" si="317"/>
        <v>7040</v>
      </c>
      <c r="L768" s="116">
        <f t="shared" si="317"/>
        <v>6393</v>
      </c>
      <c r="M768" s="116">
        <f t="shared" si="317"/>
        <v>5615</v>
      </c>
      <c r="N768" s="116">
        <f t="shared" si="317"/>
        <v>5348</v>
      </c>
      <c r="O768" s="116">
        <f>SUM(C768:N768)</f>
        <v>60719</v>
      </c>
    </row>
    <row r="769" spans="2:15" s="22" customFormat="1" ht="23.25" customHeight="1" x14ac:dyDescent="0.25">
      <c r="B769" s="85" t="s">
        <v>38</v>
      </c>
      <c r="C769" s="111">
        <f>IF(C773=0,0,(C768/C773)*100)</f>
        <v>52.393887945670627</v>
      </c>
      <c r="D769" s="111">
        <f t="shared" ref="D769:N769" si="318">IF(D773=0,0,(D768/D773)*100)</f>
        <v>53.753837566285235</v>
      </c>
      <c r="E769" s="111">
        <f t="shared" si="318"/>
        <v>37.421170078587366</v>
      </c>
      <c r="F769" s="111">
        <f t="shared" si="318"/>
        <v>18.448208722741434</v>
      </c>
      <c r="G769" s="111">
        <f t="shared" si="318"/>
        <v>30.463316681359586</v>
      </c>
      <c r="H769" s="111">
        <f t="shared" si="318"/>
        <v>35.611985779583542</v>
      </c>
      <c r="I769" s="111">
        <f t="shared" si="318"/>
        <v>49.739654699917786</v>
      </c>
      <c r="J769" s="111">
        <f t="shared" si="318"/>
        <v>51.779935275080902</v>
      </c>
      <c r="K769" s="111">
        <f t="shared" si="318"/>
        <v>57.657657657657658</v>
      </c>
      <c r="L769" s="111">
        <f t="shared" si="318"/>
        <v>48.883621348830097</v>
      </c>
      <c r="M769" s="111">
        <f t="shared" si="318"/>
        <v>44.366308470290775</v>
      </c>
      <c r="N769" s="111">
        <f t="shared" si="318"/>
        <v>47.972730534625043</v>
      </c>
      <c r="O769" s="111">
        <f>IF(O773=0,0,(O768/O773)*100)</f>
        <v>44.689040995068815</v>
      </c>
    </row>
    <row r="770" spans="2:15" s="22" customFormat="1" ht="23.25" customHeight="1" x14ac:dyDescent="0.25">
      <c r="B770" s="85" t="s">
        <v>25</v>
      </c>
      <c r="C770" s="111">
        <f>C768/$C$1708</f>
        <v>199.09677419354838</v>
      </c>
      <c r="D770" s="111">
        <f t="shared" ref="D770:N770" si="319">D768/$C$1709</f>
        <v>190.00328839197633</v>
      </c>
      <c r="E770" s="111">
        <f t="shared" si="319"/>
        <v>126.8332785268004</v>
      </c>
      <c r="F770" s="111">
        <f t="shared" si="319"/>
        <v>62.3150279513318</v>
      </c>
      <c r="G770" s="111">
        <f t="shared" si="319"/>
        <v>102.26899046366327</v>
      </c>
      <c r="H770" s="111">
        <f t="shared" si="319"/>
        <v>115.29102268990464</v>
      </c>
      <c r="I770" s="111">
        <f t="shared" si="319"/>
        <v>179.0529431108188</v>
      </c>
      <c r="J770" s="111">
        <f t="shared" si="319"/>
        <v>215.71851364682669</v>
      </c>
      <c r="K770" s="111">
        <f t="shared" si="319"/>
        <v>231.50279513317989</v>
      </c>
      <c r="L770" s="111">
        <f t="shared" si="319"/>
        <v>210.22689904636633</v>
      </c>
      <c r="M770" s="111">
        <f t="shared" si="319"/>
        <v>184.64320947056888</v>
      </c>
      <c r="N770" s="111">
        <f t="shared" si="319"/>
        <v>175.86320289378494</v>
      </c>
      <c r="O770" s="111">
        <f>O768/O1708</f>
        <v>166.35342465753425</v>
      </c>
    </row>
    <row r="771" spans="2:15" s="22" customFormat="1" ht="12" customHeight="1" x14ac:dyDescent="0.25">
      <c r="B771" s="31"/>
      <c r="C771" s="32"/>
      <c r="D771" s="32"/>
      <c r="E771" s="32"/>
      <c r="F771" s="32"/>
      <c r="G771" s="32"/>
      <c r="H771" s="56"/>
      <c r="I771" s="32"/>
      <c r="J771" s="32"/>
      <c r="K771" s="32"/>
      <c r="L771" s="32"/>
      <c r="M771" s="32"/>
      <c r="N771" s="32"/>
      <c r="O771" s="21"/>
    </row>
    <row r="772" spans="2:15" s="22" customFormat="1" ht="23.25" customHeight="1" x14ac:dyDescent="0.25">
      <c r="B772" s="85" t="s">
        <v>567</v>
      </c>
      <c r="C772" s="97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9"/>
    </row>
    <row r="773" spans="2:15" s="22" customFormat="1" ht="23.25" customHeight="1" x14ac:dyDescent="0.25">
      <c r="B773" s="85" t="s">
        <v>5</v>
      </c>
      <c r="C773" s="116">
        <f t="shared" ref="C773:O773" si="320">SUM(C755+C762+C768)</f>
        <v>11780</v>
      </c>
      <c r="D773" s="116">
        <f t="shared" si="320"/>
        <v>10749</v>
      </c>
      <c r="E773" s="116">
        <f t="shared" si="320"/>
        <v>10307</v>
      </c>
      <c r="F773" s="116">
        <f t="shared" si="320"/>
        <v>10272</v>
      </c>
      <c r="G773" s="116">
        <f t="shared" si="320"/>
        <v>10209</v>
      </c>
      <c r="H773" s="116">
        <f t="shared" si="320"/>
        <v>9845</v>
      </c>
      <c r="I773" s="116">
        <f t="shared" si="320"/>
        <v>10947</v>
      </c>
      <c r="J773" s="116">
        <f t="shared" si="320"/>
        <v>12669</v>
      </c>
      <c r="K773" s="116">
        <f t="shared" si="320"/>
        <v>12210</v>
      </c>
      <c r="L773" s="116">
        <f t="shared" si="320"/>
        <v>13078</v>
      </c>
      <c r="M773" s="116">
        <f t="shared" si="320"/>
        <v>12656</v>
      </c>
      <c r="N773" s="116">
        <f t="shared" si="320"/>
        <v>11148</v>
      </c>
      <c r="O773" s="116">
        <f t="shared" si="320"/>
        <v>135870</v>
      </c>
    </row>
    <row r="774" spans="2:15" s="22" customFormat="1" ht="23.25" customHeight="1" x14ac:dyDescent="0.25">
      <c r="B774" s="85" t="s">
        <v>25</v>
      </c>
      <c r="C774" s="111">
        <f>C773/$C$1708</f>
        <v>380</v>
      </c>
      <c r="D774" s="111">
        <f t="shared" ref="D774:N774" si="321">D773/$C$1709</f>
        <v>353.46925353502138</v>
      </c>
      <c r="E774" s="111">
        <f t="shared" si="321"/>
        <v>338.93456099967113</v>
      </c>
      <c r="F774" s="111">
        <f t="shared" si="321"/>
        <v>337.78362380795789</v>
      </c>
      <c r="G774" s="111">
        <f t="shared" si="321"/>
        <v>335.71193686287404</v>
      </c>
      <c r="H774" s="111">
        <f t="shared" si="321"/>
        <v>323.74219006905622</v>
      </c>
      <c r="I774" s="111">
        <f t="shared" si="321"/>
        <v>359.98026964814204</v>
      </c>
      <c r="J774" s="111">
        <f t="shared" si="321"/>
        <v>416.60637948043404</v>
      </c>
      <c r="K774" s="111">
        <f t="shared" si="321"/>
        <v>401.51266030910887</v>
      </c>
      <c r="L774" s="111">
        <f t="shared" si="321"/>
        <v>430.05590266359752</v>
      </c>
      <c r="M774" s="111">
        <f t="shared" si="321"/>
        <v>416.178888523512</v>
      </c>
      <c r="N774" s="111">
        <f t="shared" si="321"/>
        <v>366.58993752055244</v>
      </c>
      <c r="O774" s="111">
        <f>O773/O1708</f>
        <v>372.24657534246575</v>
      </c>
    </row>
    <row r="775" spans="2:15" s="22" customFormat="1" ht="23.25" customHeight="1" x14ac:dyDescent="0.25">
      <c r="B775" s="85" t="s">
        <v>568</v>
      </c>
      <c r="C775" s="111">
        <f t="shared" ref="C775:N775" si="322">IF(C773=0,0,C773/C1334*100)</f>
        <v>82.742150734002948</v>
      </c>
      <c r="D775" s="111">
        <f t="shared" si="322"/>
        <v>83.196594427244591</v>
      </c>
      <c r="E775" s="111">
        <f t="shared" si="322"/>
        <v>86.150117017719836</v>
      </c>
      <c r="F775" s="111">
        <f t="shared" si="322"/>
        <v>89.641329958984201</v>
      </c>
      <c r="G775" s="111">
        <f t="shared" si="322"/>
        <v>88.359009866712825</v>
      </c>
      <c r="H775" s="111">
        <f t="shared" si="322"/>
        <v>86.276399964946108</v>
      </c>
      <c r="I775" s="111">
        <f t="shared" si="322"/>
        <v>81.730625653277585</v>
      </c>
      <c r="J775" s="111">
        <f t="shared" si="322"/>
        <v>80.936561681466813</v>
      </c>
      <c r="K775" s="111">
        <f t="shared" si="322"/>
        <v>80.028839221341016</v>
      </c>
      <c r="L775" s="111">
        <f t="shared" si="322"/>
        <v>81.635455680399502</v>
      </c>
      <c r="M775" s="111">
        <f t="shared" si="322"/>
        <v>80.585800700413884</v>
      </c>
      <c r="N775" s="111">
        <f t="shared" si="322"/>
        <v>79.919707505914403</v>
      </c>
      <c r="O775" s="111">
        <f>O773/O1334*100</f>
        <v>83.089229038116969</v>
      </c>
    </row>
    <row r="776" spans="2:15" s="17" customFormat="1" ht="12" customHeight="1" x14ac:dyDescent="0.25">
      <c r="B776" s="19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1"/>
    </row>
    <row r="777" spans="2:15" s="26" customFormat="1" ht="23.25" customHeight="1" x14ac:dyDescent="0.25">
      <c r="B777" s="121" t="s">
        <v>152</v>
      </c>
      <c r="C777" s="97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9"/>
    </row>
    <row r="778" spans="2:15" s="23" customFormat="1" ht="12" customHeight="1" x14ac:dyDescent="0.25">
      <c r="B778" s="31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21"/>
    </row>
    <row r="779" spans="2:15" s="22" customFormat="1" ht="23.25" customHeight="1" x14ac:dyDescent="0.25">
      <c r="B779" s="85" t="s">
        <v>153</v>
      </c>
      <c r="C779" s="97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9"/>
    </row>
    <row r="780" spans="2:15" s="22" customFormat="1" ht="23.25" customHeight="1" x14ac:dyDescent="0.25">
      <c r="B780" s="104" t="s">
        <v>569</v>
      </c>
      <c r="C780" s="109">
        <v>5</v>
      </c>
      <c r="D780" s="109">
        <v>16</v>
      </c>
      <c r="E780" s="109">
        <v>12</v>
      </c>
      <c r="F780" s="109">
        <v>38</v>
      </c>
      <c r="G780" s="109">
        <v>56</v>
      </c>
      <c r="H780" s="109">
        <v>16</v>
      </c>
      <c r="I780" s="109">
        <v>8</v>
      </c>
      <c r="J780" s="109">
        <v>18</v>
      </c>
      <c r="K780" s="109">
        <v>9</v>
      </c>
      <c r="L780" s="109">
        <v>10</v>
      </c>
      <c r="M780" s="109">
        <v>25</v>
      </c>
      <c r="N780" s="109">
        <v>12</v>
      </c>
      <c r="O780" s="116">
        <f>SUM(C780:N780)</f>
        <v>225</v>
      </c>
    </row>
    <row r="781" spans="2:15" s="22" customFormat="1" ht="23.25" customHeight="1" x14ac:dyDescent="0.25">
      <c r="B781" s="107" t="s">
        <v>570</v>
      </c>
      <c r="C781" s="110">
        <v>35</v>
      </c>
      <c r="D781" s="110">
        <v>9</v>
      </c>
      <c r="E781" s="110">
        <v>15</v>
      </c>
      <c r="F781" s="110">
        <v>13</v>
      </c>
      <c r="G781" s="110">
        <v>17</v>
      </c>
      <c r="H781" s="110">
        <v>16</v>
      </c>
      <c r="I781" s="110">
        <v>21</v>
      </c>
      <c r="J781" s="110">
        <v>22</v>
      </c>
      <c r="K781" s="110">
        <v>35</v>
      </c>
      <c r="L781" s="110">
        <v>22</v>
      </c>
      <c r="M781" s="110">
        <v>32</v>
      </c>
      <c r="N781" s="110">
        <v>23</v>
      </c>
      <c r="O781" s="116">
        <f t="shared" ref="O781:O789" si="323">SUM(C781:N781)</f>
        <v>260</v>
      </c>
    </row>
    <row r="782" spans="2:15" s="17" customFormat="1" ht="23.25" customHeight="1" x14ac:dyDescent="0.25">
      <c r="B782" s="104" t="s">
        <v>571</v>
      </c>
      <c r="C782" s="109">
        <v>0</v>
      </c>
      <c r="D782" s="109">
        <v>0</v>
      </c>
      <c r="E782" s="109">
        <v>1</v>
      </c>
      <c r="F782" s="109">
        <v>1</v>
      </c>
      <c r="G782" s="109">
        <v>1</v>
      </c>
      <c r="H782" s="109">
        <v>1</v>
      </c>
      <c r="I782" s="109">
        <v>4</v>
      </c>
      <c r="J782" s="109">
        <v>0</v>
      </c>
      <c r="K782" s="109">
        <v>8</v>
      </c>
      <c r="L782" s="109">
        <v>2</v>
      </c>
      <c r="M782" s="109">
        <v>0</v>
      </c>
      <c r="N782" s="109">
        <v>1</v>
      </c>
      <c r="O782" s="116">
        <f t="shared" si="323"/>
        <v>19</v>
      </c>
    </row>
    <row r="783" spans="2:15" s="17" customFormat="1" ht="23.25" customHeight="1" x14ac:dyDescent="0.25">
      <c r="B783" s="107" t="s">
        <v>572</v>
      </c>
      <c r="C783" s="110">
        <v>16</v>
      </c>
      <c r="D783" s="110">
        <v>27</v>
      </c>
      <c r="E783" s="110">
        <v>24</v>
      </c>
      <c r="F783" s="110">
        <v>15</v>
      </c>
      <c r="G783" s="110">
        <v>26</v>
      </c>
      <c r="H783" s="110">
        <v>30</v>
      </c>
      <c r="I783" s="110">
        <v>14</v>
      </c>
      <c r="J783" s="110">
        <v>25</v>
      </c>
      <c r="K783" s="110">
        <v>18</v>
      </c>
      <c r="L783" s="110">
        <v>8</v>
      </c>
      <c r="M783" s="110">
        <v>17</v>
      </c>
      <c r="N783" s="110">
        <v>20</v>
      </c>
      <c r="O783" s="116">
        <f t="shared" si="323"/>
        <v>240</v>
      </c>
    </row>
    <row r="784" spans="2:15" s="17" customFormat="1" ht="23.25" customHeight="1" x14ac:dyDescent="0.25">
      <c r="B784" s="104" t="s">
        <v>573</v>
      </c>
      <c r="C784" s="109">
        <v>64</v>
      </c>
      <c r="D784" s="109">
        <v>44</v>
      </c>
      <c r="E784" s="109">
        <v>21</v>
      </c>
      <c r="F784" s="109">
        <v>20</v>
      </c>
      <c r="G784" s="109">
        <v>32</v>
      </c>
      <c r="H784" s="109">
        <v>27</v>
      </c>
      <c r="I784" s="109">
        <v>43</v>
      </c>
      <c r="J784" s="109">
        <v>60</v>
      </c>
      <c r="K784" s="109">
        <v>59</v>
      </c>
      <c r="L784" s="109">
        <v>62</v>
      </c>
      <c r="M784" s="109">
        <v>57</v>
      </c>
      <c r="N784" s="109">
        <v>59</v>
      </c>
      <c r="O784" s="116">
        <f t="shared" si="323"/>
        <v>548</v>
      </c>
    </row>
    <row r="785" spans="2:15" s="17" customFormat="1" ht="23.25" customHeight="1" x14ac:dyDescent="0.25">
      <c r="B785" s="107" t="s">
        <v>740</v>
      </c>
      <c r="C785" s="110">
        <v>32</v>
      </c>
      <c r="D785" s="110">
        <v>34</v>
      </c>
      <c r="E785" s="110">
        <v>23</v>
      </c>
      <c r="F785" s="110">
        <v>15</v>
      </c>
      <c r="G785" s="110">
        <v>16</v>
      </c>
      <c r="H785" s="110">
        <v>23</v>
      </c>
      <c r="I785" s="110">
        <v>26</v>
      </c>
      <c r="J785" s="110">
        <v>27</v>
      </c>
      <c r="K785" s="110">
        <v>28</v>
      </c>
      <c r="L785" s="110">
        <v>29</v>
      </c>
      <c r="M785" s="110">
        <v>28</v>
      </c>
      <c r="N785" s="110">
        <v>24</v>
      </c>
      <c r="O785" s="116">
        <f t="shared" si="323"/>
        <v>305</v>
      </c>
    </row>
    <row r="786" spans="2:15" s="17" customFormat="1" ht="23.25" customHeight="1" x14ac:dyDescent="0.25">
      <c r="B786" s="104" t="s">
        <v>574</v>
      </c>
      <c r="C786" s="109">
        <v>0</v>
      </c>
      <c r="D786" s="109">
        <v>0</v>
      </c>
      <c r="E786" s="109">
        <v>0</v>
      </c>
      <c r="F786" s="109">
        <v>0</v>
      </c>
      <c r="G786" s="109">
        <v>0</v>
      </c>
      <c r="H786" s="109">
        <v>0</v>
      </c>
      <c r="I786" s="109">
        <v>0</v>
      </c>
      <c r="J786" s="109">
        <v>0</v>
      </c>
      <c r="K786" s="109">
        <v>0</v>
      </c>
      <c r="L786" s="109">
        <v>0</v>
      </c>
      <c r="M786" s="109">
        <v>0</v>
      </c>
      <c r="N786" s="109">
        <v>0</v>
      </c>
      <c r="O786" s="116">
        <f t="shared" si="323"/>
        <v>0</v>
      </c>
    </row>
    <row r="787" spans="2:15" s="17" customFormat="1" ht="23.25" customHeight="1" x14ac:dyDescent="0.25">
      <c r="B787" s="107" t="s">
        <v>575</v>
      </c>
      <c r="C787" s="110">
        <v>48</v>
      </c>
      <c r="D787" s="110">
        <v>34</v>
      </c>
      <c r="E787" s="110">
        <v>48</v>
      </c>
      <c r="F787" s="110">
        <v>90</v>
      </c>
      <c r="G787" s="110">
        <v>79</v>
      </c>
      <c r="H787" s="110">
        <v>54</v>
      </c>
      <c r="I787" s="110">
        <v>29</v>
      </c>
      <c r="J787" s="110">
        <v>33</v>
      </c>
      <c r="K787" s="110">
        <v>35</v>
      </c>
      <c r="L787" s="110">
        <v>36</v>
      </c>
      <c r="M787" s="110">
        <v>43</v>
      </c>
      <c r="N787" s="110">
        <v>39</v>
      </c>
      <c r="O787" s="116">
        <f t="shared" si="323"/>
        <v>568</v>
      </c>
    </row>
    <row r="788" spans="2:15" s="17" customFormat="1" ht="23.25" customHeight="1" x14ac:dyDescent="0.25">
      <c r="B788" s="104" t="s">
        <v>576</v>
      </c>
      <c r="C788" s="109">
        <v>49</v>
      </c>
      <c r="D788" s="109">
        <v>29</v>
      </c>
      <c r="E788" s="109">
        <v>32</v>
      </c>
      <c r="F788" s="109">
        <v>27</v>
      </c>
      <c r="G788" s="109">
        <v>35</v>
      </c>
      <c r="H788" s="109">
        <v>18</v>
      </c>
      <c r="I788" s="109">
        <v>50</v>
      </c>
      <c r="J788" s="109">
        <v>48</v>
      </c>
      <c r="K788" s="109">
        <v>18</v>
      </c>
      <c r="L788" s="109">
        <v>39</v>
      </c>
      <c r="M788" s="109">
        <v>39</v>
      </c>
      <c r="N788" s="109">
        <v>38</v>
      </c>
      <c r="O788" s="116">
        <f t="shared" si="323"/>
        <v>422</v>
      </c>
    </row>
    <row r="789" spans="2:15" s="17" customFormat="1" ht="23.25" customHeight="1" x14ac:dyDescent="0.25">
      <c r="B789" s="107" t="s">
        <v>577</v>
      </c>
      <c r="C789" s="110">
        <v>18</v>
      </c>
      <c r="D789" s="110">
        <v>38</v>
      </c>
      <c r="E789" s="110">
        <v>20</v>
      </c>
      <c r="F789" s="110">
        <v>22</v>
      </c>
      <c r="G789" s="110">
        <v>28</v>
      </c>
      <c r="H789" s="110">
        <v>19</v>
      </c>
      <c r="I789" s="110">
        <v>44</v>
      </c>
      <c r="J789" s="110">
        <v>15</v>
      </c>
      <c r="K789" s="110">
        <v>24</v>
      </c>
      <c r="L789" s="110">
        <v>29</v>
      </c>
      <c r="M789" s="110">
        <v>15</v>
      </c>
      <c r="N789" s="110">
        <v>19</v>
      </c>
      <c r="O789" s="116">
        <f t="shared" si="323"/>
        <v>291</v>
      </c>
    </row>
    <row r="790" spans="2:15" s="22" customFormat="1" ht="23.25" customHeight="1" x14ac:dyDescent="0.25">
      <c r="B790" s="85" t="s">
        <v>5</v>
      </c>
      <c r="C790" s="116">
        <f>SUM(C780:C789)</f>
        <v>267</v>
      </c>
      <c r="D790" s="116">
        <f>SUM(D780:D789)</f>
        <v>231</v>
      </c>
      <c r="E790" s="116">
        <f t="shared" ref="E790:N790" si="324">SUM(E780:E789)</f>
        <v>196</v>
      </c>
      <c r="F790" s="116">
        <f t="shared" si="324"/>
        <v>241</v>
      </c>
      <c r="G790" s="116">
        <f t="shared" si="324"/>
        <v>290</v>
      </c>
      <c r="H790" s="116">
        <f t="shared" si="324"/>
        <v>204</v>
      </c>
      <c r="I790" s="116">
        <f t="shared" si="324"/>
        <v>239</v>
      </c>
      <c r="J790" s="116">
        <f t="shared" si="324"/>
        <v>248</v>
      </c>
      <c r="K790" s="116">
        <f t="shared" si="324"/>
        <v>234</v>
      </c>
      <c r="L790" s="116">
        <f t="shared" si="324"/>
        <v>237</v>
      </c>
      <c r="M790" s="116">
        <f t="shared" si="324"/>
        <v>256</v>
      </c>
      <c r="N790" s="116">
        <f t="shared" si="324"/>
        <v>235</v>
      </c>
      <c r="O790" s="116">
        <f>SUM(O780:O789)</f>
        <v>2878</v>
      </c>
    </row>
    <row r="791" spans="2:15" s="22" customFormat="1" ht="12" customHeight="1" x14ac:dyDescent="0.25">
      <c r="B791" s="31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21"/>
    </row>
    <row r="792" spans="2:15" s="17" customFormat="1" ht="23.25" customHeight="1" x14ac:dyDescent="0.25">
      <c r="B792" s="85" t="s">
        <v>154</v>
      </c>
      <c r="C792" s="97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9"/>
    </row>
    <row r="793" spans="2:15" s="22" customFormat="1" ht="23.25" customHeight="1" x14ac:dyDescent="0.25">
      <c r="B793" s="85" t="s">
        <v>5</v>
      </c>
      <c r="C793" s="116">
        <f>C790</f>
        <v>267</v>
      </c>
      <c r="D793" s="116">
        <f t="shared" ref="D793:N793" si="325">D790</f>
        <v>231</v>
      </c>
      <c r="E793" s="116">
        <f t="shared" si="325"/>
        <v>196</v>
      </c>
      <c r="F793" s="116">
        <f t="shared" si="325"/>
        <v>241</v>
      </c>
      <c r="G793" s="116">
        <f t="shared" si="325"/>
        <v>290</v>
      </c>
      <c r="H793" s="116">
        <f t="shared" si="325"/>
        <v>204</v>
      </c>
      <c r="I793" s="116">
        <f t="shared" si="325"/>
        <v>239</v>
      </c>
      <c r="J793" s="116">
        <f t="shared" si="325"/>
        <v>248</v>
      </c>
      <c r="K793" s="116">
        <f t="shared" si="325"/>
        <v>234</v>
      </c>
      <c r="L793" s="116">
        <f t="shared" si="325"/>
        <v>237</v>
      </c>
      <c r="M793" s="116">
        <f t="shared" si="325"/>
        <v>256</v>
      </c>
      <c r="N793" s="116">
        <f t="shared" si="325"/>
        <v>235</v>
      </c>
      <c r="O793" s="116">
        <f>SUM(C793:N793)</f>
        <v>2878</v>
      </c>
    </row>
    <row r="794" spans="2:15" s="17" customFormat="1" ht="23.25" customHeight="1" x14ac:dyDescent="0.25">
      <c r="B794" s="85" t="s">
        <v>39</v>
      </c>
      <c r="C794" s="111">
        <f t="shared" ref="C794:O794" si="326">IF(C811=0,0,(C793/C811)*100)</f>
        <v>27.611168562564632</v>
      </c>
      <c r="D794" s="111">
        <f t="shared" si="326"/>
        <v>28.483353884093709</v>
      </c>
      <c r="E794" s="111">
        <f t="shared" si="326"/>
        <v>27.071823204419886</v>
      </c>
      <c r="F794" s="111">
        <f t="shared" si="326"/>
        <v>42.654867256637168</v>
      </c>
      <c r="G794" s="111">
        <f t="shared" si="326"/>
        <v>36.25</v>
      </c>
      <c r="H794" s="111">
        <f t="shared" si="326"/>
        <v>26.390685640362229</v>
      </c>
      <c r="I794" s="111">
        <f t="shared" si="326"/>
        <v>24.068479355488421</v>
      </c>
      <c r="J794" s="111">
        <f t="shared" si="326"/>
        <v>24.899598393574294</v>
      </c>
      <c r="K794" s="111">
        <f t="shared" si="326"/>
        <v>21.448212648945923</v>
      </c>
      <c r="L794" s="111">
        <f t="shared" si="326"/>
        <v>22.443181818181817</v>
      </c>
      <c r="M794" s="111">
        <f t="shared" si="326"/>
        <v>24.806201550387598</v>
      </c>
      <c r="N794" s="111">
        <f t="shared" si="326"/>
        <v>24.428274428274431</v>
      </c>
      <c r="O794" s="111">
        <f t="shared" si="326"/>
        <v>26.722376973073352</v>
      </c>
    </row>
    <row r="795" spans="2:15" s="17" customFormat="1" ht="23.25" customHeight="1" x14ac:dyDescent="0.25">
      <c r="B795" s="85" t="s">
        <v>25</v>
      </c>
      <c r="C795" s="111">
        <f>AVERAGE(C793/$C$1708)</f>
        <v>8.612903225806452</v>
      </c>
      <c r="D795" s="111">
        <f t="shared" ref="D795:N795" si="327">AVERAGE(D793/$C$1709)</f>
        <v>7.5961854653074647</v>
      </c>
      <c r="E795" s="111">
        <f t="shared" si="327"/>
        <v>6.4452482735942125</v>
      </c>
      <c r="F795" s="111">
        <f t="shared" si="327"/>
        <v>7.9250246629398227</v>
      </c>
      <c r="G795" s="111">
        <f t="shared" si="327"/>
        <v>9.5363367313383751</v>
      </c>
      <c r="H795" s="111">
        <f t="shared" si="327"/>
        <v>6.7083196317000988</v>
      </c>
      <c r="I795" s="111">
        <f t="shared" si="327"/>
        <v>7.8592568234133511</v>
      </c>
      <c r="J795" s="111">
        <f t="shared" si="327"/>
        <v>8.1552121012824728</v>
      </c>
      <c r="K795" s="111">
        <f t="shared" si="327"/>
        <v>7.6948372245971717</v>
      </c>
      <c r="L795" s="111">
        <f t="shared" si="327"/>
        <v>7.7934889838868795</v>
      </c>
      <c r="M795" s="111">
        <f t="shared" si="327"/>
        <v>8.4182834593883591</v>
      </c>
      <c r="N795" s="111">
        <f t="shared" si="327"/>
        <v>7.7277211443604079</v>
      </c>
      <c r="O795" s="111">
        <f>AVERAGE(O793/O1708)</f>
        <v>7.8849315068493153</v>
      </c>
    </row>
    <row r="796" spans="2:15" s="17" customFormat="1" ht="12" customHeight="1" x14ac:dyDescent="0.25">
      <c r="B796" s="31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21"/>
    </row>
    <row r="797" spans="2:15" s="17" customFormat="1" ht="23.25" customHeight="1" x14ac:dyDescent="0.25">
      <c r="B797" s="85" t="s">
        <v>578</v>
      </c>
      <c r="C797" s="97"/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O797" s="99"/>
    </row>
    <row r="798" spans="2:15" s="17" customFormat="1" ht="23.25" customHeight="1" x14ac:dyDescent="0.25">
      <c r="B798" s="104" t="s">
        <v>579</v>
      </c>
      <c r="C798" s="109">
        <v>118</v>
      </c>
      <c r="D798" s="109">
        <v>86</v>
      </c>
      <c r="E798" s="109">
        <v>65</v>
      </c>
      <c r="F798" s="109">
        <v>65</v>
      </c>
      <c r="G798" s="109">
        <v>64</v>
      </c>
      <c r="H798" s="109">
        <v>69</v>
      </c>
      <c r="I798" s="109">
        <v>47</v>
      </c>
      <c r="J798" s="109">
        <v>85</v>
      </c>
      <c r="K798" s="109">
        <v>79</v>
      </c>
      <c r="L798" s="109">
        <v>58</v>
      </c>
      <c r="M798" s="109">
        <v>88</v>
      </c>
      <c r="N798" s="109">
        <v>55</v>
      </c>
      <c r="O798" s="116">
        <f>SUM(C798:N798)</f>
        <v>879</v>
      </c>
    </row>
    <row r="799" spans="2:15" s="17" customFormat="1" ht="23.25" customHeight="1" x14ac:dyDescent="0.25">
      <c r="B799" s="107" t="s">
        <v>580</v>
      </c>
      <c r="C799" s="110">
        <v>148</v>
      </c>
      <c r="D799" s="110">
        <v>123</v>
      </c>
      <c r="E799" s="110">
        <v>96</v>
      </c>
      <c r="F799" s="110">
        <v>73</v>
      </c>
      <c r="G799" s="110">
        <v>81</v>
      </c>
      <c r="H799" s="110">
        <v>97</v>
      </c>
      <c r="I799" s="110">
        <v>130</v>
      </c>
      <c r="J799" s="110">
        <v>100</v>
      </c>
      <c r="K799" s="110">
        <v>100</v>
      </c>
      <c r="L799" s="110">
        <v>149</v>
      </c>
      <c r="M799" s="110">
        <v>78</v>
      </c>
      <c r="N799" s="110">
        <v>109</v>
      </c>
      <c r="O799" s="116">
        <f>SUM(C799:N799)</f>
        <v>1284</v>
      </c>
    </row>
    <row r="800" spans="2:15" s="22" customFormat="1" ht="23.25" customHeight="1" x14ac:dyDescent="0.25">
      <c r="B800" s="117" t="s">
        <v>5</v>
      </c>
      <c r="C800" s="116">
        <f>SUM(C798:C799)</f>
        <v>266</v>
      </c>
      <c r="D800" s="116">
        <f>SUM(D798:D799)</f>
        <v>209</v>
      </c>
      <c r="E800" s="116">
        <f t="shared" ref="E800:J800" si="328">SUM(E798:E799)</f>
        <v>161</v>
      </c>
      <c r="F800" s="116">
        <f t="shared" si="328"/>
        <v>138</v>
      </c>
      <c r="G800" s="116">
        <f t="shared" si="328"/>
        <v>145</v>
      </c>
      <c r="H800" s="116">
        <f t="shared" si="328"/>
        <v>166</v>
      </c>
      <c r="I800" s="116">
        <f t="shared" si="328"/>
        <v>177</v>
      </c>
      <c r="J800" s="116">
        <f t="shared" si="328"/>
        <v>185</v>
      </c>
      <c r="K800" s="116">
        <f>K798+K799</f>
        <v>179</v>
      </c>
      <c r="L800" s="116">
        <f>L798+L799</f>
        <v>207</v>
      </c>
      <c r="M800" s="116">
        <f>M798+M799</f>
        <v>166</v>
      </c>
      <c r="N800" s="116">
        <f>N798+N799</f>
        <v>164</v>
      </c>
      <c r="O800" s="116">
        <f>SUM(C800:N800)</f>
        <v>2163</v>
      </c>
    </row>
    <row r="801" spans="2:15" s="17" customFormat="1" ht="23.25" customHeight="1" x14ac:dyDescent="0.25">
      <c r="B801" s="117" t="s">
        <v>39</v>
      </c>
      <c r="C801" s="111">
        <f>IF(C811=0,0,(C800/C811)*100)</f>
        <v>27.507755946225437</v>
      </c>
      <c r="D801" s="111">
        <f t="shared" ref="D801:N801" si="329">IF(D811=0,0,(D800/D811)*100)</f>
        <v>25.770653514180026</v>
      </c>
      <c r="E801" s="111">
        <f t="shared" si="329"/>
        <v>22.237569060773481</v>
      </c>
      <c r="F801" s="111">
        <f t="shared" si="329"/>
        <v>24.424778761061948</v>
      </c>
      <c r="G801" s="111">
        <f t="shared" si="329"/>
        <v>18.125</v>
      </c>
      <c r="H801" s="111">
        <f t="shared" si="329"/>
        <v>21.474773609314362</v>
      </c>
      <c r="I801" s="111">
        <f t="shared" si="329"/>
        <v>17.82477341389728</v>
      </c>
      <c r="J801" s="111">
        <f t="shared" si="329"/>
        <v>18.574297188755022</v>
      </c>
      <c r="K801" s="111">
        <f t="shared" si="329"/>
        <v>16.406966086159485</v>
      </c>
      <c r="L801" s="111">
        <f t="shared" si="329"/>
        <v>19.602272727272727</v>
      </c>
      <c r="M801" s="111">
        <f t="shared" si="329"/>
        <v>16.085271317829459</v>
      </c>
      <c r="N801" s="111">
        <f t="shared" si="329"/>
        <v>17.047817047817048</v>
      </c>
      <c r="O801" s="111">
        <f>IF(O811=0,0,(O800/O811)*100)</f>
        <v>20.083565459610028</v>
      </c>
    </row>
    <row r="802" spans="2:15" s="17" customFormat="1" ht="23.25" customHeight="1" x14ac:dyDescent="0.25">
      <c r="B802" s="117" t="s">
        <v>25</v>
      </c>
      <c r="C802" s="111">
        <f>C800/$C$1708</f>
        <v>8.5806451612903221</v>
      </c>
      <c r="D802" s="111">
        <f t="shared" ref="D802:N802" si="330">D800/$C$1709</f>
        <v>6.8727392305162773</v>
      </c>
      <c r="E802" s="111">
        <f t="shared" si="330"/>
        <v>5.2943110818809602</v>
      </c>
      <c r="F802" s="111">
        <f t="shared" si="330"/>
        <v>4.5379809273265375</v>
      </c>
      <c r="G802" s="111">
        <f t="shared" si="330"/>
        <v>4.7681683656691876</v>
      </c>
      <c r="H802" s="111">
        <f t="shared" si="330"/>
        <v>5.4587306806971387</v>
      </c>
      <c r="I802" s="111">
        <f t="shared" si="330"/>
        <v>5.8204537980927329</v>
      </c>
      <c r="J802" s="111">
        <f t="shared" si="330"/>
        <v>6.0835251561986192</v>
      </c>
      <c r="K802" s="111">
        <f t="shared" si="330"/>
        <v>5.8862216376192045</v>
      </c>
      <c r="L802" s="111">
        <f t="shared" si="330"/>
        <v>6.8069713909898057</v>
      </c>
      <c r="M802" s="111">
        <f t="shared" si="330"/>
        <v>5.4587306806971387</v>
      </c>
      <c r="N802" s="111">
        <f t="shared" si="330"/>
        <v>5.3929628411706672</v>
      </c>
      <c r="O802" s="111">
        <f>O800/O1708</f>
        <v>5.9260273972602739</v>
      </c>
    </row>
    <row r="803" spans="2:15" s="17" customFormat="1" ht="12" customHeight="1" x14ac:dyDescent="0.25">
      <c r="B803" s="31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21"/>
    </row>
    <row r="804" spans="2:15" s="17" customFormat="1" ht="23.25" customHeight="1" x14ac:dyDescent="0.25">
      <c r="B804" s="85" t="s">
        <v>155</v>
      </c>
      <c r="C804" s="97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9"/>
    </row>
    <row r="805" spans="2:15" s="17" customFormat="1" ht="23.25" customHeight="1" x14ac:dyDescent="0.25">
      <c r="B805" s="107" t="s">
        <v>581</v>
      </c>
      <c r="C805" s="110">
        <v>434</v>
      </c>
      <c r="D805" s="110">
        <v>371</v>
      </c>
      <c r="E805" s="110">
        <v>367</v>
      </c>
      <c r="F805" s="110">
        <v>186</v>
      </c>
      <c r="G805" s="110">
        <v>365</v>
      </c>
      <c r="H805" s="110">
        <v>403</v>
      </c>
      <c r="I805" s="110">
        <v>577</v>
      </c>
      <c r="J805" s="110">
        <v>563</v>
      </c>
      <c r="K805" s="110">
        <v>678</v>
      </c>
      <c r="L805" s="110">
        <v>612</v>
      </c>
      <c r="M805" s="110">
        <v>610</v>
      </c>
      <c r="N805" s="110">
        <v>563</v>
      </c>
      <c r="O805" s="116">
        <f>SUM(C805:N805)</f>
        <v>5729</v>
      </c>
    </row>
    <row r="806" spans="2:15" s="47" customFormat="1" ht="23.25" customHeight="1" x14ac:dyDescent="0.25">
      <c r="B806" s="117" t="s">
        <v>5</v>
      </c>
      <c r="C806" s="116">
        <f>C805</f>
        <v>434</v>
      </c>
      <c r="D806" s="116">
        <f>D805</f>
        <v>371</v>
      </c>
      <c r="E806" s="116">
        <f t="shared" ref="E806:N806" si="331">E805</f>
        <v>367</v>
      </c>
      <c r="F806" s="116">
        <f t="shared" si="331"/>
        <v>186</v>
      </c>
      <c r="G806" s="116">
        <f t="shared" si="331"/>
        <v>365</v>
      </c>
      <c r="H806" s="116">
        <f t="shared" si="331"/>
        <v>403</v>
      </c>
      <c r="I806" s="116">
        <f t="shared" si="331"/>
        <v>577</v>
      </c>
      <c r="J806" s="116">
        <f t="shared" si="331"/>
        <v>563</v>
      </c>
      <c r="K806" s="116">
        <f t="shared" si="331"/>
        <v>678</v>
      </c>
      <c r="L806" s="116">
        <f t="shared" si="331"/>
        <v>612</v>
      </c>
      <c r="M806" s="116">
        <f t="shared" si="331"/>
        <v>610</v>
      </c>
      <c r="N806" s="116">
        <f t="shared" si="331"/>
        <v>563</v>
      </c>
      <c r="O806" s="116">
        <f>SUM(C806:N806)</f>
        <v>5729</v>
      </c>
    </row>
    <row r="807" spans="2:15" s="47" customFormat="1" ht="23.25" customHeight="1" x14ac:dyDescent="0.25">
      <c r="B807" s="117" t="s">
        <v>39</v>
      </c>
      <c r="C807" s="111">
        <f>IF(C811=0,0,(C806/C811)*100)</f>
        <v>44.881075491209927</v>
      </c>
      <c r="D807" s="111">
        <f t="shared" ref="D807:N807" si="332">IF(D811=0,0,(D806/D811)*100)</f>
        <v>45.745992601726265</v>
      </c>
      <c r="E807" s="111">
        <f t="shared" si="332"/>
        <v>50.690607734806626</v>
      </c>
      <c r="F807" s="111">
        <f t="shared" si="332"/>
        <v>32.920353982300888</v>
      </c>
      <c r="G807" s="111">
        <f t="shared" si="332"/>
        <v>45.625</v>
      </c>
      <c r="H807" s="111">
        <f t="shared" si="332"/>
        <v>52.13454075032341</v>
      </c>
      <c r="I807" s="111">
        <f t="shared" si="332"/>
        <v>58.106747230614296</v>
      </c>
      <c r="J807" s="111">
        <f t="shared" si="332"/>
        <v>56.526104417670687</v>
      </c>
      <c r="K807" s="111">
        <f t="shared" si="332"/>
        <v>62.144821264894588</v>
      </c>
      <c r="L807" s="111">
        <f t="shared" si="332"/>
        <v>57.95454545454546</v>
      </c>
      <c r="M807" s="111">
        <f t="shared" si="332"/>
        <v>59.108527131782949</v>
      </c>
      <c r="N807" s="111">
        <f t="shared" si="332"/>
        <v>58.523908523908517</v>
      </c>
      <c r="O807" s="111">
        <f>IF(O811=0,0,(O806/O811)*100)</f>
        <v>53.194057567316619</v>
      </c>
    </row>
    <row r="808" spans="2:15" s="22" customFormat="1" ht="23.25" customHeight="1" x14ac:dyDescent="0.25">
      <c r="B808" s="117" t="s">
        <v>25</v>
      </c>
      <c r="C808" s="111">
        <f>C806/$C$1708</f>
        <v>14</v>
      </c>
      <c r="D808" s="111">
        <f t="shared" ref="D808:N808" si="333">D806/$C$1709</f>
        <v>12.199934232160473</v>
      </c>
      <c r="E808" s="111">
        <f t="shared" si="333"/>
        <v>12.06839855310753</v>
      </c>
      <c r="F808" s="111">
        <f t="shared" si="333"/>
        <v>6.1164090759618546</v>
      </c>
      <c r="G808" s="111">
        <f t="shared" si="333"/>
        <v>12.002630713581059</v>
      </c>
      <c r="H808" s="111">
        <f t="shared" si="333"/>
        <v>13.252219664584018</v>
      </c>
      <c r="I808" s="111">
        <f t="shared" si="333"/>
        <v>18.974021703387045</v>
      </c>
      <c r="J808" s="111">
        <f t="shared" si="333"/>
        <v>18.513646826701741</v>
      </c>
      <c r="K808" s="111">
        <f t="shared" si="333"/>
        <v>22.295297599473859</v>
      </c>
      <c r="L808" s="111">
        <f t="shared" si="333"/>
        <v>20.124958895100296</v>
      </c>
      <c r="M808" s="111">
        <f t="shared" si="333"/>
        <v>20.059191055573823</v>
      </c>
      <c r="N808" s="111">
        <f t="shared" si="333"/>
        <v>18.513646826701741</v>
      </c>
      <c r="O808" s="111">
        <f>O806/O1708</f>
        <v>15.695890410958905</v>
      </c>
    </row>
    <row r="809" spans="2:15" s="22" customFormat="1" ht="12" customHeight="1" x14ac:dyDescent="0.25">
      <c r="B809" s="31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21"/>
    </row>
    <row r="810" spans="2:15" s="22" customFormat="1" ht="23.25" customHeight="1" x14ac:dyDescent="0.25">
      <c r="B810" s="85" t="s">
        <v>156</v>
      </c>
      <c r="C810" s="97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9"/>
    </row>
    <row r="811" spans="2:15" s="22" customFormat="1" ht="23.25" customHeight="1" x14ac:dyDescent="0.25">
      <c r="B811" s="117" t="s">
        <v>5</v>
      </c>
      <c r="C811" s="116">
        <f t="shared" ref="C811:N811" si="334">(C793+C800+C806)</f>
        <v>967</v>
      </c>
      <c r="D811" s="116">
        <f t="shared" si="334"/>
        <v>811</v>
      </c>
      <c r="E811" s="116">
        <f>(E793+E800+E806)</f>
        <v>724</v>
      </c>
      <c r="F811" s="116">
        <f t="shared" si="334"/>
        <v>565</v>
      </c>
      <c r="G811" s="116">
        <f>(G793+G800+G806)</f>
        <v>800</v>
      </c>
      <c r="H811" s="116">
        <f t="shared" si="334"/>
        <v>773</v>
      </c>
      <c r="I811" s="116">
        <f t="shared" si="334"/>
        <v>993</v>
      </c>
      <c r="J811" s="116">
        <f>(J793+J800+J806)</f>
        <v>996</v>
      </c>
      <c r="K811" s="116">
        <f t="shared" si="334"/>
        <v>1091</v>
      </c>
      <c r="L811" s="116">
        <f t="shared" si="334"/>
        <v>1056</v>
      </c>
      <c r="M811" s="116">
        <f t="shared" si="334"/>
        <v>1032</v>
      </c>
      <c r="N811" s="116">
        <f t="shared" si="334"/>
        <v>962</v>
      </c>
      <c r="O811" s="116">
        <f>SUM(C811:N811)</f>
        <v>10770</v>
      </c>
    </row>
    <row r="812" spans="2:15" s="22" customFormat="1" ht="23.25" customHeight="1" x14ac:dyDescent="0.25">
      <c r="B812" s="117" t="s">
        <v>25</v>
      </c>
      <c r="C812" s="111">
        <f>C811/$C$1708</f>
        <v>31.193548387096776</v>
      </c>
      <c r="D812" s="111">
        <f t="shared" ref="D812:N812" si="335">D811/$C$1709</f>
        <v>26.668858927984214</v>
      </c>
      <c r="E812" s="111">
        <f t="shared" si="335"/>
        <v>23.807957908582704</v>
      </c>
      <c r="F812" s="111">
        <f t="shared" si="335"/>
        <v>18.579414666228214</v>
      </c>
      <c r="G812" s="111">
        <f t="shared" si="335"/>
        <v>26.307135810588623</v>
      </c>
      <c r="H812" s="111">
        <f t="shared" si="335"/>
        <v>25.419269976981255</v>
      </c>
      <c r="I812" s="111">
        <f t="shared" si="335"/>
        <v>32.653732324893127</v>
      </c>
      <c r="J812" s="111">
        <f t="shared" si="335"/>
        <v>32.752384084182836</v>
      </c>
      <c r="K812" s="111">
        <f t="shared" si="335"/>
        <v>35.876356461690236</v>
      </c>
      <c r="L812" s="111">
        <f t="shared" si="335"/>
        <v>34.725419269976982</v>
      </c>
      <c r="M812" s="111">
        <f t="shared" si="335"/>
        <v>33.936205195659319</v>
      </c>
      <c r="N812" s="111">
        <f t="shared" si="335"/>
        <v>31.634330812232818</v>
      </c>
      <c r="O812" s="111">
        <f>O811/O1708</f>
        <v>29.506849315068493</v>
      </c>
    </row>
    <row r="813" spans="2:15" s="22" customFormat="1" ht="23.25" customHeight="1" x14ac:dyDescent="0.25">
      <c r="B813" s="117" t="s">
        <v>98</v>
      </c>
      <c r="C813" s="111">
        <f t="shared" ref="C813:N813" si="336">IF(C811=0,0,C811/C1334*100)</f>
        <v>6.7921612699304639</v>
      </c>
      <c r="D813" s="111">
        <f t="shared" si="336"/>
        <v>6.2770897832817338</v>
      </c>
      <c r="E813" s="111">
        <f t="shared" si="336"/>
        <v>6.0514877967235039</v>
      </c>
      <c r="F813" s="111">
        <f t="shared" si="336"/>
        <v>4.9306222183436601</v>
      </c>
      <c r="G813" s="111">
        <f t="shared" si="336"/>
        <v>6.9240090012117017</v>
      </c>
      <c r="H813" s="111">
        <f t="shared" si="336"/>
        <v>6.7741652791166427</v>
      </c>
      <c r="I813" s="111">
        <f t="shared" si="336"/>
        <v>7.41376735851874</v>
      </c>
      <c r="J813" s="111">
        <f t="shared" si="336"/>
        <v>6.3629975084648311</v>
      </c>
      <c r="K813" s="111">
        <f t="shared" si="336"/>
        <v>7.150816018876581</v>
      </c>
      <c r="L813" s="111">
        <f t="shared" si="336"/>
        <v>6.5917602996254683</v>
      </c>
      <c r="M813" s="111">
        <f t="shared" si="336"/>
        <v>6.5711556829035347</v>
      </c>
      <c r="N813" s="111">
        <f t="shared" si="336"/>
        <v>6.8965517241379306</v>
      </c>
      <c r="O813" s="111">
        <f>O811/O1334*100</f>
        <v>6.5862294600759528</v>
      </c>
    </row>
    <row r="814" spans="2:15" s="22" customFormat="1" ht="12" customHeight="1" x14ac:dyDescent="0.25">
      <c r="B814" s="31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21"/>
    </row>
    <row r="815" spans="2:15" s="22" customFormat="1" ht="23.25" customHeight="1" x14ac:dyDescent="0.25">
      <c r="B815" s="85" t="s">
        <v>157</v>
      </c>
      <c r="C815" s="97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9"/>
    </row>
    <row r="816" spans="2:15" s="22" customFormat="1" ht="23.25" customHeight="1" x14ac:dyDescent="0.25">
      <c r="B816" s="104" t="s">
        <v>582</v>
      </c>
      <c r="C816" s="109">
        <v>344</v>
      </c>
      <c r="D816" s="109">
        <v>385</v>
      </c>
      <c r="E816" s="109">
        <v>238</v>
      </c>
      <c r="F816" s="109">
        <v>91</v>
      </c>
      <c r="G816" s="109">
        <v>187</v>
      </c>
      <c r="H816" s="109">
        <v>172</v>
      </c>
      <c r="I816" s="109">
        <v>424</v>
      </c>
      <c r="J816" s="109">
        <v>554</v>
      </c>
      <c r="K816" s="109">
        <v>297</v>
      </c>
      <c r="L816" s="109">
        <v>405</v>
      </c>
      <c r="M816" s="109">
        <v>110</v>
      </c>
      <c r="N816" s="109">
        <v>79</v>
      </c>
      <c r="O816" s="116">
        <f t="shared" ref="O816:O821" si="337">SUM(C816:N816)</f>
        <v>3286</v>
      </c>
    </row>
    <row r="817" spans="2:15" s="22" customFormat="1" ht="23.25" customHeight="1" x14ac:dyDescent="0.25">
      <c r="B817" s="107" t="s">
        <v>583</v>
      </c>
      <c r="C817" s="110">
        <v>0</v>
      </c>
      <c r="D817" s="110">
        <v>0</v>
      </c>
      <c r="E817" s="110">
        <v>0</v>
      </c>
      <c r="F817" s="110">
        <v>0</v>
      </c>
      <c r="G817" s="110">
        <v>0</v>
      </c>
      <c r="H817" s="110">
        <v>0</v>
      </c>
      <c r="I817" s="110">
        <v>0</v>
      </c>
      <c r="J817" s="110">
        <v>0</v>
      </c>
      <c r="K817" s="110">
        <v>0</v>
      </c>
      <c r="L817" s="110">
        <v>0</v>
      </c>
      <c r="M817" s="110">
        <v>0</v>
      </c>
      <c r="N817" s="110">
        <v>0</v>
      </c>
      <c r="O817" s="116">
        <f t="shared" si="337"/>
        <v>0</v>
      </c>
    </row>
    <row r="818" spans="2:15" s="17" customFormat="1" ht="23.25" customHeight="1" x14ac:dyDescent="0.25">
      <c r="B818" s="104" t="s">
        <v>584</v>
      </c>
      <c r="C818" s="109">
        <v>0</v>
      </c>
      <c r="D818" s="109">
        <v>0</v>
      </c>
      <c r="E818" s="109">
        <v>0</v>
      </c>
      <c r="F818" s="109">
        <v>0</v>
      </c>
      <c r="G818" s="109">
        <v>0</v>
      </c>
      <c r="H818" s="109">
        <v>0</v>
      </c>
      <c r="I818" s="109">
        <v>0</v>
      </c>
      <c r="J818" s="109">
        <v>0</v>
      </c>
      <c r="K818" s="109">
        <v>0</v>
      </c>
      <c r="L818" s="109">
        <v>0</v>
      </c>
      <c r="M818" s="109">
        <v>0</v>
      </c>
      <c r="N818" s="109">
        <v>0</v>
      </c>
      <c r="O818" s="116">
        <f t="shared" si="337"/>
        <v>0</v>
      </c>
    </row>
    <row r="819" spans="2:15" s="17" customFormat="1" ht="23.25" customHeight="1" x14ac:dyDescent="0.25">
      <c r="B819" s="107" t="s">
        <v>585</v>
      </c>
      <c r="C819" s="110">
        <v>0</v>
      </c>
      <c r="D819" s="110">
        <v>0</v>
      </c>
      <c r="E819" s="110">
        <v>0</v>
      </c>
      <c r="F819" s="110">
        <v>0</v>
      </c>
      <c r="G819" s="110">
        <v>0</v>
      </c>
      <c r="H819" s="110">
        <v>0</v>
      </c>
      <c r="I819" s="110">
        <v>0</v>
      </c>
      <c r="J819" s="110">
        <v>0</v>
      </c>
      <c r="K819" s="110">
        <v>0</v>
      </c>
      <c r="L819" s="110">
        <v>0</v>
      </c>
      <c r="M819" s="110">
        <v>0</v>
      </c>
      <c r="N819" s="110">
        <v>0</v>
      </c>
      <c r="O819" s="116">
        <f t="shared" si="337"/>
        <v>0</v>
      </c>
    </row>
    <row r="820" spans="2:15" s="17" customFormat="1" ht="23.25" customHeight="1" x14ac:dyDescent="0.25">
      <c r="B820" s="104" t="s">
        <v>586</v>
      </c>
      <c r="C820" s="109">
        <v>0</v>
      </c>
      <c r="D820" s="109">
        <v>0</v>
      </c>
      <c r="E820" s="109">
        <v>0</v>
      </c>
      <c r="F820" s="109">
        <v>0</v>
      </c>
      <c r="G820" s="109">
        <v>0</v>
      </c>
      <c r="H820" s="109">
        <v>0</v>
      </c>
      <c r="I820" s="109">
        <v>0</v>
      </c>
      <c r="J820" s="109">
        <v>0</v>
      </c>
      <c r="K820" s="109">
        <v>0</v>
      </c>
      <c r="L820" s="109">
        <v>0</v>
      </c>
      <c r="M820" s="109">
        <v>0</v>
      </c>
      <c r="N820" s="109">
        <v>0</v>
      </c>
      <c r="O820" s="116">
        <f t="shared" si="337"/>
        <v>0</v>
      </c>
    </row>
    <row r="821" spans="2:15" s="22" customFormat="1" ht="23.25" customHeight="1" x14ac:dyDescent="0.25">
      <c r="B821" s="117" t="s">
        <v>5</v>
      </c>
      <c r="C821" s="116">
        <f t="shared" ref="C821:N821" si="338">SUM(C816:C820)</f>
        <v>344</v>
      </c>
      <c r="D821" s="116">
        <f t="shared" si="338"/>
        <v>385</v>
      </c>
      <c r="E821" s="116">
        <f t="shared" si="338"/>
        <v>238</v>
      </c>
      <c r="F821" s="116">
        <f t="shared" si="338"/>
        <v>91</v>
      </c>
      <c r="G821" s="116">
        <f t="shared" si="338"/>
        <v>187</v>
      </c>
      <c r="H821" s="116">
        <f t="shared" si="338"/>
        <v>172</v>
      </c>
      <c r="I821" s="116">
        <f t="shared" si="338"/>
        <v>424</v>
      </c>
      <c r="J821" s="116">
        <f t="shared" si="338"/>
        <v>554</v>
      </c>
      <c r="K821" s="116">
        <f t="shared" si="338"/>
        <v>297</v>
      </c>
      <c r="L821" s="116">
        <f t="shared" si="338"/>
        <v>405</v>
      </c>
      <c r="M821" s="116">
        <f t="shared" si="338"/>
        <v>110</v>
      </c>
      <c r="N821" s="116">
        <f t="shared" si="338"/>
        <v>79</v>
      </c>
      <c r="O821" s="116">
        <f t="shared" si="337"/>
        <v>3286</v>
      </c>
    </row>
    <row r="822" spans="2:15" s="17" customFormat="1" ht="23.25" customHeight="1" x14ac:dyDescent="0.25">
      <c r="B822" s="117" t="s">
        <v>25</v>
      </c>
      <c r="C822" s="111">
        <f>C821/$C$1708</f>
        <v>11.096774193548388</v>
      </c>
      <c r="D822" s="111">
        <f t="shared" ref="D822:N822" si="339">D821/$C$1709</f>
        <v>12.660309108845775</v>
      </c>
      <c r="E822" s="111">
        <f t="shared" si="339"/>
        <v>7.8263729036501148</v>
      </c>
      <c r="F822" s="111">
        <f t="shared" si="339"/>
        <v>2.9924366984544557</v>
      </c>
      <c r="G822" s="111">
        <f t="shared" si="339"/>
        <v>6.1492929957250908</v>
      </c>
      <c r="H822" s="111">
        <f t="shared" si="339"/>
        <v>5.6560341992765535</v>
      </c>
      <c r="I822" s="111">
        <f t="shared" si="339"/>
        <v>13.94278197961197</v>
      </c>
      <c r="J822" s="111">
        <f t="shared" si="339"/>
        <v>18.217691548832622</v>
      </c>
      <c r="K822" s="111">
        <f t="shared" si="339"/>
        <v>9.7665241696810252</v>
      </c>
      <c r="L822" s="111">
        <f t="shared" si="339"/>
        <v>13.317987504110491</v>
      </c>
      <c r="M822" s="111">
        <f t="shared" si="339"/>
        <v>3.6172311739559357</v>
      </c>
      <c r="N822" s="111">
        <f t="shared" si="339"/>
        <v>2.5978296612956266</v>
      </c>
      <c r="O822" s="111">
        <f>O821/O1708</f>
        <v>9.0027397260273965</v>
      </c>
    </row>
    <row r="823" spans="2:15" s="17" customFormat="1" ht="12" customHeight="1" x14ac:dyDescent="0.25">
      <c r="B823" s="31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21"/>
    </row>
    <row r="824" spans="2:15" s="17" customFormat="1" ht="23.25" customHeight="1" x14ac:dyDescent="0.25">
      <c r="B824" s="85" t="s">
        <v>158</v>
      </c>
      <c r="C824" s="97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9"/>
    </row>
    <row r="825" spans="2:15" s="22" customFormat="1" ht="23.25" customHeight="1" x14ac:dyDescent="0.25">
      <c r="B825" s="104" t="s">
        <v>587</v>
      </c>
      <c r="C825" s="109">
        <v>0</v>
      </c>
      <c r="D825" s="109">
        <v>0</v>
      </c>
      <c r="E825" s="109">
        <v>0</v>
      </c>
      <c r="F825" s="109">
        <v>0</v>
      </c>
      <c r="G825" s="109">
        <v>0</v>
      </c>
      <c r="H825" s="109">
        <v>0</v>
      </c>
      <c r="I825" s="109">
        <v>0</v>
      </c>
      <c r="J825" s="109">
        <v>0</v>
      </c>
      <c r="K825" s="109">
        <v>0</v>
      </c>
      <c r="L825" s="109">
        <v>0</v>
      </c>
      <c r="M825" s="109">
        <v>0</v>
      </c>
      <c r="N825" s="109">
        <v>0</v>
      </c>
      <c r="O825" s="116">
        <f t="shared" ref="O825:O830" si="340">SUM(C825:N825)</f>
        <v>0</v>
      </c>
    </row>
    <row r="826" spans="2:15" s="22" customFormat="1" ht="23.25" customHeight="1" x14ac:dyDescent="0.25">
      <c r="B826" s="107" t="s">
        <v>588</v>
      </c>
      <c r="C826" s="110">
        <v>0</v>
      </c>
      <c r="D826" s="110">
        <v>0</v>
      </c>
      <c r="E826" s="110">
        <v>0</v>
      </c>
      <c r="F826" s="110">
        <v>0</v>
      </c>
      <c r="G826" s="110">
        <v>0</v>
      </c>
      <c r="H826" s="110">
        <v>0</v>
      </c>
      <c r="I826" s="110">
        <v>0</v>
      </c>
      <c r="J826" s="110">
        <v>0</v>
      </c>
      <c r="K826" s="110">
        <v>0</v>
      </c>
      <c r="L826" s="110">
        <v>0</v>
      </c>
      <c r="M826" s="110">
        <v>0</v>
      </c>
      <c r="N826" s="110">
        <v>0</v>
      </c>
      <c r="O826" s="116">
        <f t="shared" si="340"/>
        <v>0</v>
      </c>
    </row>
    <row r="827" spans="2:15" s="17" customFormat="1" ht="23.25" customHeight="1" x14ac:dyDescent="0.25">
      <c r="B827" s="104" t="s">
        <v>589</v>
      </c>
      <c r="C827" s="109">
        <v>0</v>
      </c>
      <c r="D827" s="109">
        <v>0</v>
      </c>
      <c r="E827" s="109">
        <v>0</v>
      </c>
      <c r="F827" s="109">
        <v>0</v>
      </c>
      <c r="G827" s="109">
        <v>0</v>
      </c>
      <c r="H827" s="109">
        <v>0</v>
      </c>
      <c r="I827" s="109">
        <v>0</v>
      </c>
      <c r="J827" s="109">
        <v>0</v>
      </c>
      <c r="K827" s="109">
        <v>0</v>
      </c>
      <c r="L827" s="109">
        <v>0</v>
      </c>
      <c r="M827" s="109">
        <v>0</v>
      </c>
      <c r="N827" s="109">
        <v>0</v>
      </c>
      <c r="O827" s="116">
        <f t="shared" si="340"/>
        <v>0</v>
      </c>
    </row>
    <row r="828" spans="2:15" s="17" customFormat="1" ht="23.25" customHeight="1" x14ac:dyDescent="0.25">
      <c r="B828" s="107" t="s">
        <v>590</v>
      </c>
      <c r="C828" s="110">
        <v>0</v>
      </c>
      <c r="D828" s="110">
        <v>0</v>
      </c>
      <c r="E828" s="110">
        <v>0</v>
      </c>
      <c r="F828" s="110">
        <v>0</v>
      </c>
      <c r="G828" s="110">
        <v>0</v>
      </c>
      <c r="H828" s="110">
        <v>0</v>
      </c>
      <c r="I828" s="110">
        <v>0</v>
      </c>
      <c r="J828" s="110">
        <v>0</v>
      </c>
      <c r="K828" s="110">
        <v>0</v>
      </c>
      <c r="L828" s="110">
        <v>0</v>
      </c>
      <c r="M828" s="110">
        <v>0</v>
      </c>
      <c r="N828" s="110">
        <v>0</v>
      </c>
      <c r="O828" s="116">
        <f t="shared" si="340"/>
        <v>0</v>
      </c>
    </row>
    <row r="829" spans="2:15" s="17" customFormat="1" ht="23.25" customHeight="1" x14ac:dyDescent="0.25">
      <c r="B829" s="104" t="s">
        <v>591</v>
      </c>
      <c r="C829" s="109">
        <v>0</v>
      </c>
      <c r="D829" s="109">
        <v>0</v>
      </c>
      <c r="E829" s="109">
        <v>0</v>
      </c>
      <c r="F829" s="109">
        <v>0</v>
      </c>
      <c r="G829" s="109">
        <v>0</v>
      </c>
      <c r="H829" s="109">
        <v>0</v>
      </c>
      <c r="I829" s="109">
        <v>0</v>
      </c>
      <c r="J829" s="109">
        <v>0</v>
      </c>
      <c r="K829" s="109">
        <v>0</v>
      </c>
      <c r="L829" s="109">
        <v>0</v>
      </c>
      <c r="M829" s="109">
        <v>0</v>
      </c>
      <c r="N829" s="109">
        <v>0</v>
      </c>
      <c r="O829" s="116">
        <f t="shared" si="340"/>
        <v>0</v>
      </c>
    </row>
    <row r="830" spans="2:15" s="22" customFormat="1" ht="23.25" customHeight="1" x14ac:dyDescent="0.25">
      <c r="B830" s="117" t="s">
        <v>5</v>
      </c>
      <c r="C830" s="116">
        <f>SUM(C825:C829)</f>
        <v>0</v>
      </c>
      <c r="D830" s="116">
        <f>SUM(D825:D829)</f>
        <v>0</v>
      </c>
      <c r="E830" s="116">
        <f>SUM(E825:E829)</f>
        <v>0</v>
      </c>
      <c r="F830" s="116">
        <f>SUM(F825:F829)</f>
        <v>0</v>
      </c>
      <c r="G830" s="116">
        <v>0</v>
      </c>
      <c r="H830" s="116">
        <v>0</v>
      </c>
      <c r="I830" s="116">
        <v>0</v>
      </c>
      <c r="J830" s="116">
        <v>0</v>
      </c>
      <c r="K830" s="116">
        <v>0</v>
      </c>
      <c r="L830" s="116">
        <v>0</v>
      </c>
      <c r="M830" s="116">
        <v>0</v>
      </c>
      <c r="N830" s="116">
        <v>0</v>
      </c>
      <c r="O830" s="116">
        <f t="shared" si="340"/>
        <v>0</v>
      </c>
    </row>
    <row r="831" spans="2:15" s="17" customFormat="1" ht="23.25" customHeight="1" x14ac:dyDescent="0.25">
      <c r="B831" s="117" t="s">
        <v>40</v>
      </c>
      <c r="C831" s="111">
        <f t="shared" ref="C831:O831" si="341">IF(C821=0,0,(C830/C821)*100)</f>
        <v>0</v>
      </c>
      <c r="D831" s="111">
        <f t="shared" si="341"/>
        <v>0</v>
      </c>
      <c r="E831" s="111">
        <f t="shared" si="341"/>
        <v>0</v>
      </c>
      <c r="F831" s="111">
        <f t="shared" si="341"/>
        <v>0</v>
      </c>
      <c r="G831" s="111">
        <f t="shared" si="341"/>
        <v>0</v>
      </c>
      <c r="H831" s="111">
        <f t="shared" si="341"/>
        <v>0</v>
      </c>
      <c r="I831" s="111">
        <f t="shared" si="341"/>
        <v>0</v>
      </c>
      <c r="J831" s="111">
        <f t="shared" si="341"/>
        <v>0</v>
      </c>
      <c r="K831" s="111">
        <f t="shared" si="341"/>
        <v>0</v>
      </c>
      <c r="L831" s="111">
        <f t="shared" si="341"/>
        <v>0</v>
      </c>
      <c r="M831" s="111">
        <f t="shared" si="341"/>
        <v>0</v>
      </c>
      <c r="N831" s="111">
        <f t="shared" si="341"/>
        <v>0</v>
      </c>
      <c r="O831" s="111">
        <f t="shared" si="341"/>
        <v>0</v>
      </c>
    </row>
    <row r="832" spans="2:15" s="17" customFormat="1" ht="23.25" customHeight="1" x14ac:dyDescent="0.25">
      <c r="B832" s="117" t="s">
        <v>25</v>
      </c>
      <c r="C832" s="111">
        <f>C830/$C$1708</f>
        <v>0</v>
      </c>
      <c r="D832" s="111">
        <f t="shared" ref="D832:N832" si="342">D830/$C$1709</f>
        <v>0</v>
      </c>
      <c r="E832" s="111">
        <f t="shared" si="342"/>
        <v>0</v>
      </c>
      <c r="F832" s="111">
        <f t="shared" si="342"/>
        <v>0</v>
      </c>
      <c r="G832" s="111">
        <f t="shared" si="342"/>
        <v>0</v>
      </c>
      <c r="H832" s="111">
        <f t="shared" si="342"/>
        <v>0</v>
      </c>
      <c r="I832" s="111">
        <f t="shared" si="342"/>
        <v>0</v>
      </c>
      <c r="J832" s="111">
        <f t="shared" si="342"/>
        <v>0</v>
      </c>
      <c r="K832" s="111">
        <f t="shared" si="342"/>
        <v>0</v>
      </c>
      <c r="L832" s="111">
        <f t="shared" si="342"/>
        <v>0</v>
      </c>
      <c r="M832" s="111">
        <f t="shared" si="342"/>
        <v>0</v>
      </c>
      <c r="N832" s="111">
        <f t="shared" si="342"/>
        <v>0</v>
      </c>
      <c r="O832" s="111">
        <f>O830/O1708</f>
        <v>0</v>
      </c>
    </row>
    <row r="833" spans="2:15" s="17" customFormat="1" ht="12" customHeight="1" x14ac:dyDescent="0.25">
      <c r="B833" s="31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21"/>
    </row>
    <row r="834" spans="2:15" s="26" customFormat="1" ht="23.25" customHeight="1" x14ac:dyDescent="0.25">
      <c r="B834" s="121" t="s">
        <v>159</v>
      </c>
      <c r="C834" s="97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O834" s="99"/>
    </row>
    <row r="835" spans="2:15" s="23" customFormat="1" ht="12" customHeight="1" x14ac:dyDescent="0.25">
      <c r="B835" s="31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21"/>
    </row>
    <row r="836" spans="2:15" s="22" customFormat="1" ht="23.25" customHeight="1" x14ac:dyDescent="0.25">
      <c r="B836" s="85" t="s">
        <v>592</v>
      </c>
      <c r="C836" s="97"/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9"/>
    </row>
    <row r="837" spans="2:15" s="22" customFormat="1" ht="23.25" customHeight="1" x14ac:dyDescent="0.25">
      <c r="B837" s="104" t="s">
        <v>593</v>
      </c>
      <c r="C837" s="109">
        <v>2</v>
      </c>
      <c r="D837" s="109">
        <v>3</v>
      </c>
      <c r="E837" s="109">
        <v>13</v>
      </c>
      <c r="F837" s="109">
        <v>0</v>
      </c>
      <c r="G837" s="109">
        <v>0</v>
      </c>
      <c r="H837" s="109">
        <v>17</v>
      </c>
      <c r="I837" s="109">
        <v>8</v>
      </c>
      <c r="J837" s="109">
        <v>10</v>
      </c>
      <c r="K837" s="109">
        <v>11</v>
      </c>
      <c r="L837" s="109">
        <v>12</v>
      </c>
      <c r="M837" s="109">
        <v>14</v>
      </c>
      <c r="N837" s="109">
        <v>7</v>
      </c>
      <c r="O837" s="116">
        <f>SUM(C837:N837)</f>
        <v>97</v>
      </c>
    </row>
    <row r="838" spans="2:15" s="22" customFormat="1" ht="23.25" customHeight="1" x14ac:dyDescent="0.25">
      <c r="B838" s="107" t="s">
        <v>594</v>
      </c>
      <c r="C838" s="110">
        <v>16</v>
      </c>
      <c r="D838" s="110">
        <v>6</v>
      </c>
      <c r="E838" s="110">
        <v>7</v>
      </c>
      <c r="F838" s="110">
        <v>0</v>
      </c>
      <c r="G838" s="110">
        <v>0</v>
      </c>
      <c r="H838" s="110">
        <v>8</v>
      </c>
      <c r="I838" s="110">
        <v>7</v>
      </c>
      <c r="J838" s="110">
        <v>19</v>
      </c>
      <c r="K838" s="110">
        <v>9</v>
      </c>
      <c r="L838" s="110">
        <v>21</v>
      </c>
      <c r="M838" s="110">
        <v>19</v>
      </c>
      <c r="N838" s="110">
        <v>16</v>
      </c>
      <c r="O838" s="116">
        <f t="shared" ref="O838:O846" si="343">SUM(C838:N838)</f>
        <v>128</v>
      </c>
    </row>
    <row r="839" spans="2:15" s="22" customFormat="1" ht="23.25" customHeight="1" x14ac:dyDescent="0.25">
      <c r="B839" s="104" t="s">
        <v>595</v>
      </c>
      <c r="C839" s="109">
        <v>0</v>
      </c>
      <c r="D839" s="109">
        <v>0</v>
      </c>
      <c r="E839" s="109">
        <v>0</v>
      </c>
      <c r="F839" s="109">
        <v>0</v>
      </c>
      <c r="G839" s="109">
        <v>0</v>
      </c>
      <c r="H839" s="109">
        <v>0</v>
      </c>
      <c r="I839" s="109">
        <v>0</v>
      </c>
      <c r="J839" s="109">
        <v>0</v>
      </c>
      <c r="K839" s="109">
        <v>0</v>
      </c>
      <c r="L839" s="109">
        <v>0</v>
      </c>
      <c r="M839" s="109">
        <v>0</v>
      </c>
      <c r="N839" s="109">
        <v>0</v>
      </c>
      <c r="O839" s="116">
        <f t="shared" si="343"/>
        <v>0</v>
      </c>
    </row>
    <row r="840" spans="2:15" s="22" customFormat="1" ht="23.25" customHeight="1" x14ac:dyDescent="0.25">
      <c r="B840" s="107" t="s">
        <v>596</v>
      </c>
      <c r="C840" s="110">
        <v>5</v>
      </c>
      <c r="D840" s="110">
        <v>4</v>
      </c>
      <c r="E840" s="110">
        <v>9</v>
      </c>
      <c r="F840" s="110">
        <v>0</v>
      </c>
      <c r="G840" s="110">
        <v>0</v>
      </c>
      <c r="H840" s="110">
        <v>2</v>
      </c>
      <c r="I840" s="110">
        <v>6</v>
      </c>
      <c r="J840" s="110">
        <v>11</v>
      </c>
      <c r="K840" s="110">
        <v>7</v>
      </c>
      <c r="L840" s="110">
        <v>2</v>
      </c>
      <c r="M840" s="110">
        <v>6</v>
      </c>
      <c r="N840" s="110">
        <v>4</v>
      </c>
      <c r="O840" s="116">
        <f t="shared" si="343"/>
        <v>56</v>
      </c>
    </row>
    <row r="841" spans="2:15" s="22" customFormat="1" ht="23.25" customHeight="1" x14ac:dyDescent="0.25">
      <c r="B841" s="104" t="s">
        <v>598</v>
      </c>
      <c r="C841" s="109">
        <v>1</v>
      </c>
      <c r="D841" s="109">
        <v>3</v>
      </c>
      <c r="E841" s="109">
        <v>2</v>
      </c>
      <c r="F841" s="109">
        <v>0</v>
      </c>
      <c r="G841" s="109">
        <v>0</v>
      </c>
      <c r="H841" s="109">
        <v>3</v>
      </c>
      <c r="I841" s="109">
        <v>3</v>
      </c>
      <c r="J841" s="109">
        <v>2</v>
      </c>
      <c r="K841" s="109">
        <v>3</v>
      </c>
      <c r="L841" s="109">
        <v>4</v>
      </c>
      <c r="M841" s="109">
        <v>3</v>
      </c>
      <c r="N841" s="109">
        <v>3</v>
      </c>
      <c r="O841" s="116">
        <f t="shared" si="343"/>
        <v>27</v>
      </c>
    </row>
    <row r="842" spans="2:15" s="22" customFormat="1" ht="23.25" customHeight="1" x14ac:dyDescent="0.25">
      <c r="B842" s="107" t="s">
        <v>597</v>
      </c>
      <c r="C842" s="110">
        <v>0</v>
      </c>
      <c r="D842" s="110">
        <v>0</v>
      </c>
      <c r="E842" s="110">
        <v>0</v>
      </c>
      <c r="F842" s="110">
        <v>0</v>
      </c>
      <c r="G842" s="110">
        <v>0</v>
      </c>
      <c r="H842" s="110">
        <v>0</v>
      </c>
      <c r="I842" s="110">
        <v>0</v>
      </c>
      <c r="J842" s="110">
        <v>0</v>
      </c>
      <c r="K842" s="110">
        <v>0</v>
      </c>
      <c r="L842" s="110">
        <v>0</v>
      </c>
      <c r="M842" s="110">
        <v>0</v>
      </c>
      <c r="N842" s="110">
        <v>0</v>
      </c>
      <c r="O842" s="116">
        <f t="shared" si="343"/>
        <v>0</v>
      </c>
    </row>
    <row r="843" spans="2:15" s="22" customFormat="1" ht="23.25" customHeight="1" x14ac:dyDescent="0.25">
      <c r="B843" s="104" t="s">
        <v>599</v>
      </c>
      <c r="C843" s="109">
        <v>0</v>
      </c>
      <c r="D843" s="109">
        <v>0</v>
      </c>
      <c r="E843" s="109">
        <v>0</v>
      </c>
      <c r="F843" s="109">
        <v>0</v>
      </c>
      <c r="G843" s="109">
        <v>0</v>
      </c>
      <c r="H843" s="109">
        <v>0</v>
      </c>
      <c r="I843" s="109">
        <v>0</v>
      </c>
      <c r="J843" s="109">
        <v>0</v>
      </c>
      <c r="K843" s="109">
        <v>0</v>
      </c>
      <c r="L843" s="109">
        <v>0</v>
      </c>
      <c r="M843" s="109">
        <v>0</v>
      </c>
      <c r="N843" s="109">
        <v>0</v>
      </c>
      <c r="O843" s="116">
        <f t="shared" si="343"/>
        <v>0</v>
      </c>
    </row>
    <row r="844" spans="2:15" s="17" customFormat="1" ht="23.25" customHeight="1" x14ac:dyDescent="0.25">
      <c r="B844" s="107" t="s">
        <v>600</v>
      </c>
      <c r="C844" s="110">
        <v>7</v>
      </c>
      <c r="D844" s="110">
        <v>5</v>
      </c>
      <c r="E844" s="110">
        <v>14</v>
      </c>
      <c r="F844" s="110">
        <v>0</v>
      </c>
      <c r="G844" s="110">
        <v>0</v>
      </c>
      <c r="H844" s="110">
        <v>16</v>
      </c>
      <c r="I844" s="110">
        <v>10</v>
      </c>
      <c r="J844" s="110">
        <v>12</v>
      </c>
      <c r="K844" s="110">
        <v>17</v>
      </c>
      <c r="L844" s="110">
        <v>14</v>
      </c>
      <c r="M844" s="110">
        <v>21</v>
      </c>
      <c r="N844" s="110">
        <v>11</v>
      </c>
      <c r="O844" s="116">
        <f t="shared" si="343"/>
        <v>127</v>
      </c>
    </row>
    <row r="845" spans="2:15" s="17" customFormat="1" ht="23.25" customHeight="1" x14ac:dyDescent="0.25">
      <c r="B845" s="104" t="s">
        <v>601</v>
      </c>
      <c r="C845" s="109">
        <v>11</v>
      </c>
      <c r="D845" s="109">
        <v>3</v>
      </c>
      <c r="E845" s="109">
        <v>5</v>
      </c>
      <c r="F845" s="109">
        <v>0</v>
      </c>
      <c r="G845" s="109">
        <v>0</v>
      </c>
      <c r="H845" s="109">
        <v>6</v>
      </c>
      <c r="I845" s="109">
        <v>4</v>
      </c>
      <c r="J845" s="109">
        <v>11</v>
      </c>
      <c r="K845" s="109">
        <v>1</v>
      </c>
      <c r="L845" s="109">
        <v>11</v>
      </c>
      <c r="M845" s="109">
        <v>8</v>
      </c>
      <c r="N845" s="109">
        <v>9</v>
      </c>
      <c r="O845" s="116">
        <f t="shared" si="343"/>
        <v>69</v>
      </c>
    </row>
    <row r="846" spans="2:15" s="17" customFormat="1" ht="23.25" customHeight="1" x14ac:dyDescent="0.25">
      <c r="B846" s="107" t="s">
        <v>602</v>
      </c>
      <c r="C846" s="110">
        <v>3</v>
      </c>
      <c r="D846" s="110">
        <v>1</v>
      </c>
      <c r="E846" s="110">
        <v>0</v>
      </c>
      <c r="F846" s="110">
        <v>0</v>
      </c>
      <c r="G846" s="110">
        <v>0</v>
      </c>
      <c r="H846" s="110">
        <v>1</v>
      </c>
      <c r="I846" s="110">
        <v>2</v>
      </c>
      <c r="J846" s="110">
        <v>0</v>
      </c>
      <c r="K846" s="110">
        <v>0</v>
      </c>
      <c r="L846" s="110">
        <v>1</v>
      </c>
      <c r="M846" s="110">
        <v>0</v>
      </c>
      <c r="N846" s="110">
        <v>3</v>
      </c>
      <c r="O846" s="116">
        <f t="shared" si="343"/>
        <v>11</v>
      </c>
    </row>
    <row r="847" spans="2:15" s="22" customFormat="1" ht="23.25" customHeight="1" x14ac:dyDescent="0.25">
      <c r="B847" s="117" t="s">
        <v>5</v>
      </c>
      <c r="C847" s="116">
        <f>SUM(C837:C846)</f>
        <v>45</v>
      </c>
      <c r="D847" s="116">
        <f t="shared" ref="D847:N847" si="344">SUM(D837:D846)</f>
        <v>25</v>
      </c>
      <c r="E847" s="116">
        <f t="shared" si="344"/>
        <v>50</v>
      </c>
      <c r="F847" s="116">
        <f t="shared" si="344"/>
        <v>0</v>
      </c>
      <c r="G847" s="116">
        <f t="shared" si="344"/>
        <v>0</v>
      </c>
      <c r="H847" s="116">
        <f t="shared" si="344"/>
        <v>53</v>
      </c>
      <c r="I847" s="116">
        <f t="shared" si="344"/>
        <v>40</v>
      </c>
      <c r="J847" s="116">
        <f t="shared" si="344"/>
        <v>65</v>
      </c>
      <c r="K847" s="116">
        <f>SUM(K837:K846)</f>
        <v>48</v>
      </c>
      <c r="L847" s="116">
        <f t="shared" si="344"/>
        <v>65</v>
      </c>
      <c r="M847" s="116">
        <f t="shared" si="344"/>
        <v>71</v>
      </c>
      <c r="N847" s="116">
        <f t="shared" si="344"/>
        <v>53</v>
      </c>
      <c r="O847" s="116">
        <f>SUM(C847:N847)</f>
        <v>515</v>
      </c>
    </row>
    <row r="848" spans="2:15" s="17" customFormat="1" ht="12" customHeight="1" x14ac:dyDescent="0.25">
      <c r="B848" s="57" t="s">
        <v>41</v>
      </c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9"/>
    </row>
    <row r="849" spans="2:15" s="17" customFormat="1" ht="23.25" customHeight="1" x14ac:dyDescent="0.25">
      <c r="B849" s="85" t="s">
        <v>603</v>
      </c>
      <c r="C849" s="97"/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9"/>
    </row>
    <row r="850" spans="2:15" s="22" customFormat="1" ht="23.25" customHeight="1" x14ac:dyDescent="0.25">
      <c r="B850" s="117" t="s">
        <v>5</v>
      </c>
      <c r="C850" s="116">
        <f t="shared" ref="C850:N850" si="345">C847</f>
        <v>45</v>
      </c>
      <c r="D850" s="116">
        <f t="shared" si="345"/>
        <v>25</v>
      </c>
      <c r="E850" s="116">
        <f t="shared" si="345"/>
        <v>50</v>
      </c>
      <c r="F850" s="116">
        <f t="shared" si="345"/>
        <v>0</v>
      </c>
      <c r="G850" s="116">
        <f t="shared" si="345"/>
        <v>0</v>
      </c>
      <c r="H850" s="116">
        <f t="shared" si="345"/>
        <v>53</v>
      </c>
      <c r="I850" s="116">
        <f t="shared" si="345"/>
        <v>40</v>
      </c>
      <c r="J850" s="116">
        <f t="shared" si="345"/>
        <v>65</v>
      </c>
      <c r="K850" s="116">
        <f t="shared" si="345"/>
        <v>48</v>
      </c>
      <c r="L850" s="116">
        <f t="shared" si="345"/>
        <v>65</v>
      </c>
      <c r="M850" s="116">
        <f t="shared" si="345"/>
        <v>71</v>
      </c>
      <c r="N850" s="116">
        <f t="shared" si="345"/>
        <v>53</v>
      </c>
      <c r="O850" s="116">
        <f>SUM(C850:N850)</f>
        <v>515</v>
      </c>
    </row>
    <row r="851" spans="2:15" s="17" customFormat="1" ht="23.25" customHeight="1" x14ac:dyDescent="0.25">
      <c r="B851" s="117" t="s">
        <v>604</v>
      </c>
      <c r="C851" s="111">
        <f t="shared" ref="C851:O851" si="346">IF(C868=0,0,(C850/C868)*100)</f>
        <v>15.306122448979592</v>
      </c>
      <c r="D851" s="111">
        <f t="shared" si="346"/>
        <v>9.9601593625498008</v>
      </c>
      <c r="E851" s="111">
        <f t="shared" si="346"/>
        <v>20.74688796680498</v>
      </c>
      <c r="F851" s="111">
        <f t="shared" si="346"/>
        <v>0</v>
      </c>
      <c r="G851" s="111">
        <f t="shared" si="346"/>
        <v>0</v>
      </c>
      <c r="H851" s="111">
        <f t="shared" si="346"/>
        <v>22.17573221757322</v>
      </c>
      <c r="I851" s="111">
        <f t="shared" si="346"/>
        <v>11.869436201780417</v>
      </c>
      <c r="J851" s="111">
        <f t="shared" si="346"/>
        <v>15.550239234449762</v>
      </c>
      <c r="K851" s="111">
        <f t="shared" si="346"/>
        <v>11.111111111111111</v>
      </c>
      <c r="L851" s="111">
        <f t="shared" si="346"/>
        <v>20.376175548589341</v>
      </c>
      <c r="M851" s="111">
        <f t="shared" si="346"/>
        <v>21.068249258160236</v>
      </c>
      <c r="N851" s="111">
        <f t="shared" si="346"/>
        <v>15.82089552238806</v>
      </c>
      <c r="O851" s="111">
        <f t="shared" si="346"/>
        <v>16.078676241024041</v>
      </c>
    </row>
    <row r="852" spans="2:15" s="22" customFormat="1" ht="23.25" customHeight="1" x14ac:dyDescent="0.25">
      <c r="B852" s="117" t="s">
        <v>25</v>
      </c>
      <c r="C852" s="111">
        <f>C850/$C$1708</f>
        <v>1.4516129032258065</v>
      </c>
      <c r="D852" s="111">
        <f t="shared" ref="D852:N852" si="347">D850/$C$1709</f>
        <v>0.82209799408089446</v>
      </c>
      <c r="E852" s="111">
        <f t="shared" si="347"/>
        <v>1.6441959881617889</v>
      </c>
      <c r="F852" s="111">
        <f t="shared" si="347"/>
        <v>0</v>
      </c>
      <c r="G852" s="111">
        <f t="shared" si="347"/>
        <v>0</v>
      </c>
      <c r="H852" s="111">
        <f t="shared" si="347"/>
        <v>1.7428477474514963</v>
      </c>
      <c r="I852" s="111">
        <f t="shared" si="347"/>
        <v>1.315356790529431</v>
      </c>
      <c r="J852" s="111">
        <f t="shared" si="347"/>
        <v>2.1374547846103256</v>
      </c>
      <c r="K852" s="111">
        <f t="shared" si="347"/>
        <v>1.5784281486353173</v>
      </c>
      <c r="L852" s="111">
        <f t="shared" si="347"/>
        <v>2.1374547846103256</v>
      </c>
      <c r="M852" s="111">
        <f t="shared" si="347"/>
        <v>2.3347583031897403</v>
      </c>
      <c r="N852" s="111">
        <f t="shared" si="347"/>
        <v>1.7428477474514963</v>
      </c>
      <c r="O852" s="111">
        <f>O850/O1708</f>
        <v>1.4109589041095891</v>
      </c>
    </row>
    <row r="853" spans="2:15" s="22" customFormat="1" ht="12" customHeight="1" x14ac:dyDescent="0.25">
      <c r="B853" s="31"/>
      <c r="C853" s="32"/>
      <c r="D853" s="32"/>
      <c r="E853" s="32"/>
      <c r="F853" s="32"/>
      <c r="G853" s="41"/>
      <c r="H853" s="32"/>
      <c r="I853" s="32"/>
      <c r="J853" s="32"/>
      <c r="K853" s="32"/>
      <c r="L853" s="32"/>
      <c r="M853" s="32"/>
      <c r="N853" s="32"/>
      <c r="O853" s="21"/>
    </row>
    <row r="854" spans="2:15" s="22" customFormat="1" ht="23.25" customHeight="1" x14ac:dyDescent="0.25">
      <c r="B854" s="85" t="s">
        <v>605</v>
      </c>
      <c r="C854" s="97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9"/>
    </row>
    <row r="855" spans="2:15" s="22" customFormat="1" ht="23.25" customHeight="1" x14ac:dyDescent="0.25">
      <c r="B855" s="104" t="s">
        <v>606</v>
      </c>
      <c r="C855" s="109">
        <v>0</v>
      </c>
      <c r="D855" s="109">
        <v>0</v>
      </c>
      <c r="E855" s="109">
        <v>0</v>
      </c>
      <c r="F855" s="109">
        <v>0</v>
      </c>
      <c r="G855" s="109">
        <v>0</v>
      </c>
      <c r="H855" s="109">
        <v>0</v>
      </c>
      <c r="I855" s="109">
        <v>5</v>
      </c>
      <c r="J855" s="109">
        <v>7</v>
      </c>
      <c r="K855" s="109">
        <v>7</v>
      </c>
      <c r="L855" s="109">
        <v>6</v>
      </c>
      <c r="M855" s="109">
        <v>13</v>
      </c>
      <c r="N855" s="109">
        <v>5</v>
      </c>
      <c r="O855" s="116">
        <f>SUM(C855:N855)</f>
        <v>43</v>
      </c>
    </row>
    <row r="856" spans="2:15" s="22" customFormat="1" ht="23.25" customHeight="1" x14ac:dyDescent="0.25">
      <c r="B856" s="107" t="s">
        <v>607</v>
      </c>
      <c r="C856" s="110">
        <v>60</v>
      </c>
      <c r="D856" s="110">
        <v>33</v>
      </c>
      <c r="E856" s="110">
        <v>38</v>
      </c>
      <c r="F856" s="110">
        <v>0</v>
      </c>
      <c r="G856" s="110">
        <v>0</v>
      </c>
      <c r="H856" s="110">
        <v>16</v>
      </c>
      <c r="I856" s="110">
        <v>35</v>
      </c>
      <c r="J856" s="110">
        <v>44</v>
      </c>
      <c r="K856" s="110">
        <v>33</v>
      </c>
      <c r="L856" s="110">
        <v>42</v>
      </c>
      <c r="M856" s="110">
        <v>38</v>
      </c>
      <c r="N856" s="110">
        <v>43</v>
      </c>
      <c r="O856" s="116">
        <f>SUM(C856:N856)</f>
        <v>382</v>
      </c>
    </row>
    <row r="857" spans="2:15" s="22" customFormat="1" ht="23.25" customHeight="1" x14ac:dyDescent="0.25">
      <c r="B857" s="117" t="s">
        <v>5</v>
      </c>
      <c r="C857" s="116">
        <f>SUM(C855:C856)</f>
        <v>60</v>
      </c>
      <c r="D857" s="116">
        <f>SUM(D855:D856)</f>
        <v>33</v>
      </c>
      <c r="E857" s="116">
        <f t="shared" ref="E857:J857" si="348">SUM(E855:E856)</f>
        <v>38</v>
      </c>
      <c r="F857" s="116">
        <f t="shared" si="348"/>
        <v>0</v>
      </c>
      <c r="G857" s="116">
        <f t="shared" si="348"/>
        <v>0</v>
      </c>
      <c r="H857" s="116">
        <f t="shared" si="348"/>
        <v>16</v>
      </c>
      <c r="I857" s="116">
        <f t="shared" si="348"/>
        <v>40</v>
      </c>
      <c r="J857" s="116">
        <f t="shared" si="348"/>
        <v>51</v>
      </c>
      <c r="K857" s="116">
        <f>SUM(K855:K856)</f>
        <v>40</v>
      </c>
      <c r="L857" s="116">
        <f>SUM(L855:L856)</f>
        <v>48</v>
      </c>
      <c r="M857" s="116">
        <f>SUM(M855:M856)</f>
        <v>51</v>
      </c>
      <c r="N857" s="116">
        <f>SUM(N855:N856)</f>
        <v>48</v>
      </c>
      <c r="O857" s="116">
        <f>SUM(C857:N857)</f>
        <v>425</v>
      </c>
    </row>
    <row r="858" spans="2:15" s="22" customFormat="1" ht="23.25" customHeight="1" x14ac:dyDescent="0.25">
      <c r="B858" s="117" t="s">
        <v>39</v>
      </c>
      <c r="C858" s="111">
        <f t="shared" ref="C858:O858" si="349">IF(C868=0,0,(C857/C868)*100)</f>
        <v>20.408163265306122</v>
      </c>
      <c r="D858" s="111">
        <f t="shared" si="349"/>
        <v>13.147410358565736</v>
      </c>
      <c r="E858" s="111">
        <f t="shared" si="349"/>
        <v>15.767634854771783</v>
      </c>
      <c r="F858" s="111">
        <f t="shared" si="349"/>
        <v>0</v>
      </c>
      <c r="G858" s="111">
        <f t="shared" si="349"/>
        <v>0</v>
      </c>
      <c r="H858" s="111">
        <f t="shared" si="349"/>
        <v>6.6945606694560666</v>
      </c>
      <c r="I858" s="111">
        <f t="shared" si="349"/>
        <v>11.869436201780417</v>
      </c>
      <c r="J858" s="111">
        <f t="shared" si="349"/>
        <v>12.200956937799043</v>
      </c>
      <c r="K858" s="111">
        <f t="shared" si="349"/>
        <v>9.2592592592592595</v>
      </c>
      <c r="L858" s="111">
        <f t="shared" si="349"/>
        <v>15.047021943573668</v>
      </c>
      <c r="M858" s="111">
        <f t="shared" si="349"/>
        <v>15.133531157270031</v>
      </c>
      <c r="N858" s="111">
        <f t="shared" si="349"/>
        <v>14.328358208955224</v>
      </c>
      <c r="O858" s="111">
        <f t="shared" si="349"/>
        <v>13.268810490165469</v>
      </c>
    </row>
    <row r="859" spans="2:15" s="22" customFormat="1" ht="23.25" customHeight="1" x14ac:dyDescent="0.25">
      <c r="B859" s="117" t="s">
        <v>25</v>
      </c>
      <c r="C859" s="111">
        <f>C857/$C$1708</f>
        <v>1.935483870967742</v>
      </c>
      <c r="D859" s="111">
        <f t="shared" ref="D859:N859" si="350">D857/$C$1709</f>
        <v>1.0851693521867807</v>
      </c>
      <c r="E859" s="111">
        <f t="shared" si="350"/>
        <v>1.2495889510029596</v>
      </c>
      <c r="F859" s="111">
        <f t="shared" si="350"/>
        <v>0</v>
      </c>
      <c r="G859" s="111">
        <f t="shared" si="350"/>
        <v>0</v>
      </c>
      <c r="H859" s="111">
        <f t="shared" si="350"/>
        <v>0.52614271621177244</v>
      </c>
      <c r="I859" s="111">
        <f t="shared" si="350"/>
        <v>1.315356790529431</v>
      </c>
      <c r="J859" s="111">
        <f t="shared" si="350"/>
        <v>1.6770799079250247</v>
      </c>
      <c r="K859" s="111">
        <f t="shared" si="350"/>
        <v>1.315356790529431</v>
      </c>
      <c r="L859" s="111">
        <f t="shared" si="350"/>
        <v>1.5784281486353173</v>
      </c>
      <c r="M859" s="111">
        <f t="shared" si="350"/>
        <v>1.6770799079250247</v>
      </c>
      <c r="N859" s="111">
        <f t="shared" si="350"/>
        <v>1.5784281486353173</v>
      </c>
      <c r="O859" s="111">
        <f>O857/O1708</f>
        <v>1.1643835616438356</v>
      </c>
    </row>
    <row r="860" spans="2:15" s="17" customFormat="1" ht="12" customHeight="1" x14ac:dyDescent="0.25">
      <c r="B860" s="19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1"/>
    </row>
    <row r="861" spans="2:15" s="17" customFormat="1" ht="23.25" customHeight="1" x14ac:dyDescent="0.25">
      <c r="B861" s="85" t="s">
        <v>608</v>
      </c>
      <c r="C861" s="97"/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O861" s="99"/>
    </row>
    <row r="862" spans="2:15" s="17" customFormat="1" ht="23.25" customHeight="1" x14ac:dyDescent="0.25">
      <c r="B862" s="107" t="s">
        <v>609</v>
      </c>
      <c r="C862" s="110">
        <v>189</v>
      </c>
      <c r="D862" s="110">
        <v>193</v>
      </c>
      <c r="E862" s="110">
        <v>153</v>
      </c>
      <c r="F862" s="110">
        <v>0</v>
      </c>
      <c r="G862" s="110">
        <v>0</v>
      </c>
      <c r="H862" s="110">
        <v>170</v>
      </c>
      <c r="I862" s="110">
        <v>257</v>
      </c>
      <c r="J862" s="110">
        <v>302</v>
      </c>
      <c r="K862" s="110">
        <v>344</v>
      </c>
      <c r="L862" s="110">
        <v>206</v>
      </c>
      <c r="M862" s="110">
        <v>215</v>
      </c>
      <c r="N862" s="110">
        <v>234</v>
      </c>
      <c r="O862" s="116">
        <f>SUM(C862:N862)</f>
        <v>2263</v>
      </c>
    </row>
    <row r="863" spans="2:15" s="22" customFormat="1" ht="23.25" customHeight="1" x14ac:dyDescent="0.25">
      <c r="B863" s="117" t="s">
        <v>5</v>
      </c>
      <c r="C863" s="116">
        <f>C862</f>
        <v>189</v>
      </c>
      <c r="D863" s="116">
        <f>D862</f>
        <v>193</v>
      </c>
      <c r="E863" s="116">
        <f t="shared" ref="E863:N863" si="351">E862</f>
        <v>153</v>
      </c>
      <c r="F863" s="116">
        <f t="shared" si="351"/>
        <v>0</v>
      </c>
      <c r="G863" s="116">
        <f t="shared" si="351"/>
        <v>0</v>
      </c>
      <c r="H863" s="116">
        <f t="shared" si="351"/>
        <v>170</v>
      </c>
      <c r="I863" s="116">
        <f t="shared" si="351"/>
        <v>257</v>
      </c>
      <c r="J863" s="116">
        <f t="shared" si="351"/>
        <v>302</v>
      </c>
      <c r="K863" s="116">
        <f t="shared" si="351"/>
        <v>344</v>
      </c>
      <c r="L863" s="116">
        <f t="shared" si="351"/>
        <v>206</v>
      </c>
      <c r="M863" s="116">
        <f t="shared" si="351"/>
        <v>215</v>
      </c>
      <c r="N863" s="116">
        <f t="shared" si="351"/>
        <v>234</v>
      </c>
      <c r="O863" s="116">
        <f>SUM(C863:N863)</f>
        <v>2263</v>
      </c>
    </row>
    <row r="864" spans="2:15" s="22" customFormat="1" ht="23.25" customHeight="1" x14ac:dyDescent="0.25">
      <c r="B864" s="117" t="s">
        <v>39</v>
      </c>
      <c r="C864" s="111">
        <f t="shared" ref="C864:O864" si="352">IF(C868=0,0,(C863/C868)*100)</f>
        <v>64.285714285714292</v>
      </c>
      <c r="D864" s="111">
        <f t="shared" si="352"/>
        <v>76.892430278884461</v>
      </c>
      <c r="E864" s="111">
        <f t="shared" si="352"/>
        <v>63.485477178423231</v>
      </c>
      <c r="F864" s="111">
        <f t="shared" si="352"/>
        <v>0</v>
      </c>
      <c r="G864" s="111">
        <f t="shared" si="352"/>
        <v>0</v>
      </c>
      <c r="H864" s="111">
        <f t="shared" si="352"/>
        <v>71.129707112970706</v>
      </c>
      <c r="I864" s="111">
        <f t="shared" si="352"/>
        <v>76.261127596439167</v>
      </c>
      <c r="J864" s="111">
        <f t="shared" si="352"/>
        <v>72.248803827751189</v>
      </c>
      <c r="K864" s="111">
        <f t="shared" si="352"/>
        <v>79.629629629629633</v>
      </c>
      <c r="L864" s="111">
        <f t="shared" si="352"/>
        <v>64.576802507836987</v>
      </c>
      <c r="M864" s="111">
        <f t="shared" si="352"/>
        <v>63.798219584569736</v>
      </c>
      <c r="N864" s="111">
        <f t="shared" si="352"/>
        <v>69.850746268656721</v>
      </c>
      <c r="O864" s="111">
        <f t="shared" si="352"/>
        <v>70.652513268810495</v>
      </c>
    </row>
    <row r="865" spans="2:15" s="22" customFormat="1" ht="23.25" customHeight="1" x14ac:dyDescent="0.25">
      <c r="B865" s="117" t="s">
        <v>25</v>
      </c>
      <c r="C865" s="111">
        <f>C863/$C$1708</f>
        <v>6.096774193548387</v>
      </c>
      <c r="D865" s="111">
        <f t="shared" ref="D865:N865" si="353">D863/$C$1709</f>
        <v>6.3465965143045047</v>
      </c>
      <c r="E865" s="111">
        <f t="shared" si="353"/>
        <v>5.0312397237750739</v>
      </c>
      <c r="F865" s="111">
        <f t="shared" si="353"/>
        <v>0</v>
      </c>
      <c r="G865" s="111">
        <f t="shared" si="353"/>
        <v>0</v>
      </c>
      <c r="H865" s="111">
        <f t="shared" si="353"/>
        <v>5.5902663597500819</v>
      </c>
      <c r="I865" s="111">
        <f t="shared" si="353"/>
        <v>8.4511673791515953</v>
      </c>
      <c r="J865" s="111">
        <f t="shared" si="353"/>
        <v>9.9309437684972046</v>
      </c>
      <c r="K865" s="111">
        <f t="shared" si="353"/>
        <v>11.312068398553107</v>
      </c>
      <c r="L865" s="111">
        <f t="shared" si="353"/>
        <v>6.7740874712265704</v>
      </c>
      <c r="M865" s="111">
        <f t="shared" si="353"/>
        <v>7.0700427490956921</v>
      </c>
      <c r="N865" s="111">
        <f t="shared" si="353"/>
        <v>7.6948372245971717</v>
      </c>
      <c r="O865" s="111">
        <f>O863/O1708</f>
        <v>6.2</v>
      </c>
    </row>
    <row r="866" spans="2:15" s="22" customFormat="1" ht="12" customHeight="1" x14ac:dyDescent="0.25">
      <c r="B866" s="31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21"/>
    </row>
    <row r="867" spans="2:15" s="22" customFormat="1" ht="23.25" customHeight="1" x14ac:dyDescent="0.25">
      <c r="B867" s="85" t="s">
        <v>610</v>
      </c>
      <c r="C867" s="97"/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O867" s="99"/>
    </row>
    <row r="868" spans="2:15" s="22" customFormat="1" ht="23.25" customHeight="1" x14ac:dyDescent="0.25">
      <c r="B868" s="117" t="s">
        <v>5</v>
      </c>
      <c r="C868" s="116">
        <f t="shared" ref="C868:N868" si="354">C850+C857+C863</f>
        <v>294</v>
      </c>
      <c r="D868" s="116">
        <f t="shared" si="354"/>
        <v>251</v>
      </c>
      <c r="E868" s="116">
        <f>E850+E857+E863</f>
        <v>241</v>
      </c>
      <c r="F868" s="116">
        <f t="shared" si="354"/>
        <v>0</v>
      </c>
      <c r="G868" s="116">
        <f t="shared" si="354"/>
        <v>0</v>
      </c>
      <c r="H868" s="116">
        <f t="shared" si="354"/>
        <v>239</v>
      </c>
      <c r="I868" s="116">
        <f t="shared" si="354"/>
        <v>337</v>
      </c>
      <c r="J868" s="116">
        <f t="shared" si="354"/>
        <v>418</v>
      </c>
      <c r="K868" s="116">
        <f t="shared" si="354"/>
        <v>432</v>
      </c>
      <c r="L868" s="116">
        <f t="shared" si="354"/>
        <v>319</v>
      </c>
      <c r="M868" s="116">
        <f t="shared" si="354"/>
        <v>337</v>
      </c>
      <c r="N868" s="116">
        <f t="shared" si="354"/>
        <v>335</v>
      </c>
      <c r="O868" s="116">
        <f>SUM(C868:N868)</f>
        <v>3203</v>
      </c>
    </row>
    <row r="869" spans="2:15" s="22" customFormat="1" ht="23.25" customHeight="1" x14ac:dyDescent="0.25">
      <c r="B869" s="117" t="s">
        <v>25</v>
      </c>
      <c r="C869" s="111">
        <f>C868/$C$1708</f>
        <v>9.4838709677419359</v>
      </c>
      <c r="D869" s="111">
        <f t="shared" ref="D869:N869" si="355">D868/$C$1709</f>
        <v>8.2538638605721797</v>
      </c>
      <c r="E869" s="111">
        <f t="shared" si="355"/>
        <v>7.9250246629398227</v>
      </c>
      <c r="F869" s="111">
        <f t="shared" si="355"/>
        <v>0</v>
      </c>
      <c r="G869" s="111">
        <f t="shared" si="355"/>
        <v>0</v>
      </c>
      <c r="H869" s="111">
        <f t="shared" si="355"/>
        <v>7.8592568234133511</v>
      </c>
      <c r="I869" s="111">
        <f t="shared" si="355"/>
        <v>11.081880960210457</v>
      </c>
      <c r="J869" s="111">
        <f t="shared" si="355"/>
        <v>13.745478461032555</v>
      </c>
      <c r="K869" s="111">
        <f t="shared" si="355"/>
        <v>14.205853337717857</v>
      </c>
      <c r="L869" s="111">
        <f t="shared" si="355"/>
        <v>10.489970404472214</v>
      </c>
      <c r="M869" s="111">
        <f t="shared" si="355"/>
        <v>11.081880960210457</v>
      </c>
      <c r="N869" s="111">
        <f t="shared" si="355"/>
        <v>11.016113120683986</v>
      </c>
      <c r="O869" s="111">
        <f>O868/O1708</f>
        <v>8.7753424657534254</v>
      </c>
    </row>
    <row r="870" spans="2:15" s="22" customFormat="1" ht="23.25" customHeight="1" x14ac:dyDescent="0.25">
      <c r="B870" s="117" t="s">
        <v>568</v>
      </c>
      <c r="C870" s="111">
        <f t="shared" ref="C870:O870" si="356">IF(C868&lt;&gt;0,IF(C1334&lt;&gt;0,C868/C1334*100,0),0)</f>
        <v>2.0650417925124676</v>
      </c>
      <c r="D870" s="111">
        <f t="shared" si="356"/>
        <v>1.9427244582043344</v>
      </c>
      <c r="E870" s="111">
        <f t="shared" si="356"/>
        <v>2.014376462721498</v>
      </c>
      <c r="F870" s="111">
        <f t="shared" si="356"/>
        <v>0</v>
      </c>
      <c r="G870" s="111">
        <f t="shared" si="356"/>
        <v>0</v>
      </c>
      <c r="H870" s="111">
        <f t="shared" si="356"/>
        <v>2.0944702480063095</v>
      </c>
      <c r="I870" s="111">
        <f t="shared" si="356"/>
        <v>2.5160519635657757</v>
      </c>
      <c r="J870" s="111">
        <f t="shared" si="356"/>
        <v>2.6704146170063248</v>
      </c>
      <c r="K870" s="111">
        <f t="shared" si="356"/>
        <v>2.8314871862096087</v>
      </c>
      <c r="L870" s="111">
        <f t="shared" si="356"/>
        <v>1.9912609238451937</v>
      </c>
      <c r="M870" s="111">
        <f t="shared" si="356"/>
        <v>2.145813435211716</v>
      </c>
      <c r="N870" s="111">
        <f t="shared" si="356"/>
        <v>2.4016058498817121</v>
      </c>
      <c r="O870" s="111">
        <f t="shared" si="356"/>
        <v>1.958745864496126</v>
      </c>
    </row>
    <row r="871" spans="2:15" s="17" customFormat="1" ht="12" customHeight="1" x14ac:dyDescent="0.25">
      <c r="B871" s="60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16"/>
    </row>
    <row r="872" spans="2:15" s="26" customFormat="1" ht="23.25" customHeight="1" x14ac:dyDescent="0.25">
      <c r="B872" s="121" t="s">
        <v>160</v>
      </c>
      <c r="C872" s="97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9"/>
    </row>
    <row r="873" spans="2:15" s="26" customFormat="1" ht="12" customHeight="1" x14ac:dyDescent="0.25">
      <c r="B873" s="27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</row>
    <row r="874" spans="2:15" s="22" customFormat="1" ht="23.25" customHeight="1" x14ac:dyDescent="0.25">
      <c r="B874" s="85" t="s">
        <v>611</v>
      </c>
      <c r="C874" s="97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O874" s="99"/>
    </row>
    <row r="875" spans="2:15" s="22" customFormat="1" ht="23.25" customHeight="1" x14ac:dyDescent="0.25">
      <c r="B875" s="104" t="s">
        <v>612</v>
      </c>
      <c r="C875" s="109">
        <v>0</v>
      </c>
      <c r="D875" s="109">
        <v>0</v>
      </c>
      <c r="E875" s="109">
        <v>0</v>
      </c>
      <c r="F875" s="109">
        <v>0</v>
      </c>
      <c r="G875" s="109">
        <v>0</v>
      </c>
      <c r="H875" s="109">
        <v>0</v>
      </c>
      <c r="I875" s="109">
        <v>0</v>
      </c>
      <c r="J875" s="109">
        <v>0</v>
      </c>
      <c r="K875" s="109">
        <v>0</v>
      </c>
      <c r="L875" s="109">
        <v>0</v>
      </c>
      <c r="M875" s="109">
        <v>0</v>
      </c>
      <c r="N875" s="109">
        <v>0</v>
      </c>
      <c r="O875" s="116">
        <f>SUM(C875:N875)</f>
        <v>0</v>
      </c>
    </row>
    <row r="876" spans="2:15" s="22" customFormat="1" ht="23.25" customHeight="1" x14ac:dyDescent="0.25">
      <c r="B876" s="107" t="s">
        <v>613</v>
      </c>
      <c r="C876" s="110">
        <v>0</v>
      </c>
      <c r="D876" s="110">
        <v>0</v>
      </c>
      <c r="E876" s="110">
        <v>0</v>
      </c>
      <c r="F876" s="110">
        <v>0</v>
      </c>
      <c r="G876" s="110">
        <v>0</v>
      </c>
      <c r="H876" s="110">
        <v>0</v>
      </c>
      <c r="I876" s="110">
        <v>0</v>
      </c>
      <c r="J876" s="110">
        <v>0</v>
      </c>
      <c r="K876" s="110">
        <v>0</v>
      </c>
      <c r="L876" s="110">
        <v>0</v>
      </c>
      <c r="M876" s="110">
        <v>0</v>
      </c>
      <c r="N876" s="110">
        <v>0</v>
      </c>
      <c r="O876" s="116">
        <f t="shared" ref="O876:O885" si="357">SUM(C876:N876)</f>
        <v>0</v>
      </c>
    </row>
    <row r="877" spans="2:15" s="22" customFormat="1" ht="23.25" customHeight="1" x14ac:dyDescent="0.25">
      <c r="B877" s="104" t="s">
        <v>614</v>
      </c>
      <c r="C877" s="109">
        <v>0</v>
      </c>
      <c r="D877" s="109">
        <v>0</v>
      </c>
      <c r="E877" s="109">
        <v>0</v>
      </c>
      <c r="F877" s="109">
        <v>0</v>
      </c>
      <c r="G877" s="109">
        <v>0</v>
      </c>
      <c r="H877" s="109">
        <v>0</v>
      </c>
      <c r="I877" s="109">
        <v>0</v>
      </c>
      <c r="J877" s="109">
        <v>0</v>
      </c>
      <c r="K877" s="109">
        <v>0</v>
      </c>
      <c r="L877" s="109">
        <v>0</v>
      </c>
      <c r="M877" s="109">
        <v>0</v>
      </c>
      <c r="N877" s="109">
        <v>0</v>
      </c>
      <c r="O877" s="116">
        <f t="shared" si="357"/>
        <v>0</v>
      </c>
    </row>
    <row r="878" spans="2:15" s="17" customFormat="1" ht="23.25" customHeight="1" x14ac:dyDescent="0.25">
      <c r="B878" s="107" t="s">
        <v>615</v>
      </c>
      <c r="C878" s="110">
        <v>0</v>
      </c>
      <c r="D878" s="110">
        <v>0</v>
      </c>
      <c r="E878" s="110">
        <v>0</v>
      </c>
      <c r="F878" s="110">
        <v>0</v>
      </c>
      <c r="G878" s="110">
        <v>0</v>
      </c>
      <c r="H878" s="110">
        <v>0</v>
      </c>
      <c r="I878" s="110">
        <v>0</v>
      </c>
      <c r="J878" s="110">
        <v>0</v>
      </c>
      <c r="K878" s="110">
        <v>0</v>
      </c>
      <c r="L878" s="110">
        <v>0</v>
      </c>
      <c r="M878" s="110">
        <v>0</v>
      </c>
      <c r="N878" s="110">
        <v>0</v>
      </c>
      <c r="O878" s="116">
        <f t="shared" si="357"/>
        <v>0</v>
      </c>
    </row>
    <row r="879" spans="2:15" s="17" customFormat="1" ht="23.25" customHeight="1" x14ac:dyDescent="0.25">
      <c r="B879" s="104" t="s">
        <v>616</v>
      </c>
      <c r="C879" s="109">
        <v>0</v>
      </c>
      <c r="D879" s="109">
        <v>0</v>
      </c>
      <c r="E879" s="109">
        <v>0</v>
      </c>
      <c r="F879" s="109">
        <v>0</v>
      </c>
      <c r="G879" s="109">
        <v>0</v>
      </c>
      <c r="H879" s="109">
        <v>0</v>
      </c>
      <c r="I879" s="109">
        <v>0</v>
      </c>
      <c r="J879" s="109">
        <v>0</v>
      </c>
      <c r="K879" s="109">
        <v>0</v>
      </c>
      <c r="L879" s="109">
        <v>0</v>
      </c>
      <c r="M879" s="109">
        <v>0</v>
      </c>
      <c r="N879" s="109">
        <v>0</v>
      </c>
      <c r="O879" s="116">
        <f t="shared" si="357"/>
        <v>0</v>
      </c>
    </row>
    <row r="880" spans="2:15" s="17" customFormat="1" ht="23.25" customHeight="1" x14ac:dyDescent="0.25">
      <c r="B880" s="107" t="s">
        <v>617</v>
      </c>
      <c r="C880" s="110">
        <v>0</v>
      </c>
      <c r="D880" s="110">
        <v>0</v>
      </c>
      <c r="E880" s="110">
        <v>0</v>
      </c>
      <c r="F880" s="110">
        <v>0</v>
      </c>
      <c r="G880" s="110">
        <v>0</v>
      </c>
      <c r="H880" s="110">
        <v>0</v>
      </c>
      <c r="I880" s="110">
        <v>0</v>
      </c>
      <c r="J880" s="110">
        <v>0</v>
      </c>
      <c r="K880" s="110">
        <v>0</v>
      </c>
      <c r="L880" s="110">
        <v>0</v>
      </c>
      <c r="M880" s="110">
        <v>0</v>
      </c>
      <c r="N880" s="110">
        <v>0</v>
      </c>
      <c r="O880" s="116">
        <f t="shared" si="357"/>
        <v>0</v>
      </c>
    </row>
    <row r="881" spans="2:15" s="17" customFormat="1" ht="23.25" customHeight="1" x14ac:dyDescent="0.25">
      <c r="B881" s="104" t="s">
        <v>618</v>
      </c>
      <c r="C881" s="109">
        <v>0</v>
      </c>
      <c r="D881" s="109">
        <v>0</v>
      </c>
      <c r="E881" s="109">
        <v>0</v>
      </c>
      <c r="F881" s="109">
        <v>0</v>
      </c>
      <c r="G881" s="109">
        <v>0</v>
      </c>
      <c r="H881" s="109">
        <v>0</v>
      </c>
      <c r="I881" s="109">
        <v>0</v>
      </c>
      <c r="J881" s="109">
        <v>0</v>
      </c>
      <c r="K881" s="109">
        <v>0</v>
      </c>
      <c r="L881" s="109">
        <v>0</v>
      </c>
      <c r="M881" s="109">
        <v>0</v>
      </c>
      <c r="N881" s="109">
        <v>0</v>
      </c>
      <c r="O881" s="116">
        <f t="shared" si="357"/>
        <v>0</v>
      </c>
    </row>
    <row r="882" spans="2:15" s="17" customFormat="1" ht="23.25" customHeight="1" x14ac:dyDescent="0.25">
      <c r="B882" s="107" t="s">
        <v>619</v>
      </c>
      <c r="C882" s="110">
        <v>0</v>
      </c>
      <c r="D882" s="110">
        <v>0</v>
      </c>
      <c r="E882" s="110">
        <v>0</v>
      </c>
      <c r="F882" s="110">
        <v>0</v>
      </c>
      <c r="G882" s="110">
        <v>0</v>
      </c>
      <c r="H882" s="110">
        <v>0</v>
      </c>
      <c r="I882" s="110">
        <v>0</v>
      </c>
      <c r="J882" s="110">
        <v>0</v>
      </c>
      <c r="K882" s="110">
        <v>0</v>
      </c>
      <c r="L882" s="110">
        <v>0</v>
      </c>
      <c r="M882" s="110">
        <v>0</v>
      </c>
      <c r="N882" s="110">
        <v>0</v>
      </c>
      <c r="O882" s="116">
        <f t="shared" si="357"/>
        <v>0</v>
      </c>
    </row>
    <row r="883" spans="2:15" s="17" customFormat="1" ht="23.25" customHeight="1" x14ac:dyDescent="0.25">
      <c r="B883" s="104" t="s">
        <v>620</v>
      </c>
      <c r="C883" s="109">
        <v>0</v>
      </c>
      <c r="D883" s="109">
        <v>0</v>
      </c>
      <c r="E883" s="109">
        <v>0</v>
      </c>
      <c r="F883" s="109">
        <v>0</v>
      </c>
      <c r="G883" s="109">
        <v>0</v>
      </c>
      <c r="H883" s="109">
        <v>0</v>
      </c>
      <c r="I883" s="109">
        <v>0</v>
      </c>
      <c r="J883" s="109">
        <v>0</v>
      </c>
      <c r="K883" s="109">
        <v>0</v>
      </c>
      <c r="L883" s="109">
        <v>0</v>
      </c>
      <c r="M883" s="109">
        <v>0</v>
      </c>
      <c r="N883" s="109">
        <v>0</v>
      </c>
      <c r="O883" s="116">
        <f t="shared" si="357"/>
        <v>0</v>
      </c>
    </row>
    <row r="884" spans="2:15" s="17" customFormat="1" ht="23.25" customHeight="1" x14ac:dyDescent="0.25">
      <c r="B884" s="107" t="s">
        <v>621</v>
      </c>
      <c r="C884" s="110">
        <v>0</v>
      </c>
      <c r="D884" s="110">
        <v>0</v>
      </c>
      <c r="E884" s="110">
        <v>0</v>
      </c>
      <c r="F884" s="110">
        <v>0</v>
      </c>
      <c r="G884" s="110">
        <v>0</v>
      </c>
      <c r="H884" s="110">
        <v>0</v>
      </c>
      <c r="I884" s="110">
        <v>0</v>
      </c>
      <c r="J884" s="110">
        <v>0</v>
      </c>
      <c r="K884" s="110">
        <v>0</v>
      </c>
      <c r="L884" s="110">
        <v>0</v>
      </c>
      <c r="M884" s="110">
        <v>0</v>
      </c>
      <c r="N884" s="110">
        <v>0</v>
      </c>
      <c r="O884" s="116">
        <f t="shared" si="357"/>
        <v>0</v>
      </c>
    </row>
    <row r="885" spans="2:15" s="22" customFormat="1" ht="23.25" customHeight="1" x14ac:dyDescent="0.25">
      <c r="B885" s="117" t="s">
        <v>5</v>
      </c>
      <c r="C885" s="116">
        <f>SUM(C875:C884)</f>
        <v>0</v>
      </c>
      <c r="D885" s="116">
        <f>SUM(D875:D884)</f>
        <v>0</v>
      </c>
      <c r="E885" s="116">
        <f>SUM(E875:E884)</f>
        <v>0</v>
      </c>
      <c r="F885" s="116">
        <f>SUM(F875:F884)</f>
        <v>0</v>
      </c>
      <c r="G885" s="116">
        <f>SUM(G875:G884)</f>
        <v>0</v>
      </c>
      <c r="H885" s="116">
        <v>0</v>
      </c>
      <c r="I885" s="116">
        <v>0</v>
      </c>
      <c r="J885" s="116">
        <v>0</v>
      </c>
      <c r="K885" s="116">
        <f>SUM(K875:K884)</f>
        <v>0</v>
      </c>
      <c r="L885" s="116">
        <v>0</v>
      </c>
      <c r="M885" s="116">
        <v>0</v>
      </c>
      <c r="N885" s="116">
        <v>0</v>
      </c>
      <c r="O885" s="116">
        <f t="shared" si="357"/>
        <v>0</v>
      </c>
    </row>
    <row r="886" spans="2:15" s="17" customFormat="1" ht="12" customHeight="1" x14ac:dyDescent="0.25">
      <c r="B886" s="57" t="s">
        <v>41</v>
      </c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9"/>
    </row>
    <row r="887" spans="2:15" s="17" customFormat="1" ht="23.25" customHeight="1" x14ac:dyDescent="0.25">
      <c r="B887" s="85" t="s">
        <v>622</v>
      </c>
      <c r="C887" s="97"/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9"/>
    </row>
    <row r="888" spans="2:15" s="22" customFormat="1" ht="23.25" customHeight="1" x14ac:dyDescent="0.25">
      <c r="B888" s="117" t="s">
        <v>5</v>
      </c>
      <c r="C888" s="116">
        <f t="shared" ref="C888:N888" si="358">C885</f>
        <v>0</v>
      </c>
      <c r="D888" s="116">
        <f t="shared" si="358"/>
        <v>0</v>
      </c>
      <c r="E888" s="116">
        <f t="shared" si="358"/>
        <v>0</v>
      </c>
      <c r="F888" s="116">
        <f>F885</f>
        <v>0</v>
      </c>
      <c r="G888" s="116">
        <f t="shared" si="358"/>
        <v>0</v>
      </c>
      <c r="H888" s="116">
        <f t="shared" si="358"/>
        <v>0</v>
      </c>
      <c r="I888" s="116">
        <f t="shared" si="358"/>
        <v>0</v>
      </c>
      <c r="J888" s="116">
        <f t="shared" si="358"/>
        <v>0</v>
      </c>
      <c r="K888" s="116">
        <f t="shared" si="358"/>
        <v>0</v>
      </c>
      <c r="L888" s="116">
        <f t="shared" si="358"/>
        <v>0</v>
      </c>
      <c r="M888" s="116">
        <f t="shared" si="358"/>
        <v>0</v>
      </c>
      <c r="N888" s="116">
        <f t="shared" si="358"/>
        <v>0</v>
      </c>
      <c r="O888" s="116">
        <f>SUM(C888:N888)</f>
        <v>0</v>
      </c>
    </row>
    <row r="889" spans="2:15" s="17" customFormat="1" ht="23.25" customHeight="1" x14ac:dyDescent="0.25">
      <c r="B889" s="117" t="s">
        <v>604</v>
      </c>
      <c r="C889" s="111">
        <f t="shared" ref="C889:O889" si="359">IF(C906=0,0,(C888/C906)*100)</f>
        <v>0</v>
      </c>
      <c r="D889" s="111">
        <f t="shared" si="359"/>
        <v>0</v>
      </c>
      <c r="E889" s="111">
        <f t="shared" si="359"/>
        <v>0</v>
      </c>
      <c r="F889" s="111">
        <f t="shared" si="359"/>
        <v>0</v>
      </c>
      <c r="G889" s="111">
        <f t="shared" si="359"/>
        <v>0</v>
      </c>
      <c r="H889" s="111">
        <f t="shared" si="359"/>
        <v>0</v>
      </c>
      <c r="I889" s="111">
        <f t="shared" si="359"/>
        <v>0</v>
      </c>
      <c r="J889" s="111">
        <f t="shared" si="359"/>
        <v>0</v>
      </c>
      <c r="K889" s="111">
        <f t="shared" si="359"/>
        <v>0</v>
      </c>
      <c r="L889" s="111">
        <f t="shared" si="359"/>
        <v>0</v>
      </c>
      <c r="M889" s="111">
        <f t="shared" si="359"/>
        <v>0</v>
      </c>
      <c r="N889" s="111">
        <f t="shared" si="359"/>
        <v>0</v>
      </c>
      <c r="O889" s="111">
        <f t="shared" si="359"/>
        <v>0</v>
      </c>
    </row>
    <row r="890" spans="2:15" s="22" customFormat="1" ht="23.25" customHeight="1" x14ac:dyDescent="0.25">
      <c r="B890" s="117" t="s">
        <v>25</v>
      </c>
      <c r="C890" s="111">
        <f>C888/$C$1708</f>
        <v>0</v>
      </c>
      <c r="D890" s="111">
        <f t="shared" ref="D890:N890" si="360">D888/$C$1709</f>
        <v>0</v>
      </c>
      <c r="E890" s="111">
        <f t="shared" si="360"/>
        <v>0</v>
      </c>
      <c r="F890" s="111">
        <f t="shared" si="360"/>
        <v>0</v>
      </c>
      <c r="G890" s="111">
        <f t="shared" si="360"/>
        <v>0</v>
      </c>
      <c r="H890" s="111">
        <f t="shared" si="360"/>
        <v>0</v>
      </c>
      <c r="I890" s="111">
        <f t="shared" si="360"/>
        <v>0</v>
      </c>
      <c r="J890" s="111">
        <f t="shared" si="360"/>
        <v>0</v>
      </c>
      <c r="K890" s="111">
        <f t="shared" si="360"/>
        <v>0</v>
      </c>
      <c r="L890" s="111">
        <f t="shared" si="360"/>
        <v>0</v>
      </c>
      <c r="M890" s="111">
        <f t="shared" si="360"/>
        <v>0</v>
      </c>
      <c r="N890" s="111">
        <f t="shared" si="360"/>
        <v>0</v>
      </c>
      <c r="O890" s="111">
        <f>O888/O1708</f>
        <v>0</v>
      </c>
    </row>
    <row r="891" spans="2:15" s="22" customFormat="1" ht="12" customHeight="1" x14ac:dyDescent="0.25">
      <c r="B891" s="31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21"/>
    </row>
    <row r="892" spans="2:15" s="22" customFormat="1" ht="23.25" customHeight="1" x14ac:dyDescent="0.25">
      <c r="B892" s="85" t="s">
        <v>623</v>
      </c>
      <c r="C892" s="97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O892" s="99"/>
    </row>
    <row r="893" spans="2:15" s="22" customFormat="1" ht="23.25" customHeight="1" x14ac:dyDescent="0.25">
      <c r="B893" s="104" t="s">
        <v>624</v>
      </c>
      <c r="C893" s="109">
        <v>0</v>
      </c>
      <c r="D893" s="109">
        <v>0</v>
      </c>
      <c r="E893" s="109">
        <v>0</v>
      </c>
      <c r="F893" s="109">
        <v>0</v>
      </c>
      <c r="G893" s="109">
        <v>0</v>
      </c>
      <c r="H893" s="109">
        <v>0</v>
      </c>
      <c r="I893" s="109">
        <v>0</v>
      </c>
      <c r="J893" s="109">
        <v>0</v>
      </c>
      <c r="K893" s="109">
        <v>0</v>
      </c>
      <c r="L893" s="109">
        <v>0</v>
      </c>
      <c r="M893" s="109">
        <v>0</v>
      </c>
      <c r="N893" s="109">
        <v>0</v>
      </c>
      <c r="O893" s="116">
        <f>SUM(C893:N893)</f>
        <v>0</v>
      </c>
    </row>
    <row r="894" spans="2:15" s="22" customFormat="1" ht="23.25" customHeight="1" x14ac:dyDescent="0.25">
      <c r="B894" s="107" t="s">
        <v>625</v>
      </c>
      <c r="C894" s="110">
        <v>0</v>
      </c>
      <c r="D894" s="110">
        <v>0</v>
      </c>
      <c r="E894" s="110">
        <v>0</v>
      </c>
      <c r="F894" s="110">
        <v>0</v>
      </c>
      <c r="G894" s="110">
        <v>0</v>
      </c>
      <c r="H894" s="110">
        <v>0</v>
      </c>
      <c r="I894" s="110">
        <v>0</v>
      </c>
      <c r="J894" s="110">
        <v>0</v>
      </c>
      <c r="K894" s="110">
        <v>0</v>
      </c>
      <c r="L894" s="110">
        <v>0</v>
      </c>
      <c r="M894" s="110">
        <v>0</v>
      </c>
      <c r="N894" s="110">
        <v>0</v>
      </c>
      <c r="O894" s="116">
        <v>0</v>
      </c>
    </row>
    <row r="895" spans="2:15" s="22" customFormat="1" ht="23.25" customHeight="1" x14ac:dyDescent="0.25">
      <c r="B895" s="117" t="s">
        <v>5</v>
      </c>
      <c r="C895" s="116">
        <f>SUM(C893:C894)</f>
        <v>0</v>
      </c>
      <c r="D895" s="116">
        <f t="shared" ref="D895:N895" si="361">SUM(D893:D894)</f>
        <v>0</v>
      </c>
      <c r="E895" s="116">
        <f t="shared" si="361"/>
        <v>0</v>
      </c>
      <c r="F895" s="116">
        <f t="shared" si="361"/>
        <v>0</v>
      </c>
      <c r="G895" s="116">
        <f t="shared" si="361"/>
        <v>0</v>
      </c>
      <c r="H895" s="116">
        <f t="shared" si="361"/>
        <v>0</v>
      </c>
      <c r="I895" s="116">
        <f t="shared" si="361"/>
        <v>0</v>
      </c>
      <c r="J895" s="116">
        <f t="shared" si="361"/>
        <v>0</v>
      </c>
      <c r="K895" s="116">
        <f t="shared" si="361"/>
        <v>0</v>
      </c>
      <c r="L895" s="116">
        <f t="shared" si="361"/>
        <v>0</v>
      </c>
      <c r="M895" s="116">
        <f t="shared" si="361"/>
        <v>0</v>
      </c>
      <c r="N895" s="116">
        <f t="shared" si="361"/>
        <v>0</v>
      </c>
      <c r="O895" s="116">
        <f>SUM(C895:N895)</f>
        <v>0</v>
      </c>
    </row>
    <row r="896" spans="2:15" s="22" customFormat="1" ht="23.25" customHeight="1" x14ac:dyDescent="0.25">
      <c r="B896" s="117" t="s">
        <v>39</v>
      </c>
      <c r="C896" s="111">
        <f t="shared" ref="C896:O896" si="362">IF(C906=0,0,(C895/C906)*100)</f>
        <v>0</v>
      </c>
      <c r="D896" s="111">
        <f t="shared" si="362"/>
        <v>0</v>
      </c>
      <c r="E896" s="111">
        <f t="shared" si="362"/>
        <v>0</v>
      </c>
      <c r="F896" s="111">
        <f t="shared" si="362"/>
        <v>0</v>
      </c>
      <c r="G896" s="111">
        <f t="shared" si="362"/>
        <v>0</v>
      </c>
      <c r="H896" s="111">
        <f t="shared" si="362"/>
        <v>0</v>
      </c>
      <c r="I896" s="111">
        <f t="shared" si="362"/>
        <v>0</v>
      </c>
      <c r="J896" s="111">
        <f t="shared" si="362"/>
        <v>0</v>
      </c>
      <c r="K896" s="111">
        <f t="shared" si="362"/>
        <v>0</v>
      </c>
      <c r="L896" s="111">
        <f t="shared" si="362"/>
        <v>0</v>
      </c>
      <c r="M896" s="111">
        <f t="shared" si="362"/>
        <v>0</v>
      </c>
      <c r="N896" s="111">
        <f>IF(N906=0,0,(N895/N906)*100)</f>
        <v>0</v>
      </c>
      <c r="O896" s="111">
        <f t="shared" si="362"/>
        <v>0</v>
      </c>
    </row>
    <row r="897" spans="2:15" s="22" customFormat="1" ht="23.25" customHeight="1" x14ac:dyDescent="0.25">
      <c r="B897" s="117" t="s">
        <v>25</v>
      </c>
      <c r="C897" s="111">
        <f>C895/$C$1708</f>
        <v>0</v>
      </c>
      <c r="D897" s="111">
        <f t="shared" ref="D897:N897" si="363">D895/$C$1709</f>
        <v>0</v>
      </c>
      <c r="E897" s="111">
        <f t="shared" si="363"/>
        <v>0</v>
      </c>
      <c r="F897" s="111">
        <f t="shared" si="363"/>
        <v>0</v>
      </c>
      <c r="G897" s="111">
        <f t="shared" si="363"/>
        <v>0</v>
      </c>
      <c r="H897" s="111">
        <f t="shared" si="363"/>
        <v>0</v>
      </c>
      <c r="I897" s="111">
        <f t="shared" si="363"/>
        <v>0</v>
      </c>
      <c r="J897" s="111">
        <f t="shared" si="363"/>
        <v>0</v>
      </c>
      <c r="K897" s="111">
        <f t="shared" si="363"/>
        <v>0</v>
      </c>
      <c r="L897" s="111">
        <f t="shared" si="363"/>
        <v>0</v>
      </c>
      <c r="M897" s="111">
        <f t="shared" si="363"/>
        <v>0</v>
      </c>
      <c r="N897" s="111">
        <f t="shared" si="363"/>
        <v>0</v>
      </c>
      <c r="O897" s="111">
        <f>O895/O1708</f>
        <v>0</v>
      </c>
    </row>
    <row r="898" spans="2:15" s="17" customFormat="1" ht="12" customHeight="1" x14ac:dyDescent="0.25">
      <c r="B898" s="19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1"/>
    </row>
    <row r="899" spans="2:15" s="17" customFormat="1" ht="23.25" customHeight="1" x14ac:dyDescent="0.25">
      <c r="B899" s="85" t="s">
        <v>626</v>
      </c>
      <c r="C899" s="97"/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9"/>
    </row>
    <row r="900" spans="2:15" s="17" customFormat="1" ht="23.25" customHeight="1" x14ac:dyDescent="0.25">
      <c r="B900" s="107" t="s">
        <v>627</v>
      </c>
      <c r="C900" s="110">
        <v>64</v>
      </c>
      <c r="D900" s="110">
        <v>68</v>
      </c>
      <c r="E900" s="110">
        <v>61</v>
      </c>
      <c r="F900" s="110">
        <v>28</v>
      </c>
      <c r="G900" s="110">
        <v>20</v>
      </c>
      <c r="H900" s="110">
        <v>48</v>
      </c>
      <c r="I900" s="110">
        <v>61</v>
      </c>
      <c r="J900" s="110">
        <v>76</v>
      </c>
      <c r="K900" s="110">
        <v>63</v>
      </c>
      <c r="L900" s="110">
        <v>148</v>
      </c>
      <c r="M900" s="110">
        <v>177</v>
      </c>
      <c r="N900" s="110">
        <v>100</v>
      </c>
      <c r="O900" s="116">
        <f>SUM(C900:N900)</f>
        <v>914</v>
      </c>
    </row>
    <row r="901" spans="2:15" s="22" customFormat="1" ht="23.25" customHeight="1" x14ac:dyDescent="0.25">
      <c r="B901" s="117" t="s">
        <v>5</v>
      </c>
      <c r="C901" s="116">
        <f>SUM(C900)</f>
        <v>64</v>
      </c>
      <c r="D901" s="116">
        <f>SUM(D900:D900)</f>
        <v>68</v>
      </c>
      <c r="E901" s="116">
        <f t="shared" ref="E901:M901" si="364">SUM(E900:E900)</f>
        <v>61</v>
      </c>
      <c r="F901" s="116">
        <f t="shared" si="364"/>
        <v>28</v>
      </c>
      <c r="G901" s="116">
        <f t="shared" si="364"/>
        <v>20</v>
      </c>
      <c r="H901" s="116">
        <f t="shared" si="364"/>
        <v>48</v>
      </c>
      <c r="I901" s="116">
        <f t="shared" si="364"/>
        <v>61</v>
      </c>
      <c r="J901" s="116">
        <f>J900</f>
        <v>76</v>
      </c>
      <c r="K901" s="116">
        <f t="shared" si="364"/>
        <v>63</v>
      </c>
      <c r="L901" s="116">
        <f t="shared" si="364"/>
        <v>148</v>
      </c>
      <c r="M901" s="116">
        <f t="shared" si="364"/>
        <v>177</v>
      </c>
      <c r="N901" s="116">
        <f>N900</f>
        <v>100</v>
      </c>
      <c r="O901" s="116">
        <f>SUM(C901:N901)</f>
        <v>914</v>
      </c>
    </row>
    <row r="902" spans="2:15" s="22" customFormat="1" ht="23.25" customHeight="1" x14ac:dyDescent="0.25">
      <c r="B902" s="117" t="s">
        <v>39</v>
      </c>
      <c r="C902" s="111">
        <f t="shared" ref="C902:O902" si="365">IF(C906=0,0,(C901/C906)*100)</f>
        <v>100</v>
      </c>
      <c r="D902" s="111">
        <f t="shared" si="365"/>
        <v>100</v>
      </c>
      <c r="E902" s="111">
        <f t="shared" si="365"/>
        <v>100</v>
      </c>
      <c r="F902" s="111">
        <f t="shared" si="365"/>
        <v>100</v>
      </c>
      <c r="G902" s="111">
        <f t="shared" si="365"/>
        <v>100</v>
      </c>
      <c r="H902" s="111">
        <f t="shared" si="365"/>
        <v>100</v>
      </c>
      <c r="I902" s="111">
        <f t="shared" si="365"/>
        <v>100</v>
      </c>
      <c r="J902" s="111">
        <f t="shared" si="365"/>
        <v>100</v>
      </c>
      <c r="K902" s="111">
        <f t="shared" si="365"/>
        <v>100</v>
      </c>
      <c r="L902" s="111">
        <f t="shared" si="365"/>
        <v>100</v>
      </c>
      <c r="M902" s="111">
        <f t="shared" si="365"/>
        <v>100</v>
      </c>
      <c r="N902" s="111">
        <f t="shared" si="365"/>
        <v>100</v>
      </c>
      <c r="O902" s="111">
        <f t="shared" si="365"/>
        <v>100</v>
      </c>
    </row>
    <row r="903" spans="2:15" s="22" customFormat="1" ht="23.25" customHeight="1" x14ac:dyDescent="0.25">
      <c r="B903" s="117" t="s">
        <v>25</v>
      </c>
      <c r="C903" s="111">
        <f>C901/$C$1708</f>
        <v>2.064516129032258</v>
      </c>
      <c r="D903" s="111">
        <f t="shared" ref="D903:N903" si="366">D901/$C$1709</f>
        <v>2.2361065439000329</v>
      </c>
      <c r="E903" s="111">
        <f t="shared" si="366"/>
        <v>2.0059191055573824</v>
      </c>
      <c r="F903" s="111">
        <f t="shared" si="366"/>
        <v>0.92074975337060172</v>
      </c>
      <c r="G903" s="111">
        <f t="shared" si="366"/>
        <v>0.6576783952647155</v>
      </c>
      <c r="H903" s="111">
        <f t="shared" si="366"/>
        <v>1.5784281486353173</v>
      </c>
      <c r="I903" s="111">
        <f t="shared" si="366"/>
        <v>2.0059191055573824</v>
      </c>
      <c r="J903" s="111">
        <f t="shared" si="366"/>
        <v>2.4991779020059193</v>
      </c>
      <c r="K903" s="111">
        <f t="shared" si="366"/>
        <v>2.071686945083854</v>
      </c>
      <c r="L903" s="111">
        <f t="shared" si="366"/>
        <v>4.8668201249588954</v>
      </c>
      <c r="M903" s="111">
        <f t="shared" si="366"/>
        <v>5.8204537980927329</v>
      </c>
      <c r="N903" s="111">
        <f t="shared" si="366"/>
        <v>3.2883919763235778</v>
      </c>
      <c r="O903" s="111">
        <f>O901/O1708</f>
        <v>2.504109589041096</v>
      </c>
    </row>
    <row r="904" spans="2:15" s="22" customFormat="1" ht="12" customHeight="1" x14ac:dyDescent="0.25">
      <c r="B904" s="31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21"/>
    </row>
    <row r="905" spans="2:15" s="22" customFormat="1" ht="23.25" customHeight="1" x14ac:dyDescent="0.25">
      <c r="B905" s="85" t="s">
        <v>628</v>
      </c>
      <c r="C905" s="97"/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O905" s="99"/>
    </row>
    <row r="906" spans="2:15" s="22" customFormat="1" ht="23.25" customHeight="1" x14ac:dyDescent="0.25">
      <c r="B906" s="117" t="s">
        <v>5</v>
      </c>
      <c r="C906" s="116">
        <f t="shared" ref="C906:L906" si="367">C888+C895+C901</f>
        <v>64</v>
      </c>
      <c r="D906" s="116">
        <f t="shared" si="367"/>
        <v>68</v>
      </c>
      <c r="E906" s="116">
        <f t="shared" si="367"/>
        <v>61</v>
      </c>
      <c r="F906" s="116">
        <f t="shared" si="367"/>
        <v>28</v>
      </c>
      <c r="G906" s="116">
        <f t="shared" si="367"/>
        <v>20</v>
      </c>
      <c r="H906" s="116">
        <f t="shared" si="367"/>
        <v>48</v>
      </c>
      <c r="I906" s="116">
        <f t="shared" si="367"/>
        <v>61</v>
      </c>
      <c r="J906" s="116">
        <f t="shared" si="367"/>
        <v>76</v>
      </c>
      <c r="K906" s="116">
        <f t="shared" si="367"/>
        <v>63</v>
      </c>
      <c r="L906" s="116">
        <f t="shared" si="367"/>
        <v>148</v>
      </c>
      <c r="M906" s="116">
        <f>M888+M895+M901</f>
        <v>177</v>
      </c>
      <c r="N906" s="116">
        <f>N888+N895+N901</f>
        <v>100</v>
      </c>
      <c r="O906" s="116">
        <f>SUM(C906:N906)</f>
        <v>914</v>
      </c>
    </row>
    <row r="907" spans="2:15" s="22" customFormat="1" ht="23.25" customHeight="1" x14ac:dyDescent="0.25">
      <c r="B907" s="117" t="s">
        <v>25</v>
      </c>
      <c r="C907" s="111">
        <f>C906/$C$1708</f>
        <v>2.064516129032258</v>
      </c>
      <c r="D907" s="111">
        <f t="shared" ref="D907:N907" si="368">D906/$C$1709</f>
        <v>2.2361065439000329</v>
      </c>
      <c r="E907" s="111">
        <f t="shared" si="368"/>
        <v>2.0059191055573824</v>
      </c>
      <c r="F907" s="111">
        <f t="shared" si="368"/>
        <v>0.92074975337060172</v>
      </c>
      <c r="G907" s="111">
        <f t="shared" si="368"/>
        <v>0.6576783952647155</v>
      </c>
      <c r="H907" s="111">
        <f t="shared" si="368"/>
        <v>1.5784281486353173</v>
      </c>
      <c r="I907" s="111">
        <f t="shared" si="368"/>
        <v>2.0059191055573824</v>
      </c>
      <c r="J907" s="111">
        <f t="shared" si="368"/>
        <v>2.4991779020059193</v>
      </c>
      <c r="K907" s="111">
        <f t="shared" si="368"/>
        <v>2.071686945083854</v>
      </c>
      <c r="L907" s="111">
        <f t="shared" si="368"/>
        <v>4.8668201249588954</v>
      </c>
      <c r="M907" s="111">
        <f t="shared" si="368"/>
        <v>5.8204537980927329</v>
      </c>
      <c r="N907" s="111">
        <f t="shared" si="368"/>
        <v>3.2883919763235778</v>
      </c>
      <c r="O907" s="111">
        <f>O906/O1708</f>
        <v>2.504109589041096</v>
      </c>
    </row>
    <row r="908" spans="2:15" s="22" customFormat="1" ht="23.25" customHeight="1" x14ac:dyDescent="0.25">
      <c r="B908" s="117" t="s">
        <v>568</v>
      </c>
      <c r="C908" s="111">
        <f t="shared" ref="C908:O908" si="369">IF(C906&lt;&gt;0,IF(1194&lt;&gt;0,C906/C1334*100,0),)</f>
        <v>0.4495329072135984</v>
      </c>
      <c r="D908" s="111">
        <f t="shared" si="369"/>
        <v>0.52631578947368418</v>
      </c>
      <c r="E908" s="111">
        <f t="shared" si="369"/>
        <v>0.50986292209963224</v>
      </c>
      <c r="F908" s="111">
        <f t="shared" si="369"/>
        <v>0.2443494196701283</v>
      </c>
      <c r="G908" s="111">
        <f t="shared" si="369"/>
        <v>0.17310022503029254</v>
      </c>
      <c r="H908" s="111">
        <f t="shared" si="369"/>
        <v>0.42064674436946803</v>
      </c>
      <c r="I908" s="111">
        <f t="shared" si="369"/>
        <v>0.45542780349410183</v>
      </c>
      <c r="J908" s="111">
        <f t="shared" si="369"/>
        <v>0.48552993036478631</v>
      </c>
      <c r="K908" s="111">
        <f t="shared" si="369"/>
        <v>0.41292521465556792</v>
      </c>
      <c r="L908" s="111">
        <f t="shared" si="369"/>
        <v>0.92384519350811478</v>
      </c>
      <c r="M908" s="111">
        <f t="shared" si="369"/>
        <v>1.1270296084049665</v>
      </c>
      <c r="N908" s="111">
        <f t="shared" si="369"/>
        <v>0.71689726862140657</v>
      </c>
      <c r="O908" s="111">
        <f t="shared" si="369"/>
        <v>0.55894277869168252</v>
      </c>
    </row>
    <row r="909" spans="2:15" s="17" customFormat="1" ht="12" customHeight="1" x14ac:dyDescent="0.25">
      <c r="B909" s="19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1"/>
    </row>
    <row r="910" spans="2:15" s="26" customFormat="1" ht="23.25" customHeight="1" x14ac:dyDescent="0.25">
      <c r="B910" s="121" t="s">
        <v>1471</v>
      </c>
      <c r="C910" s="97"/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O910" s="99"/>
    </row>
    <row r="911" spans="2:15" s="26" customFormat="1" ht="12" customHeight="1" x14ac:dyDescent="0.25">
      <c r="B911" s="42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3"/>
    </row>
    <row r="912" spans="2:15" s="17" customFormat="1" ht="23.25" customHeight="1" x14ac:dyDescent="0.25">
      <c r="B912" s="85" t="s">
        <v>629</v>
      </c>
      <c r="C912" s="97"/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9"/>
    </row>
    <row r="913" spans="2:15" s="17" customFormat="1" ht="23.25" customHeight="1" x14ac:dyDescent="0.25">
      <c r="B913" s="104" t="s">
        <v>630</v>
      </c>
      <c r="C913" s="109">
        <v>1</v>
      </c>
      <c r="D913" s="109">
        <v>1</v>
      </c>
      <c r="E913" s="109">
        <v>1</v>
      </c>
      <c r="F913" s="109">
        <v>2</v>
      </c>
      <c r="G913" s="109">
        <v>0</v>
      </c>
      <c r="H913" s="109">
        <v>1</v>
      </c>
      <c r="I913" s="109">
        <v>0</v>
      </c>
      <c r="J913" s="109">
        <v>2</v>
      </c>
      <c r="K913" s="109">
        <v>0</v>
      </c>
      <c r="L913" s="109">
        <v>2</v>
      </c>
      <c r="M913" s="109">
        <v>1</v>
      </c>
      <c r="N913" s="109">
        <v>0</v>
      </c>
      <c r="O913" s="116">
        <f>SUM(C913:N913)</f>
        <v>11</v>
      </c>
    </row>
    <row r="914" spans="2:15" s="17" customFormat="1" ht="23.25" customHeight="1" x14ac:dyDescent="0.25">
      <c r="B914" s="107" t="s">
        <v>631</v>
      </c>
      <c r="C914" s="110">
        <v>24</v>
      </c>
      <c r="D914" s="110">
        <v>36</v>
      </c>
      <c r="E914" s="110">
        <v>13</v>
      </c>
      <c r="F914" s="110">
        <v>3</v>
      </c>
      <c r="G914" s="110">
        <v>2</v>
      </c>
      <c r="H914" s="110">
        <v>1</v>
      </c>
      <c r="I914" s="110">
        <v>14</v>
      </c>
      <c r="J914" s="110">
        <v>20</v>
      </c>
      <c r="K914" s="110">
        <v>22</v>
      </c>
      <c r="L914" s="110">
        <v>22</v>
      </c>
      <c r="M914" s="110">
        <v>16</v>
      </c>
      <c r="N914" s="110">
        <v>28</v>
      </c>
      <c r="O914" s="116">
        <f t="shared" ref="O914:O922" si="370">SUM(C914:N914)</f>
        <v>201</v>
      </c>
    </row>
    <row r="915" spans="2:15" s="17" customFormat="1" ht="23.25" customHeight="1" x14ac:dyDescent="0.25">
      <c r="B915" s="104" t="s">
        <v>632</v>
      </c>
      <c r="C915" s="109">
        <v>3</v>
      </c>
      <c r="D915" s="109">
        <v>4</v>
      </c>
      <c r="E915" s="109">
        <v>1</v>
      </c>
      <c r="F915" s="109">
        <v>6</v>
      </c>
      <c r="G915" s="109">
        <v>0</v>
      </c>
      <c r="H915" s="109">
        <v>0</v>
      </c>
      <c r="I915" s="109">
        <v>0</v>
      </c>
      <c r="J915" s="109">
        <v>1</v>
      </c>
      <c r="K915" s="109">
        <v>0</v>
      </c>
      <c r="L915" s="109">
        <v>0</v>
      </c>
      <c r="M915" s="109">
        <v>1</v>
      </c>
      <c r="N915" s="109">
        <v>1</v>
      </c>
      <c r="O915" s="116">
        <f t="shared" si="370"/>
        <v>17</v>
      </c>
    </row>
    <row r="916" spans="2:15" s="17" customFormat="1" ht="23.25" customHeight="1" x14ac:dyDescent="0.25">
      <c r="B916" s="107" t="s">
        <v>633</v>
      </c>
      <c r="C916" s="110">
        <v>0</v>
      </c>
      <c r="D916" s="110">
        <v>2</v>
      </c>
      <c r="E916" s="110">
        <v>2</v>
      </c>
      <c r="F916" s="110">
        <v>3</v>
      </c>
      <c r="G916" s="110">
        <v>2</v>
      </c>
      <c r="H916" s="110">
        <v>2</v>
      </c>
      <c r="I916" s="110">
        <v>1</v>
      </c>
      <c r="J916" s="110">
        <v>2</v>
      </c>
      <c r="K916" s="110">
        <v>0</v>
      </c>
      <c r="L916" s="110">
        <v>1</v>
      </c>
      <c r="M916" s="110">
        <v>1</v>
      </c>
      <c r="N916" s="110">
        <v>1</v>
      </c>
      <c r="O916" s="116">
        <f t="shared" si="370"/>
        <v>17</v>
      </c>
    </row>
    <row r="917" spans="2:15" s="17" customFormat="1" ht="23.25" customHeight="1" x14ac:dyDescent="0.25">
      <c r="B917" s="104" t="s">
        <v>634</v>
      </c>
      <c r="C917" s="109">
        <v>1</v>
      </c>
      <c r="D917" s="109">
        <v>0</v>
      </c>
      <c r="E917" s="109">
        <v>2</v>
      </c>
      <c r="F917" s="109">
        <v>2</v>
      </c>
      <c r="G917" s="109">
        <v>2</v>
      </c>
      <c r="H917" s="109">
        <v>1</v>
      </c>
      <c r="I917" s="109">
        <v>1</v>
      </c>
      <c r="J917" s="109">
        <v>0</v>
      </c>
      <c r="K917" s="109">
        <v>0</v>
      </c>
      <c r="L917" s="109">
        <v>0</v>
      </c>
      <c r="M917" s="109">
        <v>1</v>
      </c>
      <c r="N917" s="109">
        <v>0</v>
      </c>
      <c r="O917" s="116">
        <f t="shared" si="370"/>
        <v>10</v>
      </c>
    </row>
    <row r="918" spans="2:15" s="17" customFormat="1" ht="23.25" customHeight="1" x14ac:dyDescent="0.25">
      <c r="B918" s="107" t="s">
        <v>635</v>
      </c>
      <c r="C918" s="110">
        <v>0</v>
      </c>
      <c r="D918" s="110">
        <v>0</v>
      </c>
      <c r="E918" s="110">
        <v>0</v>
      </c>
      <c r="F918" s="110">
        <v>0</v>
      </c>
      <c r="G918" s="110">
        <v>0</v>
      </c>
      <c r="H918" s="110">
        <v>0</v>
      </c>
      <c r="I918" s="110">
        <v>0</v>
      </c>
      <c r="J918" s="110">
        <v>0</v>
      </c>
      <c r="K918" s="110">
        <v>1</v>
      </c>
      <c r="L918" s="110">
        <v>0</v>
      </c>
      <c r="M918" s="110">
        <v>0</v>
      </c>
      <c r="N918" s="110">
        <v>0</v>
      </c>
      <c r="O918" s="116">
        <f t="shared" si="370"/>
        <v>1</v>
      </c>
    </row>
    <row r="919" spans="2:15" s="17" customFormat="1" ht="23.25" customHeight="1" x14ac:dyDescent="0.25">
      <c r="B919" s="104" t="s">
        <v>636</v>
      </c>
      <c r="C919" s="109">
        <v>0</v>
      </c>
      <c r="D919" s="109">
        <v>0</v>
      </c>
      <c r="E919" s="109">
        <v>0</v>
      </c>
      <c r="F919" s="109">
        <v>0</v>
      </c>
      <c r="G919" s="109">
        <v>0</v>
      </c>
      <c r="H919" s="109">
        <v>0</v>
      </c>
      <c r="I919" s="109">
        <v>0</v>
      </c>
      <c r="J919" s="109">
        <v>0</v>
      </c>
      <c r="K919" s="109">
        <v>0</v>
      </c>
      <c r="L919" s="109">
        <v>0</v>
      </c>
      <c r="M919" s="109">
        <v>0</v>
      </c>
      <c r="N919" s="109">
        <v>0</v>
      </c>
      <c r="O919" s="116">
        <f t="shared" si="370"/>
        <v>0</v>
      </c>
    </row>
    <row r="920" spans="2:15" s="17" customFormat="1" ht="23.25" customHeight="1" x14ac:dyDescent="0.25">
      <c r="B920" s="107" t="s">
        <v>637</v>
      </c>
      <c r="C920" s="110">
        <v>2</v>
      </c>
      <c r="D920" s="110">
        <v>1</v>
      </c>
      <c r="E920" s="110">
        <v>2</v>
      </c>
      <c r="F920" s="110">
        <v>1</v>
      </c>
      <c r="G920" s="110">
        <v>0</v>
      </c>
      <c r="H920" s="110">
        <v>0</v>
      </c>
      <c r="I920" s="110">
        <v>2</v>
      </c>
      <c r="J920" s="110">
        <v>3</v>
      </c>
      <c r="K920" s="110">
        <v>1</v>
      </c>
      <c r="L920" s="110">
        <v>0</v>
      </c>
      <c r="M920" s="110">
        <v>0</v>
      </c>
      <c r="N920" s="110">
        <v>2</v>
      </c>
      <c r="O920" s="116">
        <f t="shared" si="370"/>
        <v>14</v>
      </c>
    </row>
    <row r="921" spans="2:15" s="17" customFormat="1" ht="23.25" customHeight="1" x14ac:dyDescent="0.25">
      <c r="B921" s="104" t="s">
        <v>638</v>
      </c>
      <c r="C921" s="109">
        <v>0</v>
      </c>
      <c r="D921" s="109">
        <v>0</v>
      </c>
      <c r="E921" s="109">
        <v>0</v>
      </c>
      <c r="F921" s="109">
        <v>1</v>
      </c>
      <c r="G921" s="109">
        <v>0</v>
      </c>
      <c r="H921" s="109">
        <v>0</v>
      </c>
      <c r="I921" s="109">
        <v>0</v>
      </c>
      <c r="J921" s="109">
        <v>0</v>
      </c>
      <c r="K921" s="109">
        <v>0</v>
      </c>
      <c r="L921" s="109">
        <v>0</v>
      </c>
      <c r="M921" s="109">
        <v>0</v>
      </c>
      <c r="N921" s="109">
        <v>0</v>
      </c>
      <c r="O921" s="116">
        <f t="shared" si="370"/>
        <v>1</v>
      </c>
    </row>
    <row r="922" spans="2:15" s="17" customFormat="1" ht="23.25" customHeight="1" x14ac:dyDescent="0.25">
      <c r="B922" s="107" t="s">
        <v>639</v>
      </c>
      <c r="C922" s="110">
        <v>0</v>
      </c>
      <c r="D922" s="110">
        <v>0</v>
      </c>
      <c r="E922" s="110">
        <v>0</v>
      </c>
      <c r="F922" s="110">
        <v>0</v>
      </c>
      <c r="G922" s="110">
        <v>0</v>
      </c>
      <c r="H922" s="110">
        <v>0</v>
      </c>
      <c r="I922" s="110">
        <v>0</v>
      </c>
      <c r="J922" s="110">
        <v>0</v>
      </c>
      <c r="K922" s="110">
        <v>0</v>
      </c>
      <c r="L922" s="110">
        <v>0</v>
      </c>
      <c r="M922" s="110">
        <v>0</v>
      </c>
      <c r="N922" s="110">
        <v>0</v>
      </c>
      <c r="O922" s="116">
        <f t="shared" si="370"/>
        <v>0</v>
      </c>
    </row>
    <row r="923" spans="2:15" s="22" customFormat="1" ht="23.25" customHeight="1" x14ac:dyDescent="0.25">
      <c r="B923" s="117" t="s">
        <v>5</v>
      </c>
      <c r="C923" s="116">
        <f>SUM(C913:C922)</f>
        <v>31</v>
      </c>
      <c r="D923" s="116">
        <f t="shared" ref="D923:N923" si="371">SUM(D913:D922)</f>
        <v>44</v>
      </c>
      <c r="E923" s="116">
        <f t="shared" si="371"/>
        <v>21</v>
      </c>
      <c r="F923" s="116">
        <f>SUM(F913:F922)</f>
        <v>18</v>
      </c>
      <c r="G923" s="116">
        <f>SUM(G913:G922)</f>
        <v>6</v>
      </c>
      <c r="H923" s="116">
        <f t="shared" si="371"/>
        <v>5</v>
      </c>
      <c r="I923" s="116">
        <f t="shared" si="371"/>
        <v>18</v>
      </c>
      <c r="J923" s="116">
        <f>SUM(J913:J922)</f>
        <v>28</v>
      </c>
      <c r="K923" s="116">
        <f t="shared" si="371"/>
        <v>24</v>
      </c>
      <c r="L923" s="116">
        <f t="shared" si="371"/>
        <v>25</v>
      </c>
      <c r="M923" s="116">
        <f t="shared" si="371"/>
        <v>20</v>
      </c>
      <c r="N923" s="116">
        <f t="shared" si="371"/>
        <v>32</v>
      </c>
      <c r="O923" s="116">
        <f>SUM(O913:O922)</f>
        <v>272</v>
      </c>
    </row>
    <row r="924" spans="2:15" s="17" customFormat="1" ht="12" customHeight="1" x14ac:dyDescent="0.25">
      <c r="B924" s="31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21"/>
    </row>
    <row r="925" spans="2:15" s="17" customFormat="1" ht="23.25" customHeight="1" x14ac:dyDescent="0.25">
      <c r="B925" s="85" t="s">
        <v>640</v>
      </c>
      <c r="C925" s="97"/>
      <c r="D925" s="98"/>
      <c r="E925" s="98"/>
      <c r="F925" s="98"/>
      <c r="G925" s="98"/>
      <c r="H925" s="98"/>
      <c r="I925" s="98"/>
      <c r="J925" s="98"/>
      <c r="K925" s="98"/>
      <c r="L925" s="98"/>
      <c r="M925" s="98"/>
      <c r="N925" s="98"/>
      <c r="O925" s="99"/>
    </row>
    <row r="926" spans="2:15" s="22" customFormat="1" ht="23.25" customHeight="1" x14ac:dyDescent="0.25">
      <c r="B926" s="117" t="s">
        <v>5</v>
      </c>
      <c r="C926" s="116">
        <f t="shared" ref="C926:N926" si="372">C923</f>
        <v>31</v>
      </c>
      <c r="D926" s="116">
        <f t="shared" si="372"/>
        <v>44</v>
      </c>
      <c r="E926" s="116">
        <f t="shared" si="372"/>
        <v>21</v>
      </c>
      <c r="F926" s="116">
        <f t="shared" si="372"/>
        <v>18</v>
      </c>
      <c r="G926" s="116">
        <f t="shared" si="372"/>
        <v>6</v>
      </c>
      <c r="H926" s="116">
        <f t="shared" si="372"/>
        <v>5</v>
      </c>
      <c r="I926" s="116">
        <f t="shared" si="372"/>
        <v>18</v>
      </c>
      <c r="J926" s="116">
        <f t="shared" si="372"/>
        <v>28</v>
      </c>
      <c r="K926" s="116">
        <f t="shared" si="372"/>
        <v>24</v>
      </c>
      <c r="L926" s="116">
        <f t="shared" si="372"/>
        <v>25</v>
      </c>
      <c r="M926" s="116">
        <f t="shared" si="372"/>
        <v>20</v>
      </c>
      <c r="N926" s="116">
        <f t="shared" si="372"/>
        <v>32</v>
      </c>
      <c r="O926" s="116">
        <f>SUM(C926:N926)</f>
        <v>272</v>
      </c>
    </row>
    <row r="927" spans="2:15" s="17" customFormat="1" ht="23.25" customHeight="1" x14ac:dyDescent="0.25">
      <c r="B927" s="117" t="s">
        <v>39</v>
      </c>
      <c r="C927" s="111">
        <f>IF(C944=0,0,(C926/C944)*100)</f>
        <v>70.454545454545453</v>
      </c>
      <c r="D927" s="111">
        <f t="shared" ref="D927:O927" si="373">IF(D944=0,0,(D926/D944)*100)</f>
        <v>84.615384615384613</v>
      </c>
      <c r="E927" s="111">
        <f t="shared" si="373"/>
        <v>95.454545454545453</v>
      </c>
      <c r="F927" s="111">
        <f t="shared" si="373"/>
        <v>78.260869565217391</v>
      </c>
      <c r="G927" s="111">
        <f t="shared" si="373"/>
        <v>46.153846153846153</v>
      </c>
      <c r="H927" s="111">
        <f t="shared" si="373"/>
        <v>45.454545454545453</v>
      </c>
      <c r="I927" s="111">
        <f t="shared" si="373"/>
        <v>69.230769230769226</v>
      </c>
      <c r="J927" s="111">
        <f t="shared" si="373"/>
        <v>63.636363636363633</v>
      </c>
      <c r="K927" s="111">
        <f t="shared" si="373"/>
        <v>70.588235294117652</v>
      </c>
      <c r="L927" s="111">
        <f t="shared" si="373"/>
        <v>58.139534883720934</v>
      </c>
      <c r="M927" s="111">
        <f t="shared" si="373"/>
        <v>64.516129032258064</v>
      </c>
      <c r="N927" s="111">
        <f t="shared" si="373"/>
        <v>62.745098039215684</v>
      </c>
      <c r="O927" s="111">
        <f t="shared" si="373"/>
        <v>69.035532994923855</v>
      </c>
    </row>
    <row r="928" spans="2:15" s="17" customFormat="1" ht="23.25" customHeight="1" x14ac:dyDescent="0.25">
      <c r="B928" s="117" t="s">
        <v>45</v>
      </c>
      <c r="C928" s="111">
        <f>C926/$C$1708</f>
        <v>1</v>
      </c>
      <c r="D928" s="111">
        <f t="shared" ref="D928:N928" si="374">D926/$C$1709</f>
        <v>1.4468924695823742</v>
      </c>
      <c r="E928" s="111">
        <f t="shared" si="374"/>
        <v>0.69056231502795129</v>
      </c>
      <c r="F928" s="111">
        <f t="shared" si="374"/>
        <v>0.59191055573824403</v>
      </c>
      <c r="G928" s="111">
        <f t="shared" si="374"/>
        <v>0.19730351857941467</v>
      </c>
      <c r="H928" s="111">
        <f t="shared" si="374"/>
        <v>0.16441959881617887</v>
      </c>
      <c r="I928" s="111">
        <f t="shared" si="374"/>
        <v>0.59191055573824403</v>
      </c>
      <c r="J928" s="111">
        <f t="shared" si="374"/>
        <v>0.92074975337060172</v>
      </c>
      <c r="K928" s="111">
        <f t="shared" si="374"/>
        <v>0.78921407431765866</v>
      </c>
      <c r="L928" s="111">
        <f t="shared" si="374"/>
        <v>0.82209799408089446</v>
      </c>
      <c r="M928" s="111">
        <f t="shared" si="374"/>
        <v>0.6576783952647155</v>
      </c>
      <c r="N928" s="111">
        <f t="shared" si="374"/>
        <v>1.0522854324235449</v>
      </c>
      <c r="O928" s="111">
        <f>O926/O1708</f>
        <v>0.74520547945205484</v>
      </c>
    </row>
    <row r="929" spans="2:15" s="17" customFormat="1" ht="12" customHeight="1" x14ac:dyDescent="0.25">
      <c r="B929" s="31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21"/>
    </row>
    <row r="930" spans="2:15" s="17" customFormat="1" ht="23.25" customHeight="1" x14ac:dyDescent="0.25">
      <c r="B930" s="85" t="s">
        <v>641</v>
      </c>
      <c r="C930" s="97"/>
      <c r="D930" s="98"/>
      <c r="E930" s="98"/>
      <c r="F930" s="98"/>
      <c r="G930" s="98"/>
      <c r="H930" s="98"/>
      <c r="I930" s="98"/>
      <c r="J930" s="98"/>
      <c r="K930" s="98"/>
      <c r="L930" s="98"/>
      <c r="M930" s="98"/>
      <c r="N930" s="98"/>
      <c r="O930" s="99"/>
    </row>
    <row r="931" spans="2:15" s="17" customFormat="1" ht="23.25" customHeight="1" x14ac:dyDescent="0.25">
      <c r="B931" s="104" t="s">
        <v>642</v>
      </c>
      <c r="C931" s="109">
        <v>11</v>
      </c>
      <c r="D931" s="109">
        <v>5</v>
      </c>
      <c r="E931" s="109">
        <v>0</v>
      </c>
      <c r="F931" s="109">
        <v>2</v>
      </c>
      <c r="G931" s="109">
        <v>7</v>
      </c>
      <c r="H931" s="109">
        <v>3</v>
      </c>
      <c r="I931" s="109">
        <v>8</v>
      </c>
      <c r="J931" s="109">
        <v>12</v>
      </c>
      <c r="K931" s="109">
        <v>8</v>
      </c>
      <c r="L931" s="109">
        <v>4</v>
      </c>
      <c r="M931" s="109">
        <v>8</v>
      </c>
      <c r="N931" s="109">
        <v>16</v>
      </c>
      <c r="O931" s="116">
        <f>SUM(C931:N931)</f>
        <v>84</v>
      </c>
    </row>
    <row r="932" spans="2:15" s="17" customFormat="1" ht="23.25" customHeight="1" x14ac:dyDescent="0.25">
      <c r="B932" s="107" t="s">
        <v>643</v>
      </c>
      <c r="C932" s="110">
        <v>2</v>
      </c>
      <c r="D932" s="110">
        <v>3</v>
      </c>
      <c r="E932" s="110">
        <v>1</v>
      </c>
      <c r="F932" s="110">
        <v>3</v>
      </c>
      <c r="G932" s="110">
        <v>0</v>
      </c>
      <c r="H932" s="110">
        <v>3</v>
      </c>
      <c r="I932" s="110">
        <v>0</v>
      </c>
      <c r="J932" s="110">
        <v>4</v>
      </c>
      <c r="K932" s="110">
        <v>2</v>
      </c>
      <c r="L932" s="110">
        <v>14</v>
      </c>
      <c r="M932" s="110">
        <v>3</v>
      </c>
      <c r="N932" s="110">
        <v>3</v>
      </c>
      <c r="O932" s="116">
        <f>SUM(C932:N932)</f>
        <v>38</v>
      </c>
    </row>
    <row r="933" spans="2:15" s="17" customFormat="1" ht="23.25" customHeight="1" x14ac:dyDescent="0.25">
      <c r="B933" s="117" t="s">
        <v>5</v>
      </c>
      <c r="C933" s="116">
        <f>SUM(C931:C932)</f>
        <v>13</v>
      </c>
      <c r="D933" s="116">
        <f>SUM(D931:D932)</f>
        <v>8</v>
      </c>
      <c r="E933" s="116">
        <f t="shared" ref="E933:N933" si="375">SUM(E931:E932)</f>
        <v>1</v>
      </c>
      <c r="F933" s="116">
        <f t="shared" si="375"/>
        <v>5</v>
      </c>
      <c r="G933" s="116">
        <f t="shared" si="375"/>
        <v>7</v>
      </c>
      <c r="H933" s="116">
        <f t="shared" si="375"/>
        <v>6</v>
      </c>
      <c r="I933" s="116">
        <f t="shared" si="375"/>
        <v>8</v>
      </c>
      <c r="J933" s="116">
        <f t="shared" si="375"/>
        <v>16</v>
      </c>
      <c r="K933" s="116">
        <f t="shared" si="375"/>
        <v>10</v>
      </c>
      <c r="L933" s="116">
        <f t="shared" si="375"/>
        <v>18</v>
      </c>
      <c r="M933" s="116">
        <f t="shared" si="375"/>
        <v>11</v>
      </c>
      <c r="N933" s="116">
        <f t="shared" si="375"/>
        <v>19</v>
      </c>
      <c r="O933" s="116">
        <f>SUM(O931:O932)</f>
        <v>122</v>
      </c>
    </row>
    <row r="934" spans="2:15" s="17" customFormat="1" ht="23.25" customHeight="1" x14ac:dyDescent="0.25">
      <c r="B934" s="117" t="s">
        <v>39</v>
      </c>
      <c r="C934" s="111">
        <f>IF(C944=0,0,(C933/C944)*100)</f>
        <v>29.545454545454547</v>
      </c>
      <c r="D934" s="111">
        <f t="shared" ref="D934:O934" si="376">IF(D944=0,0,(D933/D944)*100)</f>
        <v>15.384615384615385</v>
      </c>
      <c r="E934" s="111">
        <f t="shared" si="376"/>
        <v>4.5454545454545459</v>
      </c>
      <c r="F934" s="111">
        <f t="shared" si="376"/>
        <v>21.739130434782609</v>
      </c>
      <c r="G934" s="111">
        <f t="shared" si="376"/>
        <v>53.846153846153847</v>
      </c>
      <c r="H934" s="111">
        <f t="shared" si="376"/>
        <v>54.54545454545454</v>
      </c>
      <c r="I934" s="111">
        <f t="shared" si="376"/>
        <v>30.76923076923077</v>
      </c>
      <c r="J934" s="111">
        <f t="shared" si="376"/>
        <v>36.363636363636367</v>
      </c>
      <c r="K934" s="111">
        <f t="shared" si="376"/>
        <v>29.411764705882355</v>
      </c>
      <c r="L934" s="111">
        <f t="shared" si="376"/>
        <v>41.860465116279073</v>
      </c>
      <c r="M934" s="111">
        <f t="shared" si="376"/>
        <v>35.483870967741936</v>
      </c>
      <c r="N934" s="111">
        <f t="shared" si="376"/>
        <v>37.254901960784316</v>
      </c>
      <c r="O934" s="111">
        <f t="shared" si="376"/>
        <v>30.964467005076141</v>
      </c>
    </row>
    <row r="935" spans="2:15" s="17" customFormat="1" ht="23.25" customHeight="1" x14ac:dyDescent="0.25">
      <c r="B935" s="117" t="s">
        <v>25</v>
      </c>
      <c r="C935" s="111">
        <f>C933/$C$1708</f>
        <v>0.41935483870967744</v>
      </c>
      <c r="D935" s="111">
        <f t="shared" ref="D935:N935" si="377">D933/$C$1709</f>
        <v>0.26307135810588622</v>
      </c>
      <c r="E935" s="111">
        <f t="shared" si="377"/>
        <v>3.2883919763235778E-2</v>
      </c>
      <c r="F935" s="111">
        <f t="shared" si="377"/>
        <v>0.16441959881617887</v>
      </c>
      <c r="G935" s="111">
        <f t="shared" si="377"/>
        <v>0.23018743834265043</v>
      </c>
      <c r="H935" s="111">
        <f t="shared" si="377"/>
        <v>0.19730351857941467</v>
      </c>
      <c r="I935" s="111">
        <f t="shared" si="377"/>
        <v>0.26307135810588622</v>
      </c>
      <c r="J935" s="111">
        <f t="shared" si="377"/>
        <v>0.52614271621177244</v>
      </c>
      <c r="K935" s="111">
        <f t="shared" si="377"/>
        <v>0.32883919763235775</v>
      </c>
      <c r="L935" s="111">
        <f t="shared" si="377"/>
        <v>0.59191055573824403</v>
      </c>
      <c r="M935" s="111">
        <f t="shared" si="377"/>
        <v>0.36172311739559354</v>
      </c>
      <c r="N935" s="111">
        <f t="shared" si="377"/>
        <v>0.62479447550147982</v>
      </c>
      <c r="O935" s="111">
        <f>O933/O1708</f>
        <v>0.33424657534246577</v>
      </c>
    </row>
    <row r="936" spans="2:15" s="22" customFormat="1" ht="12" customHeight="1" x14ac:dyDescent="0.25">
      <c r="B936" s="34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6"/>
    </row>
    <row r="937" spans="2:15" s="17" customFormat="1" ht="23.25" customHeight="1" x14ac:dyDescent="0.25">
      <c r="B937" s="85" t="s">
        <v>645</v>
      </c>
      <c r="C937" s="97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8"/>
      <c r="O937" s="99"/>
    </row>
    <row r="938" spans="2:15" s="22" customFormat="1" ht="23.25" customHeight="1" x14ac:dyDescent="0.25">
      <c r="B938" s="107" t="s">
        <v>644</v>
      </c>
      <c r="C938" s="110">
        <v>0</v>
      </c>
      <c r="D938" s="110">
        <v>0</v>
      </c>
      <c r="E938" s="110">
        <v>0</v>
      </c>
      <c r="F938" s="110">
        <v>0</v>
      </c>
      <c r="G938" s="110">
        <v>0</v>
      </c>
      <c r="H938" s="110">
        <v>0</v>
      </c>
      <c r="I938" s="110">
        <v>0</v>
      </c>
      <c r="J938" s="110">
        <v>0</v>
      </c>
      <c r="K938" s="110">
        <v>0</v>
      </c>
      <c r="L938" s="110">
        <v>0</v>
      </c>
      <c r="M938" s="110">
        <v>0</v>
      </c>
      <c r="N938" s="110">
        <v>0</v>
      </c>
      <c r="O938" s="116">
        <f>SUM(C938:N938)</f>
        <v>0</v>
      </c>
    </row>
    <row r="939" spans="2:15" s="22" customFormat="1" ht="23.25" customHeight="1" x14ac:dyDescent="0.25">
      <c r="B939" s="117" t="s">
        <v>5</v>
      </c>
      <c r="C939" s="116">
        <f>C938</f>
        <v>0</v>
      </c>
      <c r="D939" s="116">
        <f>D938</f>
        <v>0</v>
      </c>
      <c r="E939" s="116">
        <f t="shared" ref="E939:N939" si="378">E938</f>
        <v>0</v>
      </c>
      <c r="F939" s="116">
        <f t="shared" si="378"/>
        <v>0</v>
      </c>
      <c r="G939" s="116">
        <f t="shared" si="378"/>
        <v>0</v>
      </c>
      <c r="H939" s="116">
        <f t="shared" si="378"/>
        <v>0</v>
      </c>
      <c r="I939" s="116">
        <f t="shared" si="378"/>
        <v>0</v>
      </c>
      <c r="J939" s="116">
        <f t="shared" si="378"/>
        <v>0</v>
      </c>
      <c r="K939" s="116">
        <f t="shared" si="378"/>
        <v>0</v>
      </c>
      <c r="L939" s="116">
        <f t="shared" si="378"/>
        <v>0</v>
      </c>
      <c r="M939" s="116">
        <f t="shared" si="378"/>
        <v>0</v>
      </c>
      <c r="N939" s="116">
        <f t="shared" si="378"/>
        <v>0</v>
      </c>
      <c r="O939" s="116">
        <f>SUM(C939:N939)</f>
        <v>0</v>
      </c>
    </row>
    <row r="940" spans="2:15" s="17" customFormat="1" ht="23.25" customHeight="1" x14ac:dyDescent="0.25">
      <c r="B940" s="117" t="s">
        <v>39</v>
      </c>
      <c r="C940" s="111">
        <f>IF(C944=0,0,(C939/C944)*100)</f>
        <v>0</v>
      </c>
      <c r="D940" s="111">
        <f t="shared" ref="D940:N940" si="379">IF(D944=0,0,(D939/D944)*100)</f>
        <v>0</v>
      </c>
      <c r="E940" s="111">
        <f t="shared" si="379"/>
        <v>0</v>
      </c>
      <c r="F940" s="111">
        <f t="shared" si="379"/>
        <v>0</v>
      </c>
      <c r="G940" s="111">
        <f t="shared" si="379"/>
        <v>0</v>
      </c>
      <c r="H940" s="111">
        <f t="shared" si="379"/>
        <v>0</v>
      </c>
      <c r="I940" s="111">
        <f t="shared" si="379"/>
        <v>0</v>
      </c>
      <c r="J940" s="111">
        <f t="shared" si="379"/>
        <v>0</v>
      </c>
      <c r="K940" s="111">
        <f t="shared" si="379"/>
        <v>0</v>
      </c>
      <c r="L940" s="111">
        <f t="shared" si="379"/>
        <v>0</v>
      </c>
      <c r="M940" s="111">
        <f t="shared" si="379"/>
        <v>0</v>
      </c>
      <c r="N940" s="111">
        <f t="shared" si="379"/>
        <v>0</v>
      </c>
      <c r="O940" s="111">
        <f>IF(O944=0,0,(O939/O944)*100)</f>
        <v>0</v>
      </c>
    </row>
    <row r="941" spans="2:15" s="22" customFormat="1" ht="23.25" customHeight="1" x14ac:dyDescent="0.25">
      <c r="B941" s="117" t="s">
        <v>25</v>
      </c>
      <c r="C941" s="111">
        <f>C939/$C$1708</f>
        <v>0</v>
      </c>
      <c r="D941" s="111">
        <f t="shared" ref="D941:N941" si="380">D939/$C$1709</f>
        <v>0</v>
      </c>
      <c r="E941" s="111">
        <f t="shared" si="380"/>
        <v>0</v>
      </c>
      <c r="F941" s="111">
        <f t="shared" si="380"/>
        <v>0</v>
      </c>
      <c r="G941" s="111">
        <f t="shared" si="380"/>
        <v>0</v>
      </c>
      <c r="H941" s="111">
        <f t="shared" si="380"/>
        <v>0</v>
      </c>
      <c r="I941" s="111">
        <f t="shared" si="380"/>
        <v>0</v>
      </c>
      <c r="J941" s="111">
        <f t="shared" si="380"/>
        <v>0</v>
      </c>
      <c r="K941" s="111">
        <f t="shared" si="380"/>
        <v>0</v>
      </c>
      <c r="L941" s="111">
        <f t="shared" si="380"/>
        <v>0</v>
      </c>
      <c r="M941" s="111">
        <f t="shared" si="380"/>
        <v>0</v>
      </c>
      <c r="N941" s="111">
        <f t="shared" si="380"/>
        <v>0</v>
      </c>
      <c r="O941" s="111">
        <f>O939/O1708</f>
        <v>0</v>
      </c>
    </row>
    <row r="942" spans="2:15" s="22" customFormat="1" ht="12" customHeight="1" x14ac:dyDescent="0.25">
      <c r="B942" s="31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21"/>
    </row>
    <row r="943" spans="2:15" s="22" customFormat="1" ht="23.25" customHeight="1" x14ac:dyDescent="0.25">
      <c r="B943" s="85" t="s">
        <v>161</v>
      </c>
      <c r="C943" s="97"/>
      <c r="D943" s="98"/>
      <c r="E943" s="98"/>
      <c r="F943" s="98"/>
      <c r="G943" s="98"/>
      <c r="H943" s="98"/>
      <c r="I943" s="98"/>
      <c r="J943" s="98"/>
      <c r="K943" s="98"/>
      <c r="L943" s="98"/>
      <c r="M943" s="98"/>
      <c r="N943" s="98"/>
      <c r="O943" s="99"/>
    </row>
    <row r="944" spans="2:15" s="22" customFormat="1" ht="23.25" customHeight="1" x14ac:dyDescent="0.25">
      <c r="B944" s="117" t="s">
        <v>5</v>
      </c>
      <c r="C944" s="116">
        <f>SUM(C926+ C933+C939)</f>
        <v>44</v>
      </c>
      <c r="D944" s="116">
        <f t="shared" ref="D944:M944" si="381">SUM(D926+ D933+D939)</f>
        <v>52</v>
      </c>
      <c r="E944" s="116">
        <f t="shared" si="381"/>
        <v>22</v>
      </c>
      <c r="F944" s="116">
        <f t="shared" si="381"/>
        <v>23</v>
      </c>
      <c r="G944" s="116">
        <f t="shared" si="381"/>
        <v>13</v>
      </c>
      <c r="H944" s="116">
        <f t="shared" si="381"/>
        <v>11</v>
      </c>
      <c r="I944" s="116">
        <f t="shared" si="381"/>
        <v>26</v>
      </c>
      <c r="J944" s="116">
        <f t="shared" si="381"/>
        <v>44</v>
      </c>
      <c r="K944" s="116">
        <f t="shared" si="381"/>
        <v>34</v>
      </c>
      <c r="L944" s="116">
        <f t="shared" si="381"/>
        <v>43</v>
      </c>
      <c r="M944" s="116">
        <f t="shared" si="381"/>
        <v>31</v>
      </c>
      <c r="N944" s="116">
        <f>SUM(N926+ N933+N939)</f>
        <v>51</v>
      </c>
      <c r="O944" s="116">
        <f>SUM(C944:N944)</f>
        <v>394</v>
      </c>
    </row>
    <row r="945" spans="2:15" s="22" customFormat="1" ht="23.25" customHeight="1" x14ac:dyDescent="0.25">
      <c r="B945" s="117" t="s">
        <v>25</v>
      </c>
      <c r="C945" s="111">
        <f>C944/$C$1708</f>
        <v>1.4193548387096775</v>
      </c>
      <c r="D945" s="111">
        <f t="shared" ref="D945:N945" si="382">D944/$C$1709</f>
        <v>1.7099638276882605</v>
      </c>
      <c r="E945" s="111">
        <f t="shared" si="382"/>
        <v>0.72344623479118708</v>
      </c>
      <c r="F945" s="111">
        <f t="shared" si="382"/>
        <v>0.75633015455442287</v>
      </c>
      <c r="G945" s="111">
        <f t="shared" si="382"/>
        <v>0.42749095692206512</v>
      </c>
      <c r="H945" s="111">
        <f t="shared" si="382"/>
        <v>0.36172311739559354</v>
      </c>
      <c r="I945" s="111">
        <f t="shared" si="382"/>
        <v>0.85498191384413025</v>
      </c>
      <c r="J945" s="111">
        <f t="shared" si="382"/>
        <v>1.4468924695823742</v>
      </c>
      <c r="K945" s="111">
        <f t="shared" si="382"/>
        <v>1.1180532719500165</v>
      </c>
      <c r="L945" s="111">
        <f t="shared" si="382"/>
        <v>1.4140085498191384</v>
      </c>
      <c r="M945" s="111">
        <f t="shared" si="382"/>
        <v>1.0194015126603091</v>
      </c>
      <c r="N945" s="111">
        <f t="shared" si="382"/>
        <v>1.6770799079250247</v>
      </c>
      <c r="O945" s="111">
        <f>O944/O1708</f>
        <v>1.0794520547945206</v>
      </c>
    </row>
    <row r="946" spans="2:15" s="22" customFormat="1" ht="23.25" customHeight="1" x14ac:dyDescent="0.25">
      <c r="B946" s="117" t="s">
        <v>98</v>
      </c>
      <c r="C946" s="111">
        <f t="shared" ref="C946:O946" si="383">IF(C944&lt;&gt;0,IF(C1334&lt;&gt;0,C944/C1334*100,0),0)</f>
        <v>0.30905387370934889</v>
      </c>
      <c r="D946" s="111">
        <f t="shared" si="383"/>
        <v>0.4024767801857585</v>
      </c>
      <c r="E946" s="111">
        <f t="shared" si="383"/>
        <v>0.18388498829822802</v>
      </c>
      <c r="F946" s="111">
        <f t="shared" si="383"/>
        <v>0.20071559472903394</v>
      </c>
      <c r="G946" s="111">
        <f t="shared" si="383"/>
        <v>0.11251514626969014</v>
      </c>
      <c r="H946" s="111">
        <f t="shared" si="383"/>
        <v>9.6398212251336435E-2</v>
      </c>
      <c r="I946" s="111">
        <f t="shared" si="383"/>
        <v>0.19411676870240407</v>
      </c>
      <c r="J946" s="111">
        <f t="shared" si="383"/>
        <v>0.28109627547434995</v>
      </c>
      <c r="K946" s="111">
        <f t="shared" si="383"/>
        <v>0.22284852854427475</v>
      </c>
      <c r="L946" s="111">
        <f t="shared" si="383"/>
        <v>0.26841448189762795</v>
      </c>
      <c r="M946" s="111">
        <f t="shared" si="383"/>
        <v>0.1973893664438077</v>
      </c>
      <c r="N946" s="111">
        <f t="shared" si="383"/>
        <v>0.36561760699691737</v>
      </c>
      <c r="O946" s="111">
        <f t="shared" si="383"/>
        <v>0.2409446989108566</v>
      </c>
    </row>
    <row r="947" spans="2:15" s="22" customFormat="1" ht="12" customHeight="1" x14ac:dyDescent="0.25">
      <c r="B947" s="34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6"/>
    </row>
    <row r="948" spans="2:15" s="26" customFormat="1" ht="23.25" customHeight="1" x14ac:dyDescent="0.25">
      <c r="B948" s="121" t="s">
        <v>162</v>
      </c>
      <c r="C948" s="97"/>
      <c r="D948" s="98"/>
      <c r="E948" s="98"/>
      <c r="F948" s="98"/>
      <c r="G948" s="98"/>
      <c r="H948" s="98"/>
      <c r="I948" s="98"/>
      <c r="J948" s="98"/>
      <c r="K948" s="98"/>
      <c r="L948" s="98"/>
      <c r="M948" s="98"/>
      <c r="N948" s="98"/>
      <c r="O948" s="99"/>
    </row>
    <row r="949" spans="2:15" s="26" customFormat="1" ht="12" customHeight="1" x14ac:dyDescent="0.25">
      <c r="B949" s="42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3"/>
    </row>
    <row r="950" spans="2:15" s="17" customFormat="1" ht="23.25" customHeight="1" x14ac:dyDescent="0.25">
      <c r="B950" s="85" t="s">
        <v>646</v>
      </c>
      <c r="C950" s="97"/>
      <c r="D950" s="98"/>
      <c r="E950" s="98"/>
      <c r="F950" s="98"/>
      <c r="G950" s="98"/>
      <c r="H950" s="98"/>
      <c r="I950" s="98"/>
      <c r="J950" s="98"/>
      <c r="K950" s="98"/>
      <c r="L950" s="98"/>
      <c r="M950" s="98"/>
      <c r="N950" s="98"/>
      <c r="O950" s="99"/>
    </row>
    <row r="951" spans="2:15" s="17" customFormat="1" ht="23.25" customHeight="1" x14ac:dyDescent="0.25">
      <c r="B951" s="104" t="s">
        <v>647</v>
      </c>
      <c r="C951" s="109">
        <v>0</v>
      </c>
      <c r="D951" s="109">
        <v>0</v>
      </c>
      <c r="E951" s="109">
        <v>0</v>
      </c>
      <c r="F951" s="109">
        <v>0</v>
      </c>
      <c r="G951" s="109">
        <v>0</v>
      </c>
      <c r="H951" s="109">
        <v>0</v>
      </c>
      <c r="I951" s="109">
        <v>0</v>
      </c>
      <c r="J951" s="109">
        <v>0</v>
      </c>
      <c r="K951" s="109">
        <v>0</v>
      </c>
      <c r="L951" s="109">
        <v>0</v>
      </c>
      <c r="M951" s="109">
        <v>0</v>
      </c>
      <c r="N951" s="109">
        <v>0</v>
      </c>
      <c r="O951" s="116">
        <f>SUM(C951:N951)</f>
        <v>0</v>
      </c>
    </row>
    <row r="952" spans="2:15" s="17" customFormat="1" ht="23.25" customHeight="1" x14ac:dyDescent="0.25">
      <c r="B952" s="107" t="s">
        <v>648</v>
      </c>
      <c r="C952" s="110">
        <v>0</v>
      </c>
      <c r="D952" s="110">
        <v>0</v>
      </c>
      <c r="E952" s="110">
        <v>0</v>
      </c>
      <c r="F952" s="110">
        <v>0</v>
      </c>
      <c r="G952" s="110">
        <v>0</v>
      </c>
      <c r="H952" s="110">
        <v>0</v>
      </c>
      <c r="I952" s="110">
        <v>0</v>
      </c>
      <c r="J952" s="110">
        <v>0</v>
      </c>
      <c r="K952" s="110">
        <v>0</v>
      </c>
      <c r="L952" s="110">
        <v>0</v>
      </c>
      <c r="M952" s="110">
        <v>0</v>
      </c>
      <c r="N952" s="110">
        <v>0</v>
      </c>
      <c r="O952" s="116">
        <f t="shared" ref="O952:O960" si="384">SUM(C952:N952)</f>
        <v>0</v>
      </c>
    </row>
    <row r="953" spans="2:15" s="17" customFormat="1" ht="23.25" customHeight="1" x14ac:dyDescent="0.25">
      <c r="B953" s="104" t="s">
        <v>649</v>
      </c>
      <c r="C953" s="109">
        <v>0</v>
      </c>
      <c r="D953" s="109">
        <v>0</v>
      </c>
      <c r="E953" s="109">
        <v>0</v>
      </c>
      <c r="F953" s="109">
        <v>0</v>
      </c>
      <c r="G953" s="109">
        <v>0</v>
      </c>
      <c r="H953" s="109">
        <v>0</v>
      </c>
      <c r="I953" s="109">
        <v>0</v>
      </c>
      <c r="J953" s="109">
        <v>0</v>
      </c>
      <c r="K953" s="109">
        <v>0</v>
      </c>
      <c r="L953" s="109">
        <v>0</v>
      </c>
      <c r="M953" s="109">
        <v>0</v>
      </c>
      <c r="N953" s="109">
        <v>0</v>
      </c>
      <c r="O953" s="116">
        <f t="shared" si="384"/>
        <v>0</v>
      </c>
    </row>
    <row r="954" spans="2:15" s="17" customFormat="1" ht="23.25" customHeight="1" x14ac:dyDescent="0.25">
      <c r="B954" s="107" t="s">
        <v>650</v>
      </c>
      <c r="C954" s="110">
        <v>0</v>
      </c>
      <c r="D954" s="110">
        <v>0</v>
      </c>
      <c r="E954" s="110">
        <v>0</v>
      </c>
      <c r="F954" s="110">
        <v>0</v>
      </c>
      <c r="G954" s="110">
        <v>0</v>
      </c>
      <c r="H954" s="110">
        <v>0</v>
      </c>
      <c r="I954" s="110">
        <v>0</v>
      </c>
      <c r="J954" s="110">
        <v>0</v>
      </c>
      <c r="K954" s="110">
        <v>0</v>
      </c>
      <c r="L954" s="110">
        <v>0</v>
      </c>
      <c r="M954" s="110">
        <v>0</v>
      </c>
      <c r="N954" s="110">
        <v>0</v>
      </c>
      <c r="O954" s="116">
        <f t="shared" si="384"/>
        <v>0</v>
      </c>
    </row>
    <row r="955" spans="2:15" s="17" customFormat="1" ht="23.25" customHeight="1" x14ac:dyDescent="0.25">
      <c r="B955" s="104" t="s">
        <v>651</v>
      </c>
      <c r="C955" s="109">
        <v>0</v>
      </c>
      <c r="D955" s="109">
        <v>0</v>
      </c>
      <c r="E955" s="109">
        <v>0</v>
      </c>
      <c r="F955" s="109">
        <v>0</v>
      </c>
      <c r="G955" s="109">
        <v>0</v>
      </c>
      <c r="H955" s="109">
        <v>0</v>
      </c>
      <c r="I955" s="109">
        <v>0</v>
      </c>
      <c r="J955" s="109">
        <v>0</v>
      </c>
      <c r="K955" s="109">
        <v>0</v>
      </c>
      <c r="L955" s="109">
        <v>0</v>
      </c>
      <c r="M955" s="109">
        <v>0</v>
      </c>
      <c r="N955" s="109">
        <v>0</v>
      </c>
      <c r="O955" s="116">
        <f t="shared" si="384"/>
        <v>0</v>
      </c>
    </row>
    <row r="956" spans="2:15" s="17" customFormat="1" ht="23.25" customHeight="1" x14ac:dyDescent="0.25">
      <c r="B956" s="107" t="s">
        <v>652</v>
      </c>
      <c r="C956" s="110">
        <v>0</v>
      </c>
      <c r="D956" s="110">
        <v>0</v>
      </c>
      <c r="E956" s="110">
        <v>0</v>
      </c>
      <c r="F956" s="110">
        <v>0</v>
      </c>
      <c r="G956" s="110">
        <v>0</v>
      </c>
      <c r="H956" s="110">
        <v>0</v>
      </c>
      <c r="I956" s="110">
        <v>0</v>
      </c>
      <c r="J956" s="110">
        <v>0</v>
      </c>
      <c r="K956" s="110">
        <v>0</v>
      </c>
      <c r="L956" s="110">
        <v>0</v>
      </c>
      <c r="M956" s="110">
        <v>0</v>
      </c>
      <c r="N956" s="110">
        <v>0</v>
      </c>
      <c r="O956" s="116">
        <f t="shared" si="384"/>
        <v>0</v>
      </c>
    </row>
    <row r="957" spans="2:15" s="17" customFormat="1" ht="23.25" customHeight="1" x14ac:dyDescent="0.25">
      <c r="B957" s="104" t="s">
        <v>653</v>
      </c>
      <c r="C957" s="109">
        <v>0</v>
      </c>
      <c r="D957" s="109">
        <v>0</v>
      </c>
      <c r="E957" s="109">
        <v>0</v>
      </c>
      <c r="F957" s="109">
        <v>0</v>
      </c>
      <c r="G957" s="109">
        <v>0</v>
      </c>
      <c r="H957" s="109">
        <v>0</v>
      </c>
      <c r="I957" s="109">
        <v>0</v>
      </c>
      <c r="J957" s="109">
        <v>0</v>
      </c>
      <c r="K957" s="109">
        <v>0</v>
      </c>
      <c r="L957" s="109">
        <v>0</v>
      </c>
      <c r="M957" s="109">
        <v>0</v>
      </c>
      <c r="N957" s="109">
        <v>0</v>
      </c>
      <c r="O957" s="116">
        <f t="shared" si="384"/>
        <v>0</v>
      </c>
    </row>
    <row r="958" spans="2:15" s="17" customFormat="1" ht="23.25" customHeight="1" x14ac:dyDescent="0.25">
      <c r="B958" s="107" t="s">
        <v>654</v>
      </c>
      <c r="C958" s="110">
        <v>0</v>
      </c>
      <c r="D958" s="110">
        <v>0</v>
      </c>
      <c r="E958" s="110">
        <v>0</v>
      </c>
      <c r="F958" s="110">
        <v>0</v>
      </c>
      <c r="G958" s="110">
        <v>0</v>
      </c>
      <c r="H958" s="110">
        <v>0</v>
      </c>
      <c r="I958" s="110">
        <v>0</v>
      </c>
      <c r="J958" s="110">
        <v>0</v>
      </c>
      <c r="K958" s="110">
        <v>0</v>
      </c>
      <c r="L958" s="110">
        <v>0</v>
      </c>
      <c r="M958" s="110">
        <v>0</v>
      </c>
      <c r="N958" s="110">
        <v>0</v>
      </c>
      <c r="O958" s="116">
        <f t="shared" si="384"/>
        <v>0</v>
      </c>
    </row>
    <row r="959" spans="2:15" s="17" customFormat="1" ht="23.25" customHeight="1" x14ac:dyDescent="0.25">
      <c r="B959" s="104" t="s">
        <v>655</v>
      </c>
      <c r="C959" s="109">
        <v>0</v>
      </c>
      <c r="D959" s="109">
        <v>0</v>
      </c>
      <c r="E959" s="109">
        <v>0</v>
      </c>
      <c r="F959" s="109">
        <v>0</v>
      </c>
      <c r="G959" s="109">
        <v>0</v>
      </c>
      <c r="H959" s="109">
        <v>0</v>
      </c>
      <c r="I959" s="109">
        <v>0</v>
      </c>
      <c r="J959" s="109">
        <v>0</v>
      </c>
      <c r="K959" s="109">
        <v>0</v>
      </c>
      <c r="L959" s="109">
        <v>0</v>
      </c>
      <c r="M959" s="109">
        <v>0</v>
      </c>
      <c r="N959" s="109">
        <v>0</v>
      </c>
      <c r="O959" s="116">
        <f t="shared" si="384"/>
        <v>0</v>
      </c>
    </row>
    <row r="960" spans="2:15" s="17" customFormat="1" ht="23.25" customHeight="1" x14ac:dyDescent="0.25">
      <c r="B960" s="107" t="s">
        <v>656</v>
      </c>
      <c r="C960" s="110">
        <v>0</v>
      </c>
      <c r="D960" s="110">
        <v>0</v>
      </c>
      <c r="E960" s="110">
        <v>0</v>
      </c>
      <c r="F960" s="110">
        <v>0</v>
      </c>
      <c r="G960" s="110">
        <v>0</v>
      </c>
      <c r="H960" s="110">
        <v>0</v>
      </c>
      <c r="I960" s="110">
        <v>0</v>
      </c>
      <c r="J960" s="110">
        <v>0</v>
      </c>
      <c r="K960" s="110">
        <v>0</v>
      </c>
      <c r="L960" s="110">
        <v>0</v>
      </c>
      <c r="M960" s="110">
        <v>0</v>
      </c>
      <c r="N960" s="110">
        <v>0</v>
      </c>
      <c r="O960" s="116">
        <f t="shared" si="384"/>
        <v>0</v>
      </c>
    </row>
    <row r="961" spans="2:15" s="22" customFormat="1" ht="23.25" customHeight="1" x14ac:dyDescent="0.25">
      <c r="B961" s="117" t="s">
        <v>5</v>
      </c>
      <c r="C961" s="116">
        <f t="shared" ref="C961:N961" si="385">SUM(C951:C960)</f>
        <v>0</v>
      </c>
      <c r="D961" s="116">
        <f t="shared" si="385"/>
        <v>0</v>
      </c>
      <c r="E961" s="116">
        <f t="shared" si="385"/>
        <v>0</v>
      </c>
      <c r="F961" s="116">
        <f t="shared" si="385"/>
        <v>0</v>
      </c>
      <c r="G961" s="116">
        <f t="shared" si="385"/>
        <v>0</v>
      </c>
      <c r="H961" s="116">
        <f t="shared" si="385"/>
        <v>0</v>
      </c>
      <c r="I961" s="116">
        <f t="shared" si="385"/>
        <v>0</v>
      </c>
      <c r="J961" s="116">
        <f t="shared" si="385"/>
        <v>0</v>
      </c>
      <c r="K961" s="116">
        <f t="shared" si="385"/>
        <v>0</v>
      </c>
      <c r="L961" s="116">
        <f t="shared" si="385"/>
        <v>0</v>
      </c>
      <c r="M961" s="116">
        <f t="shared" si="385"/>
        <v>0</v>
      </c>
      <c r="N961" s="116">
        <f t="shared" si="385"/>
        <v>0</v>
      </c>
      <c r="O961" s="116">
        <f>SUM(O951:O960)</f>
        <v>0</v>
      </c>
    </row>
    <row r="962" spans="2:15" s="17" customFormat="1" ht="12" customHeight="1" x14ac:dyDescent="0.25">
      <c r="B962" s="31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21"/>
    </row>
    <row r="963" spans="2:15" s="17" customFormat="1" ht="23.25" customHeight="1" x14ac:dyDescent="0.25">
      <c r="B963" s="85" t="s">
        <v>657</v>
      </c>
      <c r="C963" s="97"/>
      <c r="D963" s="98"/>
      <c r="E963" s="98"/>
      <c r="F963" s="98"/>
      <c r="G963" s="98"/>
      <c r="H963" s="98"/>
      <c r="I963" s="98"/>
      <c r="J963" s="98"/>
      <c r="K963" s="98"/>
      <c r="L963" s="98"/>
      <c r="M963" s="98"/>
      <c r="N963" s="98"/>
      <c r="O963" s="99"/>
    </row>
    <row r="964" spans="2:15" s="22" customFormat="1" ht="23.25" customHeight="1" x14ac:dyDescent="0.25">
      <c r="B964" s="117" t="s">
        <v>5</v>
      </c>
      <c r="C964" s="116">
        <f t="shared" ref="C964:N964" si="386">C961</f>
        <v>0</v>
      </c>
      <c r="D964" s="116">
        <f t="shared" si="386"/>
        <v>0</v>
      </c>
      <c r="E964" s="116">
        <f t="shared" si="386"/>
        <v>0</v>
      </c>
      <c r="F964" s="116">
        <f t="shared" si="386"/>
        <v>0</v>
      </c>
      <c r="G964" s="116">
        <f t="shared" si="386"/>
        <v>0</v>
      </c>
      <c r="H964" s="116">
        <f t="shared" si="386"/>
        <v>0</v>
      </c>
      <c r="I964" s="116">
        <f t="shared" si="386"/>
        <v>0</v>
      </c>
      <c r="J964" s="116">
        <f t="shared" si="386"/>
        <v>0</v>
      </c>
      <c r="K964" s="116">
        <f t="shared" si="386"/>
        <v>0</v>
      </c>
      <c r="L964" s="116">
        <f t="shared" si="386"/>
        <v>0</v>
      </c>
      <c r="M964" s="116">
        <f t="shared" si="386"/>
        <v>0</v>
      </c>
      <c r="N964" s="116">
        <f t="shared" si="386"/>
        <v>0</v>
      </c>
      <c r="O964" s="116">
        <f>SUM(C964:N964)</f>
        <v>0</v>
      </c>
    </row>
    <row r="965" spans="2:15" s="17" customFormat="1" ht="23.25" customHeight="1" x14ac:dyDescent="0.25">
      <c r="B965" s="117" t="s">
        <v>46</v>
      </c>
      <c r="C965" s="111">
        <f t="shared" ref="C965:O965" si="387">IF(C982=0,0,(C964/C982)*100)</f>
        <v>0</v>
      </c>
      <c r="D965" s="111">
        <f t="shared" si="387"/>
        <v>0</v>
      </c>
      <c r="E965" s="111">
        <f t="shared" si="387"/>
        <v>0</v>
      </c>
      <c r="F965" s="111">
        <f t="shared" si="387"/>
        <v>0</v>
      </c>
      <c r="G965" s="111">
        <f t="shared" si="387"/>
        <v>0</v>
      </c>
      <c r="H965" s="111">
        <f t="shared" si="387"/>
        <v>0</v>
      </c>
      <c r="I965" s="111">
        <f t="shared" si="387"/>
        <v>0</v>
      </c>
      <c r="J965" s="111">
        <f t="shared" si="387"/>
        <v>0</v>
      </c>
      <c r="K965" s="111">
        <f t="shared" si="387"/>
        <v>0</v>
      </c>
      <c r="L965" s="111">
        <f t="shared" si="387"/>
        <v>0</v>
      </c>
      <c r="M965" s="111">
        <f t="shared" si="387"/>
        <v>0</v>
      </c>
      <c r="N965" s="111">
        <f t="shared" si="387"/>
        <v>0</v>
      </c>
      <c r="O965" s="111">
        <f t="shared" si="387"/>
        <v>0</v>
      </c>
    </row>
    <row r="966" spans="2:15" s="17" customFormat="1" ht="23.25" customHeight="1" x14ac:dyDescent="0.25">
      <c r="B966" s="117" t="s">
        <v>25</v>
      </c>
      <c r="C966" s="111">
        <f>C964/$C$1708</f>
        <v>0</v>
      </c>
      <c r="D966" s="111">
        <f t="shared" ref="D966:N966" si="388">D964/$C$1709</f>
        <v>0</v>
      </c>
      <c r="E966" s="111">
        <f t="shared" si="388"/>
        <v>0</v>
      </c>
      <c r="F966" s="111">
        <f t="shared" si="388"/>
        <v>0</v>
      </c>
      <c r="G966" s="111">
        <f t="shared" si="388"/>
        <v>0</v>
      </c>
      <c r="H966" s="111">
        <f t="shared" si="388"/>
        <v>0</v>
      </c>
      <c r="I966" s="111">
        <f t="shared" si="388"/>
        <v>0</v>
      </c>
      <c r="J966" s="111">
        <f t="shared" si="388"/>
        <v>0</v>
      </c>
      <c r="K966" s="111">
        <f t="shared" si="388"/>
        <v>0</v>
      </c>
      <c r="L966" s="111">
        <f t="shared" si="388"/>
        <v>0</v>
      </c>
      <c r="M966" s="111">
        <f t="shared" si="388"/>
        <v>0</v>
      </c>
      <c r="N966" s="111">
        <f t="shared" si="388"/>
        <v>0</v>
      </c>
      <c r="O966" s="111">
        <f>O964/O1708</f>
        <v>0</v>
      </c>
    </row>
    <row r="967" spans="2:15" s="17" customFormat="1" ht="12" customHeight="1" x14ac:dyDescent="0.25">
      <c r="B967" s="31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21"/>
    </row>
    <row r="968" spans="2:15" s="17" customFormat="1" ht="23.25" customHeight="1" x14ac:dyDescent="0.25">
      <c r="B968" s="85" t="s">
        <v>658</v>
      </c>
      <c r="C968" s="97"/>
      <c r="D968" s="98"/>
      <c r="E968" s="98"/>
      <c r="F968" s="98"/>
      <c r="G968" s="98"/>
      <c r="H968" s="98"/>
      <c r="I968" s="98"/>
      <c r="J968" s="98"/>
      <c r="K968" s="98"/>
      <c r="L968" s="98"/>
      <c r="M968" s="98"/>
      <c r="N968" s="98"/>
      <c r="O968" s="99"/>
    </row>
    <row r="969" spans="2:15" s="17" customFormat="1" ht="23.25" customHeight="1" x14ac:dyDescent="0.25">
      <c r="B969" s="104" t="s">
        <v>659</v>
      </c>
      <c r="C969" s="109">
        <v>0</v>
      </c>
      <c r="D969" s="109">
        <v>0</v>
      </c>
      <c r="E969" s="109">
        <v>0</v>
      </c>
      <c r="F969" s="109">
        <v>0</v>
      </c>
      <c r="G969" s="109">
        <v>0</v>
      </c>
      <c r="H969" s="109">
        <v>0</v>
      </c>
      <c r="I969" s="109">
        <v>0</v>
      </c>
      <c r="J969" s="109">
        <v>0</v>
      </c>
      <c r="K969" s="109">
        <v>0</v>
      </c>
      <c r="L969" s="109">
        <v>0</v>
      </c>
      <c r="M969" s="109">
        <v>0</v>
      </c>
      <c r="N969" s="109">
        <v>0</v>
      </c>
      <c r="O969" s="116">
        <f>SUM(C969:N969)</f>
        <v>0</v>
      </c>
    </row>
    <row r="970" spans="2:15" s="17" customFormat="1" ht="23.25" customHeight="1" x14ac:dyDescent="0.25">
      <c r="B970" s="107" t="s">
        <v>660</v>
      </c>
      <c r="C970" s="110">
        <v>0</v>
      </c>
      <c r="D970" s="110">
        <v>0</v>
      </c>
      <c r="E970" s="110">
        <v>0</v>
      </c>
      <c r="F970" s="110">
        <v>0</v>
      </c>
      <c r="G970" s="110">
        <v>0</v>
      </c>
      <c r="H970" s="110">
        <v>0</v>
      </c>
      <c r="I970" s="110">
        <v>0</v>
      </c>
      <c r="J970" s="110">
        <v>0</v>
      </c>
      <c r="K970" s="110">
        <v>0</v>
      </c>
      <c r="L970" s="110">
        <v>0</v>
      </c>
      <c r="M970" s="110">
        <v>0</v>
      </c>
      <c r="N970" s="110">
        <v>0</v>
      </c>
      <c r="O970" s="116">
        <f>SUM(C970:N970)</f>
        <v>0</v>
      </c>
    </row>
    <row r="971" spans="2:15" s="22" customFormat="1" ht="23.25" customHeight="1" x14ac:dyDescent="0.25">
      <c r="B971" s="117" t="s">
        <v>5</v>
      </c>
      <c r="C971" s="116">
        <f>SUM(C969:C970)</f>
        <v>0</v>
      </c>
      <c r="D971" s="116">
        <f>SUM(D969:D970)</f>
        <v>0</v>
      </c>
      <c r="E971" s="116">
        <f t="shared" ref="E971:N971" si="389">SUM(E969:E970)</f>
        <v>0</v>
      </c>
      <c r="F971" s="116">
        <f t="shared" si="389"/>
        <v>0</v>
      </c>
      <c r="G971" s="116">
        <f t="shared" si="389"/>
        <v>0</v>
      </c>
      <c r="H971" s="116">
        <f t="shared" si="389"/>
        <v>0</v>
      </c>
      <c r="I971" s="116">
        <f t="shared" si="389"/>
        <v>0</v>
      </c>
      <c r="J971" s="116">
        <f t="shared" si="389"/>
        <v>0</v>
      </c>
      <c r="K971" s="116">
        <f t="shared" si="389"/>
        <v>0</v>
      </c>
      <c r="L971" s="116">
        <f t="shared" si="389"/>
        <v>0</v>
      </c>
      <c r="M971" s="116">
        <f t="shared" si="389"/>
        <v>0</v>
      </c>
      <c r="N971" s="116">
        <f t="shared" si="389"/>
        <v>0</v>
      </c>
      <c r="O971" s="116">
        <f>SUM(C971:N971)</f>
        <v>0</v>
      </c>
    </row>
    <row r="972" spans="2:15" s="17" customFormat="1" ht="23.25" customHeight="1" x14ac:dyDescent="0.25">
      <c r="B972" s="117" t="s">
        <v>39</v>
      </c>
      <c r="C972" s="111">
        <f>IF(C982=0,0,(C971/C982)*100)</f>
        <v>0</v>
      </c>
      <c r="D972" s="111">
        <f>IF(D982=0,0,(D971/D982)*100)</f>
        <v>0</v>
      </c>
      <c r="E972" s="111">
        <f t="shared" ref="E972:N972" si="390">IF(E982=0,0,(E971/E982)*100)</f>
        <v>0</v>
      </c>
      <c r="F972" s="111">
        <f t="shared" si="390"/>
        <v>0</v>
      </c>
      <c r="G972" s="111">
        <f t="shared" si="390"/>
        <v>0</v>
      </c>
      <c r="H972" s="111">
        <f t="shared" si="390"/>
        <v>0</v>
      </c>
      <c r="I972" s="111">
        <f t="shared" si="390"/>
        <v>0</v>
      </c>
      <c r="J972" s="111">
        <f t="shared" si="390"/>
        <v>0</v>
      </c>
      <c r="K972" s="111">
        <f t="shared" si="390"/>
        <v>0</v>
      </c>
      <c r="L972" s="111">
        <f t="shared" si="390"/>
        <v>0</v>
      </c>
      <c r="M972" s="111">
        <f t="shared" si="390"/>
        <v>0</v>
      </c>
      <c r="N972" s="111">
        <f t="shared" si="390"/>
        <v>0</v>
      </c>
      <c r="O972" s="111">
        <f>SUM(C972:N972)</f>
        <v>0</v>
      </c>
    </row>
    <row r="973" spans="2:15" s="17" customFormat="1" ht="23.25" customHeight="1" x14ac:dyDescent="0.25">
      <c r="B973" s="117" t="s">
        <v>25</v>
      </c>
      <c r="C973" s="111">
        <f>C971/$C$1708</f>
        <v>0</v>
      </c>
      <c r="D973" s="111">
        <f t="shared" ref="D973:N973" si="391">D971/$C$1709</f>
        <v>0</v>
      </c>
      <c r="E973" s="111">
        <f t="shared" si="391"/>
        <v>0</v>
      </c>
      <c r="F973" s="111">
        <f t="shared" si="391"/>
        <v>0</v>
      </c>
      <c r="G973" s="111">
        <f t="shared" si="391"/>
        <v>0</v>
      </c>
      <c r="H973" s="111">
        <f t="shared" si="391"/>
        <v>0</v>
      </c>
      <c r="I973" s="111">
        <f t="shared" si="391"/>
        <v>0</v>
      </c>
      <c r="J973" s="111">
        <f t="shared" si="391"/>
        <v>0</v>
      </c>
      <c r="K973" s="111">
        <f t="shared" si="391"/>
        <v>0</v>
      </c>
      <c r="L973" s="111">
        <f t="shared" si="391"/>
        <v>0</v>
      </c>
      <c r="M973" s="111">
        <f t="shared" si="391"/>
        <v>0</v>
      </c>
      <c r="N973" s="111">
        <f t="shared" si="391"/>
        <v>0</v>
      </c>
      <c r="O973" s="111">
        <f>O971/O1708</f>
        <v>0</v>
      </c>
    </row>
    <row r="974" spans="2:15" s="17" customFormat="1" ht="12" customHeight="1" x14ac:dyDescent="0.25">
      <c r="B974" s="31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21"/>
    </row>
    <row r="975" spans="2:15" s="17" customFormat="1" ht="23.25" customHeight="1" x14ac:dyDescent="0.25">
      <c r="B975" s="85" t="s">
        <v>662</v>
      </c>
      <c r="C975" s="97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9"/>
    </row>
    <row r="976" spans="2:15" s="17" customFormat="1" ht="23.25" customHeight="1" x14ac:dyDescent="0.25">
      <c r="B976" s="107" t="s">
        <v>661</v>
      </c>
      <c r="C976" s="110">
        <v>14</v>
      </c>
      <c r="D976" s="110">
        <v>12</v>
      </c>
      <c r="E976" s="110">
        <v>9</v>
      </c>
      <c r="F976" s="110">
        <v>0</v>
      </c>
      <c r="G976" s="110">
        <v>0</v>
      </c>
      <c r="H976" s="110">
        <v>0</v>
      </c>
      <c r="I976" s="110">
        <v>4</v>
      </c>
      <c r="J976" s="110">
        <v>15</v>
      </c>
      <c r="K976" s="110">
        <v>13</v>
      </c>
      <c r="L976" s="110">
        <v>15</v>
      </c>
      <c r="M976" s="110">
        <v>13</v>
      </c>
      <c r="N976" s="110">
        <v>14</v>
      </c>
      <c r="O976" s="116">
        <f>SUM(C976:N976)</f>
        <v>109</v>
      </c>
    </row>
    <row r="977" spans="2:15" s="22" customFormat="1" ht="23.25" customHeight="1" x14ac:dyDescent="0.25">
      <c r="B977" s="117" t="s">
        <v>5</v>
      </c>
      <c r="C977" s="116">
        <f t="shared" ref="C977:N977" si="392">SUM(C976:C976)</f>
        <v>14</v>
      </c>
      <c r="D977" s="116">
        <f>SUM(D976:D976)</f>
        <v>12</v>
      </c>
      <c r="E977" s="116">
        <f t="shared" si="392"/>
        <v>9</v>
      </c>
      <c r="F977" s="116">
        <f t="shared" si="392"/>
        <v>0</v>
      </c>
      <c r="G977" s="116">
        <f t="shared" si="392"/>
        <v>0</v>
      </c>
      <c r="H977" s="116">
        <f t="shared" si="392"/>
        <v>0</v>
      </c>
      <c r="I977" s="116">
        <f t="shared" si="392"/>
        <v>4</v>
      </c>
      <c r="J977" s="116">
        <f t="shared" si="392"/>
        <v>15</v>
      </c>
      <c r="K977" s="116">
        <f t="shared" si="392"/>
        <v>13</v>
      </c>
      <c r="L977" s="116">
        <f t="shared" si="392"/>
        <v>15</v>
      </c>
      <c r="M977" s="116">
        <f t="shared" si="392"/>
        <v>13</v>
      </c>
      <c r="N977" s="116">
        <f t="shared" si="392"/>
        <v>14</v>
      </c>
      <c r="O977" s="116">
        <f>SUM(C977:N977)</f>
        <v>109</v>
      </c>
    </row>
    <row r="978" spans="2:15" s="17" customFormat="1" ht="23.25" customHeight="1" x14ac:dyDescent="0.25">
      <c r="B978" s="117" t="s">
        <v>46</v>
      </c>
      <c r="C978" s="111">
        <f t="shared" ref="C978:O978" si="393">IF(C982=0,0,(C977/C982)*100)</f>
        <v>100</v>
      </c>
      <c r="D978" s="111">
        <f>IF(D982=0,0,(D977/D982)*100)</f>
        <v>100</v>
      </c>
      <c r="E978" s="111">
        <f t="shared" si="393"/>
        <v>100</v>
      </c>
      <c r="F978" s="111">
        <f t="shared" si="393"/>
        <v>0</v>
      </c>
      <c r="G978" s="111">
        <f t="shared" si="393"/>
        <v>0</v>
      </c>
      <c r="H978" s="111">
        <f t="shared" si="393"/>
        <v>0</v>
      </c>
      <c r="I978" s="111">
        <f t="shared" si="393"/>
        <v>100</v>
      </c>
      <c r="J978" s="111">
        <f t="shared" si="393"/>
        <v>100</v>
      </c>
      <c r="K978" s="111">
        <f t="shared" si="393"/>
        <v>100</v>
      </c>
      <c r="L978" s="111">
        <f t="shared" si="393"/>
        <v>100</v>
      </c>
      <c r="M978" s="111">
        <f t="shared" si="393"/>
        <v>100</v>
      </c>
      <c r="N978" s="111">
        <f t="shared" si="393"/>
        <v>100</v>
      </c>
      <c r="O978" s="111">
        <f t="shared" si="393"/>
        <v>100</v>
      </c>
    </row>
    <row r="979" spans="2:15" s="17" customFormat="1" ht="23.25" customHeight="1" x14ac:dyDescent="0.25">
      <c r="B979" s="117" t="s">
        <v>25</v>
      </c>
      <c r="C979" s="111">
        <f>C977/$C$1708</f>
        <v>0.45161290322580644</v>
      </c>
      <c r="D979" s="111">
        <f t="shared" ref="D979:N979" si="394">D977/$C$1709</f>
        <v>0.39460703715882933</v>
      </c>
      <c r="E979" s="111">
        <f t="shared" si="394"/>
        <v>0.29595527786912201</v>
      </c>
      <c r="F979" s="111">
        <f t="shared" si="394"/>
        <v>0</v>
      </c>
      <c r="G979" s="111">
        <f t="shared" si="394"/>
        <v>0</v>
      </c>
      <c r="H979" s="111">
        <f t="shared" si="394"/>
        <v>0</v>
      </c>
      <c r="I979" s="111">
        <f t="shared" si="394"/>
        <v>0.13153567905294311</v>
      </c>
      <c r="J979" s="111">
        <f t="shared" si="394"/>
        <v>0.49325879644853665</v>
      </c>
      <c r="K979" s="111">
        <f t="shared" si="394"/>
        <v>0.42749095692206512</v>
      </c>
      <c r="L979" s="111">
        <f t="shared" si="394"/>
        <v>0.49325879644853665</v>
      </c>
      <c r="M979" s="111">
        <f t="shared" si="394"/>
        <v>0.42749095692206512</v>
      </c>
      <c r="N979" s="111">
        <f t="shared" si="394"/>
        <v>0.46037487668530086</v>
      </c>
      <c r="O979" s="111">
        <f>O977/O1708</f>
        <v>0.29863013698630136</v>
      </c>
    </row>
    <row r="980" spans="2:15" s="17" customFormat="1" ht="12" customHeight="1" x14ac:dyDescent="0.25">
      <c r="B980" s="19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1"/>
    </row>
    <row r="981" spans="2:15" s="17" customFormat="1" ht="23.25" customHeight="1" x14ac:dyDescent="0.25">
      <c r="B981" s="85" t="s">
        <v>663</v>
      </c>
      <c r="C981" s="97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9"/>
    </row>
    <row r="982" spans="2:15" s="22" customFormat="1" ht="23.25" customHeight="1" x14ac:dyDescent="0.25">
      <c r="B982" s="117" t="s">
        <v>5</v>
      </c>
      <c r="C982" s="116">
        <f>SUM(C964+ C971+C977)</f>
        <v>14</v>
      </c>
      <c r="D982" s="116">
        <f>SUM(D964+ D971+D977)</f>
        <v>12</v>
      </c>
      <c r="E982" s="116">
        <f t="shared" ref="E982:N982" si="395">SUM(E964+ E971+E977)</f>
        <v>9</v>
      </c>
      <c r="F982" s="116">
        <f t="shared" si="395"/>
        <v>0</v>
      </c>
      <c r="G982" s="116">
        <f t="shared" si="395"/>
        <v>0</v>
      </c>
      <c r="H982" s="116">
        <f t="shared" si="395"/>
        <v>0</v>
      </c>
      <c r="I982" s="116">
        <f t="shared" si="395"/>
        <v>4</v>
      </c>
      <c r="J982" s="116">
        <f t="shared" si="395"/>
        <v>15</v>
      </c>
      <c r="K982" s="116">
        <f t="shared" si="395"/>
        <v>13</v>
      </c>
      <c r="L982" s="116">
        <f t="shared" si="395"/>
        <v>15</v>
      </c>
      <c r="M982" s="116">
        <f t="shared" si="395"/>
        <v>13</v>
      </c>
      <c r="N982" s="116">
        <f t="shared" si="395"/>
        <v>14</v>
      </c>
      <c r="O982" s="116">
        <f>O964+O971+O976</f>
        <v>109</v>
      </c>
    </row>
    <row r="983" spans="2:15" s="22" customFormat="1" ht="23.25" customHeight="1" x14ac:dyDescent="0.25">
      <c r="B983" s="117" t="s">
        <v>25</v>
      </c>
      <c r="C983" s="111">
        <f>C982/$C$1708</f>
        <v>0.45161290322580644</v>
      </c>
      <c r="D983" s="111">
        <f t="shared" ref="D983:N983" si="396">D982/$C$1709</f>
        <v>0.39460703715882933</v>
      </c>
      <c r="E983" s="111">
        <f t="shared" si="396"/>
        <v>0.29595527786912201</v>
      </c>
      <c r="F983" s="111">
        <f t="shared" si="396"/>
        <v>0</v>
      </c>
      <c r="G983" s="111">
        <f t="shared" si="396"/>
        <v>0</v>
      </c>
      <c r="H983" s="111">
        <f t="shared" si="396"/>
        <v>0</v>
      </c>
      <c r="I983" s="111">
        <f t="shared" si="396"/>
        <v>0.13153567905294311</v>
      </c>
      <c r="J983" s="111">
        <f t="shared" si="396"/>
        <v>0.49325879644853665</v>
      </c>
      <c r="K983" s="111">
        <f t="shared" si="396"/>
        <v>0.42749095692206512</v>
      </c>
      <c r="L983" s="111">
        <f t="shared" si="396"/>
        <v>0.49325879644853665</v>
      </c>
      <c r="M983" s="111">
        <f t="shared" si="396"/>
        <v>0.42749095692206512</v>
      </c>
      <c r="N983" s="111">
        <f t="shared" si="396"/>
        <v>0.46037487668530086</v>
      </c>
      <c r="O983" s="111">
        <f>O965+O972+O977</f>
        <v>109</v>
      </c>
    </row>
    <row r="984" spans="2:15" s="22" customFormat="1" ht="23.25" customHeight="1" x14ac:dyDescent="0.25">
      <c r="B984" s="117" t="s">
        <v>98</v>
      </c>
      <c r="C984" s="111">
        <f t="shared" ref="C984:O984" si="397">IF(C982&lt;&gt;0,IF(C1334&lt;&gt;0,C982/C1334*100,0),0)</f>
        <v>9.8335323452974646E-2</v>
      </c>
      <c r="D984" s="111">
        <f t="shared" si="397"/>
        <v>9.2879256965944262E-2</v>
      </c>
      <c r="E984" s="111">
        <f t="shared" si="397"/>
        <v>7.5225677031093272E-2</v>
      </c>
      <c r="F984" s="111">
        <f t="shared" si="397"/>
        <v>0</v>
      </c>
      <c r="G984" s="111">
        <f t="shared" si="397"/>
        <v>0</v>
      </c>
      <c r="H984" s="111">
        <f t="shared" si="397"/>
        <v>0</v>
      </c>
      <c r="I984" s="111">
        <f t="shared" si="397"/>
        <v>2.9864118261908316E-2</v>
      </c>
      <c r="J984" s="111">
        <f t="shared" si="397"/>
        <v>9.582827572989204E-2</v>
      </c>
      <c r="K984" s="111">
        <f t="shared" si="397"/>
        <v>8.520679032575211E-2</v>
      </c>
      <c r="L984" s="111">
        <f t="shared" si="397"/>
        <v>9.3632958801498134E-2</v>
      </c>
      <c r="M984" s="111">
        <f t="shared" si="397"/>
        <v>8.277618592804839E-2</v>
      </c>
      <c r="N984" s="111">
        <f t="shared" si="397"/>
        <v>0.10036561760699693</v>
      </c>
      <c r="O984" s="111">
        <f t="shared" si="397"/>
        <v>6.66572898002116E-2</v>
      </c>
    </row>
    <row r="985" spans="2:15" s="22" customFormat="1" ht="12" customHeight="1" x14ac:dyDescent="0.25">
      <c r="B985" s="31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21"/>
    </row>
    <row r="986" spans="2:15" s="26" customFormat="1" ht="23.25" customHeight="1" x14ac:dyDescent="0.25">
      <c r="B986" s="121" t="s">
        <v>163</v>
      </c>
      <c r="C986" s="97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9"/>
    </row>
    <row r="987" spans="2:15" s="26" customFormat="1" ht="12" customHeight="1" x14ac:dyDescent="0.25">
      <c r="B987" s="42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3"/>
    </row>
    <row r="988" spans="2:15" s="17" customFormat="1" ht="23.25" customHeight="1" x14ac:dyDescent="0.25">
      <c r="B988" s="85" t="s">
        <v>665</v>
      </c>
      <c r="C988" s="97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9"/>
    </row>
    <row r="989" spans="2:15" s="17" customFormat="1" ht="23.25" customHeight="1" x14ac:dyDescent="0.25">
      <c r="B989" s="104" t="s">
        <v>666</v>
      </c>
      <c r="C989" s="109">
        <v>0</v>
      </c>
      <c r="D989" s="109">
        <v>0</v>
      </c>
      <c r="E989" s="109">
        <v>0</v>
      </c>
      <c r="F989" s="109">
        <v>0</v>
      </c>
      <c r="G989" s="109">
        <v>0</v>
      </c>
      <c r="H989" s="109">
        <v>0</v>
      </c>
      <c r="I989" s="109">
        <v>0</v>
      </c>
      <c r="J989" s="109">
        <v>0</v>
      </c>
      <c r="K989" s="109">
        <v>0</v>
      </c>
      <c r="L989" s="109">
        <v>0</v>
      </c>
      <c r="M989" s="109">
        <v>0</v>
      </c>
      <c r="N989" s="109">
        <v>0</v>
      </c>
      <c r="O989" s="116">
        <f>SUM(C989:N989)</f>
        <v>0</v>
      </c>
    </row>
    <row r="990" spans="2:15" s="17" customFormat="1" ht="23.25" customHeight="1" x14ac:dyDescent="0.25">
      <c r="B990" s="107" t="s">
        <v>667</v>
      </c>
      <c r="C990" s="110">
        <v>0</v>
      </c>
      <c r="D990" s="110">
        <v>0</v>
      </c>
      <c r="E990" s="110">
        <v>0</v>
      </c>
      <c r="F990" s="110">
        <v>0</v>
      </c>
      <c r="G990" s="110">
        <v>0</v>
      </c>
      <c r="H990" s="110">
        <v>0</v>
      </c>
      <c r="I990" s="110">
        <v>0</v>
      </c>
      <c r="J990" s="110">
        <v>0</v>
      </c>
      <c r="K990" s="110">
        <v>0</v>
      </c>
      <c r="L990" s="110">
        <v>0</v>
      </c>
      <c r="M990" s="110">
        <v>0</v>
      </c>
      <c r="N990" s="110">
        <v>0</v>
      </c>
      <c r="O990" s="116">
        <f t="shared" ref="O990:O998" si="398">SUM(C990:N990)</f>
        <v>0</v>
      </c>
    </row>
    <row r="991" spans="2:15" s="17" customFormat="1" ht="23.25" customHeight="1" x14ac:dyDescent="0.25">
      <c r="B991" s="104" t="s">
        <v>668</v>
      </c>
      <c r="C991" s="109">
        <v>0</v>
      </c>
      <c r="D991" s="109">
        <v>0</v>
      </c>
      <c r="E991" s="109">
        <v>0</v>
      </c>
      <c r="F991" s="109">
        <v>0</v>
      </c>
      <c r="G991" s="109">
        <v>0</v>
      </c>
      <c r="H991" s="109">
        <v>0</v>
      </c>
      <c r="I991" s="109">
        <v>0</v>
      </c>
      <c r="J991" s="109">
        <v>0</v>
      </c>
      <c r="K991" s="109">
        <v>0</v>
      </c>
      <c r="L991" s="109">
        <v>0</v>
      </c>
      <c r="M991" s="109">
        <v>0</v>
      </c>
      <c r="N991" s="109">
        <v>0</v>
      </c>
      <c r="O991" s="116">
        <f t="shared" si="398"/>
        <v>0</v>
      </c>
    </row>
    <row r="992" spans="2:15" s="17" customFormat="1" ht="23.25" customHeight="1" x14ac:dyDescent="0.25">
      <c r="B992" s="107" t="s">
        <v>669</v>
      </c>
      <c r="C992" s="110">
        <v>0</v>
      </c>
      <c r="D992" s="110">
        <v>0</v>
      </c>
      <c r="E992" s="110">
        <v>0</v>
      </c>
      <c r="F992" s="110">
        <v>0</v>
      </c>
      <c r="G992" s="110">
        <v>0</v>
      </c>
      <c r="H992" s="110">
        <v>0</v>
      </c>
      <c r="I992" s="110">
        <v>0</v>
      </c>
      <c r="J992" s="110">
        <v>0</v>
      </c>
      <c r="K992" s="110">
        <v>0</v>
      </c>
      <c r="L992" s="110">
        <v>0</v>
      </c>
      <c r="M992" s="110">
        <v>0</v>
      </c>
      <c r="N992" s="110">
        <v>0</v>
      </c>
      <c r="O992" s="116">
        <f t="shared" si="398"/>
        <v>0</v>
      </c>
    </row>
    <row r="993" spans="2:15" s="17" customFormat="1" ht="23.25" customHeight="1" x14ac:dyDescent="0.25">
      <c r="B993" s="104" t="s">
        <v>670</v>
      </c>
      <c r="C993" s="109">
        <v>0</v>
      </c>
      <c r="D993" s="109">
        <v>0</v>
      </c>
      <c r="E993" s="109">
        <v>0</v>
      </c>
      <c r="F993" s="109">
        <v>0</v>
      </c>
      <c r="G993" s="109">
        <v>0</v>
      </c>
      <c r="H993" s="109">
        <v>0</v>
      </c>
      <c r="I993" s="109">
        <v>0</v>
      </c>
      <c r="J993" s="109">
        <v>0</v>
      </c>
      <c r="K993" s="109">
        <v>0</v>
      </c>
      <c r="L993" s="109">
        <v>0</v>
      </c>
      <c r="M993" s="109">
        <v>0</v>
      </c>
      <c r="N993" s="109">
        <v>0</v>
      </c>
      <c r="O993" s="116">
        <f t="shared" si="398"/>
        <v>0</v>
      </c>
    </row>
    <row r="994" spans="2:15" s="17" customFormat="1" ht="23.25" customHeight="1" x14ac:dyDescent="0.25">
      <c r="B994" s="107" t="s">
        <v>671</v>
      </c>
      <c r="C994" s="110">
        <v>0</v>
      </c>
      <c r="D994" s="110">
        <v>0</v>
      </c>
      <c r="E994" s="110">
        <v>0</v>
      </c>
      <c r="F994" s="110">
        <v>0</v>
      </c>
      <c r="G994" s="110">
        <v>0</v>
      </c>
      <c r="H994" s="110">
        <v>0</v>
      </c>
      <c r="I994" s="110">
        <v>0</v>
      </c>
      <c r="J994" s="110">
        <v>0</v>
      </c>
      <c r="K994" s="110">
        <v>0</v>
      </c>
      <c r="L994" s="110">
        <v>0</v>
      </c>
      <c r="M994" s="110">
        <v>0</v>
      </c>
      <c r="N994" s="110">
        <v>0</v>
      </c>
      <c r="O994" s="116">
        <f t="shared" si="398"/>
        <v>0</v>
      </c>
    </row>
    <row r="995" spans="2:15" s="17" customFormat="1" ht="23.25" customHeight="1" x14ac:dyDescent="0.25">
      <c r="B995" s="104" t="s">
        <v>672</v>
      </c>
      <c r="C995" s="109">
        <v>0</v>
      </c>
      <c r="D995" s="109">
        <v>0</v>
      </c>
      <c r="E995" s="109">
        <v>0</v>
      </c>
      <c r="F995" s="109">
        <v>0</v>
      </c>
      <c r="G995" s="109">
        <v>0</v>
      </c>
      <c r="H995" s="109">
        <v>0</v>
      </c>
      <c r="I995" s="109">
        <v>0</v>
      </c>
      <c r="J995" s="109">
        <v>0</v>
      </c>
      <c r="K995" s="109">
        <v>0</v>
      </c>
      <c r="L995" s="109">
        <v>0</v>
      </c>
      <c r="M995" s="109">
        <v>0</v>
      </c>
      <c r="N995" s="109">
        <v>0</v>
      </c>
      <c r="O995" s="116">
        <f t="shared" si="398"/>
        <v>0</v>
      </c>
    </row>
    <row r="996" spans="2:15" s="17" customFormat="1" ht="23.25" customHeight="1" x14ac:dyDescent="0.25">
      <c r="B996" s="107" t="s">
        <v>673</v>
      </c>
      <c r="C996" s="110">
        <v>0</v>
      </c>
      <c r="D996" s="110">
        <v>0</v>
      </c>
      <c r="E996" s="110">
        <v>0</v>
      </c>
      <c r="F996" s="110">
        <v>0</v>
      </c>
      <c r="G996" s="110">
        <v>0</v>
      </c>
      <c r="H996" s="110">
        <v>0</v>
      </c>
      <c r="I996" s="110">
        <v>0</v>
      </c>
      <c r="J996" s="110">
        <v>0</v>
      </c>
      <c r="K996" s="110">
        <v>0</v>
      </c>
      <c r="L996" s="110">
        <v>0</v>
      </c>
      <c r="M996" s="110">
        <v>0</v>
      </c>
      <c r="N996" s="110">
        <v>0</v>
      </c>
      <c r="O996" s="116">
        <f t="shared" si="398"/>
        <v>0</v>
      </c>
    </row>
    <row r="997" spans="2:15" s="17" customFormat="1" ht="23.25" customHeight="1" x14ac:dyDescent="0.25">
      <c r="B997" s="104" t="s">
        <v>674</v>
      </c>
      <c r="C997" s="109">
        <v>0</v>
      </c>
      <c r="D997" s="109">
        <v>0</v>
      </c>
      <c r="E997" s="109">
        <v>0</v>
      </c>
      <c r="F997" s="109">
        <v>0</v>
      </c>
      <c r="G997" s="109">
        <v>0</v>
      </c>
      <c r="H997" s="109">
        <v>0</v>
      </c>
      <c r="I997" s="109">
        <v>0</v>
      </c>
      <c r="J997" s="109">
        <v>0</v>
      </c>
      <c r="K997" s="109">
        <v>0</v>
      </c>
      <c r="L997" s="109">
        <v>0</v>
      </c>
      <c r="M997" s="109">
        <v>0</v>
      </c>
      <c r="N997" s="109">
        <v>0</v>
      </c>
      <c r="O997" s="116">
        <f t="shared" si="398"/>
        <v>0</v>
      </c>
    </row>
    <row r="998" spans="2:15" s="17" customFormat="1" ht="23.25" customHeight="1" x14ac:dyDescent="0.25">
      <c r="B998" s="107" t="s">
        <v>675</v>
      </c>
      <c r="C998" s="110">
        <v>0</v>
      </c>
      <c r="D998" s="110">
        <v>0</v>
      </c>
      <c r="E998" s="110">
        <v>0</v>
      </c>
      <c r="F998" s="110">
        <v>0</v>
      </c>
      <c r="G998" s="110">
        <v>0</v>
      </c>
      <c r="H998" s="110">
        <v>0</v>
      </c>
      <c r="I998" s="110">
        <v>0</v>
      </c>
      <c r="J998" s="110">
        <v>0</v>
      </c>
      <c r="K998" s="110">
        <v>0</v>
      </c>
      <c r="L998" s="110">
        <v>0</v>
      </c>
      <c r="M998" s="110">
        <v>0</v>
      </c>
      <c r="N998" s="110">
        <v>0</v>
      </c>
      <c r="O998" s="116">
        <f t="shared" si="398"/>
        <v>0</v>
      </c>
    </row>
    <row r="999" spans="2:15" s="22" customFormat="1" ht="23.25" customHeight="1" x14ac:dyDescent="0.25">
      <c r="B999" s="117" t="s">
        <v>5</v>
      </c>
      <c r="C999" s="116">
        <f t="shared" ref="C999:O999" si="399">SUM(C989:C998)</f>
        <v>0</v>
      </c>
      <c r="D999" s="116">
        <f t="shared" si="399"/>
        <v>0</v>
      </c>
      <c r="E999" s="116">
        <f t="shared" si="399"/>
        <v>0</v>
      </c>
      <c r="F999" s="116">
        <f t="shared" si="399"/>
        <v>0</v>
      </c>
      <c r="G999" s="116">
        <f t="shared" si="399"/>
        <v>0</v>
      </c>
      <c r="H999" s="116">
        <f t="shared" si="399"/>
        <v>0</v>
      </c>
      <c r="I999" s="116">
        <f t="shared" si="399"/>
        <v>0</v>
      </c>
      <c r="J999" s="116">
        <f t="shared" si="399"/>
        <v>0</v>
      </c>
      <c r="K999" s="116">
        <f t="shared" si="399"/>
        <v>0</v>
      </c>
      <c r="L999" s="116">
        <f t="shared" si="399"/>
        <v>0</v>
      </c>
      <c r="M999" s="116">
        <f t="shared" si="399"/>
        <v>0</v>
      </c>
      <c r="N999" s="116">
        <f t="shared" si="399"/>
        <v>0</v>
      </c>
      <c r="O999" s="116">
        <f t="shared" si="399"/>
        <v>0</v>
      </c>
    </row>
    <row r="1000" spans="2:15" s="17" customFormat="1" ht="12" customHeight="1" x14ac:dyDescent="0.25">
      <c r="B1000" s="31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21"/>
    </row>
    <row r="1001" spans="2:15" s="17" customFormat="1" ht="23.25" customHeight="1" x14ac:dyDescent="0.25">
      <c r="B1001" s="85" t="s">
        <v>664</v>
      </c>
      <c r="C1001" s="97"/>
      <c r="D1001" s="98"/>
      <c r="E1001" s="98"/>
      <c r="F1001" s="98"/>
      <c r="G1001" s="98"/>
      <c r="H1001" s="98"/>
      <c r="I1001" s="98"/>
      <c r="J1001" s="98"/>
      <c r="K1001" s="98"/>
      <c r="L1001" s="98"/>
      <c r="M1001" s="98"/>
      <c r="N1001" s="98"/>
      <c r="O1001" s="99"/>
    </row>
    <row r="1002" spans="2:15" s="22" customFormat="1" ht="23.25" customHeight="1" x14ac:dyDescent="0.25">
      <c r="B1002" s="117" t="s">
        <v>5</v>
      </c>
      <c r="C1002" s="116">
        <f t="shared" ref="C1002:N1002" si="400">C999</f>
        <v>0</v>
      </c>
      <c r="D1002" s="116">
        <f t="shared" si="400"/>
        <v>0</v>
      </c>
      <c r="E1002" s="116">
        <f t="shared" si="400"/>
        <v>0</v>
      </c>
      <c r="F1002" s="116">
        <f t="shared" si="400"/>
        <v>0</v>
      </c>
      <c r="G1002" s="116">
        <f t="shared" si="400"/>
        <v>0</v>
      </c>
      <c r="H1002" s="116">
        <f t="shared" si="400"/>
        <v>0</v>
      </c>
      <c r="I1002" s="116">
        <f t="shared" si="400"/>
        <v>0</v>
      </c>
      <c r="J1002" s="116">
        <f t="shared" si="400"/>
        <v>0</v>
      </c>
      <c r="K1002" s="116">
        <f t="shared" si="400"/>
        <v>0</v>
      </c>
      <c r="L1002" s="116">
        <f t="shared" si="400"/>
        <v>0</v>
      </c>
      <c r="M1002" s="116">
        <f t="shared" si="400"/>
        <v>0</v>
      </c>
      <c r="N1002" s="116">
        <f t="shared" si="400"/>
        <v>0</v>
      </c>
      <c r="O1002" s="116">
        <f>SUM(C1002:N1002)</f>
        <v>0</v>
      </c>
    </row>
    <row r="1003" spans="2:15" s="17" customFormat="1" ht="23.25" customHeight="1" x14ac:dyDescent="0.25">
      <c r="B1003" s="117" t="s">
        <v>46</v>
      </c>
      <c r="C1003" s="111">
        <f t="shared" ref="C1003:O1003" si="401">IF(C1020=0,0,(C1002/C1020)*100)</f>
        <v>0</v>
      </c>
      <c r="D1003" s="111">
        <f t="shared" si="401"/>
        <v>0</v>
      </c>
      <c r="E1003" s="111">
        <f t="shared" si="401"/>
        <v>0</v>
      </c>
      <c r="F1003" s="111">
        <f t="shared" si="401"/>
        <v>0</v>
      </c>
      <c r="G1003" s="111">
        <f t="shared" si="401"/>
        <v>0</v>
      </c>
      <c r="H1003" s="111">
        <f t="shared" si="401"/>
        <v>0</v>
      </c>
      <c r="I1003" s="111">
        <f t="shared" si="401"/>
        <v>0</v>
      </c>
      <c r="J1003" s="111">
        <f t="shared" si="401"/>
        <v>0</v>
      </c>
      <c r="K1003" s="111">
        <f t="shared" si="401"/>
        <v>0</v>
      </c>
      <c r="L1003" s="111">
        <f t="shared" si="401"/>
        <v>0</v>
      </c>
      <c r="M1003" s="111">
        <f t="shared" si="401"/>
        <v>0</v>
      </c>
      <c r="N1003" s="111">
        <f t="shared" si="401"/>
        <v>0</v>
      </c>
      <c r="O1003" s="111">
        <f t="shared" si="401"/>
        <v>0</v>
      </c>
    </row>
    <row r="1004" spans="2:15" s="17" customFormat="1" ht="23.25" customHeight="1" x14ac:dyDescent="0.25">
      <c r="B1004" s="117" t="s">
        <v>25</v>
      </c>
      <c r="C1004" s="111">
        <f>C1003/$C$1708</f>
        <v>0</v>
      </c>
      <c r="D1004" s="111">
        <f t="shared" ref="D1004:N1004" si="402">D1003/$C$1709</f>
        <v>0</v>
      </c>
      <c r="E1004" s="111">
        <f t="shared" si="402"/>
        <v>0</v>
      </c>
      <c r="F1004" s="111">
        <f t="shared" si="402"/>
        <v>0</v>
      </c>
      <c r="G1004" s="111">
        <f t="shared" si="402"/>
        <v>0</v>
      </c>
      <c r="H1004" s="111">
        <f t="shared" si="402"/>
        <v>0</v>
      </c>
      <c r="I1004" s="111">
        <f t="shared" si="402"/>
        <v>0</v>
      </c>
      <c r="J1004" s="111">
        <f t="shared" si="402"/>
        <v>0</v>
      </c>
      <c r="K1004" s="111">
        <f t="shared" si="402"/>
        <v>0</v>
      </c>
      <c r="L1004" s="111">
        <f t="shared" si="402"/>
        <v>0</v>
      </c>
      <c r="M1004" s="111">
        <f t="shared" si="402"/>
        <v>0</v>
      </c>
      <c r="N1004" s="111">
        <f t="shared" si="402"/>
        <v>0</v>
      </c>
      <c r="O1004" s="111">
        <f>O1003/O1708</f>
        <v>0</v>
      </c>
    </row>
    <row r="1005" spans="2:15" s="17" customFormat="1" ht="12" customHeight="1" x14ac:dyDescent="0.25">
      <c r="B1005" s="31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21"/>
    </row>
    <row r="1006" spans="2:15" s="17" customFormat="1" ht="23.25" customHeight="1" x14ac:dyDescent="0.25">
      <c r="B1006" s="85" t="s">
        <v>676</v>
      </c>
      <c r="C1006" s="97"/>
      <c r="D1006" s="98"/>
      <c r="E1006" s="98"/>
      <c r="F1006" s="98"/>
      <c r="G1006" s="98"/>
      <c r="H1006" s="98"/>
      <c r="I1006" s="98"/>
      <c r="J1006" s="98"/>
      <c r="K1006" s="98"/>
      <c r="L1006" s="98"/>
      <c r="M1006" s="98"/>
      <c r="N1006" s="98"/>
      <c r="O1006" s="99"/>
    </row>
    <row r="1007" spans="2:15" s="17" customFormat="1" ht="23.25" customHeight="1" x14ac:dyDescent="0.25">
      <c r="B1007" s="104" t="s">
        <v>677</v>
      </c>
      <c r="C1007" s="109">
        <v>0</v>
      </c>
      <c r="D1007" s="109">
        <v>0</v>
      </c>
      <c r="E1007" s="109">
        <v>0</v>
      </c>
      <c r="F1007" s="109">
        <v>0</v>
      </c>
      <c r="G1007" s="109">
        <v>0</v>
      </c>
      <c r="H1007" s="109">
        <v>0</v>
      </c>
      <c r="I1007" s="109">
        <v>0</v>
      </c>
      <c r="J1007" s="109">
        <v>0</v>
      </c>
      <c r="K1007" s="109">
        <v>0</v>
      </c>
      <c r="L1007" s="109">
        <v>0</v>
      </c>
      <c r="M1007" s="109">
        <v>0</v>
      </c>
      <c r="N1007" s="109">
        <v>0</v>
      </c>
      <c r="O1007" s="116">
        <f>SUM(C1007:N1007)</f>
        <v>0</v>
      </c>
    </row>
    <row r="1008" spans="2:15" s="17" customFormat="1" ht="23.25" customHeight="1" x14ac:dyDescent="0.25">
      <c r="B1008" s="107" t="s">
        <v>678</v>
      </c>
      <c r="C1008" s="110">
        <v>0</v>
      </c>
      <c r="D1008" s="110">
        <v>0</v>
      </c>
      <c r="E1008" s="110">
        <v>0</v>
      </c>
      <c r="F1008" s="110">
        <v>0</v>
      </c>
      <c r="G1008" s="110">
        <v>0</v>
      </c>
      <c r="H1008" s="110">
        <v>0</v>
      </c>
      <c r="I1008" s="110">
        <v>0</v>
      </c>
      <c r="J1008" s="110">
        <v>0</v>
      </c>
      <c r="K1008" s="110">
        <v>0</v>
      </c>
      <c r="L1008" s="110">
        <v>0</v>
      </c>
      <c r="M1008" s="110">
        <v>0</v>
      </c>
      <c r="N1008" s="110">
        <v>0</v>
      </c>
      <c r="O1008" s="116">
        <f>SUM(C1008:N1008)</f>
        <v>0</v>
      </c>
    </row>
    <row r="1009" spans="2:15" s="22" customFormat="1" ht="23.25" customHeight="1" x14ac:dyDescent="0.25">
      <c r="B1009" s="117" t="s">
        <v>5</v>
      </c>
      <c r="C1009" s="116">
        <f>SUM(C1007:C1008)</f>
        <v>0</v>
      </c>
      <c r="D1009" s="116">
        <f t="shared" ref="D1009:I1009" si="403">SUM(D1007:D1008)</f>
        <v>0</v>
      </c>
      <c r="E1009" s="116">
        <f>SUM(E1007:E1008)</f>
        <v>0</v>
      </c>
      <c r="F1009" s="116">
        <f>SUM(F1007:F1008)</f>
        <v>0</v>
      </c>
      <c r="G1009" s="116">
        <f t="shared" si="403"/>
        <v>0</v>
      </c>
      <c r="H1009" s="116">
        <f t="shared" si="403"/>
        <v>0</v>
      </c>
      <c r="I1009" s="116">
        <f t="shared" si="403"/>
        <v>0</v>
      </c>
      <c r="J1009" s="116">
        <f>SUM(J1007:J1008)</f>
        <v>0</v>
      </c>
      <c r="K1009" s="116">
        <f>SUM(K1007:K1008)</f>
        <v>0</v>
      </c>
      <c r="L1009" s="116">
        <f>SUM(L1007:L1008)</f>
        <v>0</v>
      </c>
      <c r="M1009" s="116">
        <f>SUM(M1007:M1008)</f>
        <v>0</v>
      </c>
      <c r="N1009" s="116">
        <f>SUM(N1007:N1008)</f>
        <v>0</v>
      </c>
      <c r="O1009" s="116">
        <f>SUM(C1009:N1009)</f>
        <v>0</v>
      </c>
    </row>
    <row r="1010" spans="2:15" s="17" customFormat="1" ht="23.25" customHeight="1" x14ac:dyDescent="0.25">
      <c r="B1010" s="117" t="s">
        <v>39</v>
      </c>
      <c r="C1010" s="111">
        <f t="shared" ref="C1010:O1010" si="404">IF(C1020=0,0,(C1009/C1020)*100)</f>
        <v>0</v>
      </c>
      <c r="D1010" s="111">
        <f t="shared" si="404"/>
        <v>0</v>
      </c>
      <c r="E1010" s="111">
        <f t="shared" si="404"/>
        <v>0</v>
      </c>
      <c r="F1010" s="111">
        <f t="shared" si="404"/>
        <v>0</v>
      </c>
      <c r="G1010" s="111">
        <f>IF(G1020=0,0,(G1009/G1020)*100)</f>
        <v>0</v>
      </c>
      <c r="H1010" s="111">
        <f t="shared" si="404"/>
        <v>0</v>
      </c>
      <c r="I1010" s="111">
        <f t="shared" si="404"/>
        <v>0</v>
      </c>
      <c r="J1010" s="111">
        <f t="shared" si="404"/>
        <v>0</v>
      </c>
      <c r="K1010" s="111">
        <f t="shared" si="404"/>
        <v>0</v>
      </c>
      <c r="L1010" s="111">
        <f t="shared" si="404"/>
        <v>0</v>
      </c>
      <c r="M1010" s="111">
        <f t="shared" si="404"/>
        <v>0</v>
      </c>
      <c r="N1010" s="111">
        <f t="shared" si="404"/>
        <v>0</v>
      </c>
      <c r="O1010" s="111">
        <f t="shared" si="404"/>
        <v>0</v>
      </c>
    </row>
    <row r="1011" spans="2:15" s="17" customFormat="1" ht="23.25" customHeight="1" x14ac:dyDescent="0.25">
      <c r="B1011" s="117" t="s">
        <v>25</v>
      </c>
      <c r="C1011" s="111">
        <f>C1009/$C$1708</f>
        <v>0</v>
      </c>
      <c r="D1011" s="111">
        <f t="shared" ref="D1011:N1011" si="405">D1009/$C$1709</f>
        <v>0</v>
      </c>
      <c r="E1011" s="111">
        <f t="shared" si="405"/>
        <v>0</v>
      </c>
      <c r="F1011" s="111">
        <f t="shared" si="405"/>
        <v>0</v>
      </c>
      <c r="G1011" s="111">
        <f t="shared" si="405"/>
        <v>0</v>
      </c>
      <c r="H1011" s="111">
        <f t="shared" si="405"/>
        <v>0</v>
      </c>
      <c r="I1011" s="111">
        <f t="shared" si="405"/>
        <v>0</v>
      </c>
      <c r="J1011" s="111">
        <f t="shared" si="405"/>
        <v>0</v>
      </c>
      <c r="K1011" s="111">
        <f t="shared" si="405"/>
        <v>0</v>
      </c>
      <c r="L1011" s="111">
        <f t="shared" si="405"/>
        <v>0</v>
      </c>
      <c r="M1011" s="111">
        <f t="shared" si="405"/>
        <v>0</v>
      </c>
      <c r="N1011" s="111">
        <f t="shared" si="405"/>
        <v>0</v>
      </c>
      <c r="O1011" s="111">
        <f>O1009/O1708</f>
        <v>0</v>
      </c>
    </row>
    <row r="1012" spans="2:15" s="17" customFormat="1" ht="12" customHeight="1" x14ac:dyDescent="0.25">
      <c r="B1012" s="31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21"/>
    </row>
    <row r="1013" spans="2:15" s="17" customFormat="1" ht="23.25" customHeight="1" x14ac:dyDescent="0.25">
      <c r="B1013" s="85" t="s">
        <v>679</v>
      </c>
      <c r="C1013" s="97"/>
      <c r="D1013" s="98"/>
      <c r="E1013" s="98"/>
      <c r="F1013" s="98"/>
      <c r="G1013" s="98"/>
      <c r="H1013" s="98"/>
      <c r="I1013" s="98"/>
      <c r="J1013" s="98"/>
      <c r="K1013" s="98"/>
      <c r="L1013" s="98"/>
      <c r="M1013" s="98"/>
      <c r="N1013" s="98"/>
      <c r="O1013" s="99"/>
    </row>
    <row r="1014" spans="2:15" s="17" customFormat="1" ht="23.25" customHeight="1" x14ac:dyDescent="0.25">
      <c r="B1014" s="107" t="s">
        <v>680</v>
      </c>
      <c r="C1014" s="110">
        <v>19</v>
      </c>
      <c r="D1014" s="110">
        <v>19</v>
      </c>
      <c r="E1014" s="110">
        <v>11</v>
      </c>
      <c r="F1014" s="110">
        <v>0</v>
      </c>
      <c r="G1014" s="110">
        <v>0</v>
      </c>
      <c r="H1014" s="110">
        <v>0</v>
      </c>
      <c r="I1014" s="110">
        <v>8</v>
      </c>
      <c r="J1014" s="110">
        <v>23</v>
      </c>
      <c r="K1014" s="110">
        <v>13</v>
      </c>
      <c r="L1014" s="110">
        <v>20</v>
      </c>
      <c r="M1014" s="110">
        <v>21</v>
      </c>
      <c r="N1014" s="110">
        <v>21</v>
      </c>
      <c r="O1014" s="116">
        <f>SUM(C1014:N1014)</f>
        <v>155</v>
      </c>
    </row>
    <row r="1015" spans="2:15" s="22" customFormat="1" ht="23.25" customHeight="1" x14ac:dyDescent="0.25">
      <c r="B1015" s="117" t="s">
        <v>5</v>
      </c>
      <c r="C1015" s="116">
        <f>C1014</f>
        <v>19</v>
      </c>
      <c r="D1015" s="116">
        <f t="shared" ref="D1015:N1015" si="406">D1014</f>
        <v>19</v>
      </c>
      <c r="E1015" s="116">
        <f t="shared" si="406"/>
        <v>11</v>
      </c>
      <c r="F1015" s="116">
        <f t="shared" si="406"/>
        <v>0</v>
      </c>
      <c r="G1015" s="116">
        <f>G1014</f>
        <v>0</v>
      </c>
      <c r="H1015" s="116">
        <f t="shared" si="406"/>
        <v>0</v>
      </c>
      <c r="I1015" s="116">
        <f t="shared" si="406"/>
        <v>8</v>
      </c>
      <c r="J1015" s="116">
        <f t="shared" si="406"/>
        <v>23</v>
      </c>
      <c r="K1015" s="116">
        <f t="shared" si="406"/>
        <v>13</v>
      </c>
      <c r="L1015" s="116">
        <f t="shared" si="406"/>
        <v>20</v>
      </c>
      <c r="M1015" s="116">
        <f t="shared" si="406"/>
        <v>21</v>
      </c>
      <c r="N1015" s="116">
        <f t="shared" si="406"/>
        <v>21</v>
      </c>
      <c r="O1015" s="116">
        <f>SUM(C1015:N1015)</f>
        <v>155</v>
      </c>
    </row>
    <row r="1016" spans="2:15" s="17" customFormat="1" ht="23.25" customHeight="1" x14ac:dyDescent="0.25">
      <c r="B1016" s="117" t="s">
        <v>46</v>
      </c>
      <c r="C1016" s="111">
        <f>IF(C1020=0,0,(C1015/C1020)*100)</f>
        <v>100</v>
      </c>
      <c r="D1016" s="111">
        <f t="shared" ref="D1016:N1016" si="407">IF(D1020=0,0,(D1015/D1020)*100)</f>
        <v>100</v>
      </c>
      <c r="E1016" s="111">
        <f t="shared" si="407"/>
        <v>100</v>
      </c>
      <c r="F1016" s="111">
        <f t="shared" si="407"/>
        <v>0</v>
      </c>
      <c r="G1016" s="111">
        <f t="shared" si="407"/>
        <v>0</v>
      </c>
      <c r="H1016" s="111">
        <f t="shared" si="407"/>
        <v>0</v>
      </c>
      <c r="I1016" s="111">
        <f t="shared" si="407"/>
        <v>100</v>
      </c>
      <c r="J1016" s="111">
        <f t="shared" si="407"/>
        <v>100</v>
      </c>
      <c r="K1016" s="111">
        <f t="shared" si="407"/>
        <v>100</v>
      </c>
      <c r="L1016" s="111">
        <f t="shared" si="407"/>
        <v>100</v>
      </c>
      <c r="M1016" s="111">
        <f t="shared" si="407"/>
        <v>100</v>
      </c>
      <c r="N1016" s="111">
        <f t="shared" si="407"/>
        <v>100</v>
      </c>
      <c r="O1016" s="111">
        <f>IF(O1020=0,0,(O1015/O1020)*100)</f>
        <v>100</v>
      </c>
    </row>
    <row r="1017" spans="2:15" s="17" customFormat="1" ht="23.25" customHeight="1" x14ac:dyDescent="0.25">
      <c r="B1017" s="117" t="s">
        <v>25</v>
      </c>
      <c r="C1017" s="111">
        <f>C1015/$C$1708</f>
        <v>0.61290322580645162</v>
      </c>
      <c r="D1017" s="111">
        <f t="shared" ref="D1017:N1017" si="408">D1015/$C$1709</f>
        <v>0.62479447550147982</v>
      </c>
      <c r="E1017" s="111">
        <f t="shared" si="408"/>
        <v>0.36172311739559354</v>
      </c>
      <c r="F1017" s="111">
        <f t="shared" si="408"/>
        <v>0</v>
      </c>
      <c r="G1017" s="111">
        <f t="shared" si="408"/>
        <v>0</v>
      </c>
      <c r="H1017" s="111">
        <f t="shared" si="408"/>
        <v>0</v>
      </c>
      <c r="I1017" s="111">
        <f t="shared" si="408"/>
        <v>0.26307135810588622</v>
      </c>
      <c r="J1017" s="111">
        <f t="shared" si="408"/>
        <v>0.75633015455442287</v>
      </c>
      <c r="K1017" s="111">
        <f t="shared" si="408"/>
        <v>0.42749095692206512</v>
      </c>
      <c r="L1017" s="111">
        <f t="shared" si="408"/>
        <v>0.6576783952647155</v>
      </c>
      <c r="M1017" s="111">
        <f t="shared" si="408"/>
        <v>0.69056231502795129</v>
      </c>
      <c r="N1017" s="111">
        <f t="shared" si="408"/>
        <v>0.69056231502795129</v>
      </c>
      <c r="O1017" s="111">
        <f>O1015/O1708</f>
        <v>0.42465753424657532</v>
      </c>
    </row>
    <row r="1018" spans="2:15" s="17" customFormat="1" ht="12" customHeight="1" x14ac:dyDescent="0.25">
      <c r="B1018" s="19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1"/>
    </row>
    <row r="1019" spans="2:15" s="17" customFormat="1" ht="23.25" customHeight="1" x14ac:dyDescent="0.25">
      <c r="B1019" s="85" t="s">
        <v>681</v>
      </c>
      <c r="C1019" s="97"/>
      <c r="D1019" s="98"/>
      <c r="E1019" s="98"/>
      <c r="F1019" s="98"/>
      <c r="G1019" s="98"/>
      <c r="H1019" s="98"/>
      <c r="I1019" s="98"/>
      <c r="J1019" s="98"/>
      <c r="K1019" s="98"/>
      <c r="L1019" s="98"/>
      <c r="M1019" s="98"/>
      <c r="N1019" s="98"/>
      <c r="O1019" s="99"/>
    </row>
    <row r="1020" spans="2:15" s="22" customFormat="1" ht="23.25" customHeight="1" x14ac:dyDescent="0.25">
      <c r="B1020" s="117" t="s">
        <v>5</v>
      </c>
      <c r="C1020" s="116">
        <f t="shared" ref="C1020:N1020" si="409">C1002+C1009+C1015</f>
        <v>19</v>
      </c>
      <c r="D1020" s="116">
        <f t="shared" si="409"/>
        <v>19</v>
      </c>
      <c r="E1020" s="116">
        <f t="shared" si="409"/>
        <v>11</v>
      </c>
      <c r="F1020" s="116">
        <f t="shared" si="409"/>
        <v>0</v>
      </c>
      <c r="G1020" s="116">
        <f t="shared" si="409"/>
        <v>0</v>
      </c>
      <c r="H1020" s="116">
        <f t="shared" si="409"/>
        <v>0</v>
      </c>
      <c r="I1020" s="116">
        <f t="shared" si="409"/>
        <v>8</v>
      </c>
      <c r="J1020" s="116">
        <f t="shared" si="409"/>
        <v>23</v>
      </c>
      <c r="K1020" s="116">
        <f t="shared" si="409"/>
        <v>13</v>
      </c>
      <c r="L1020" s="116">
        <f t="shared" si="409"/>
        <v>20</v>
      </c>
      <c r="M1020" s="116">
        <f t="shared" si="409"/>
        <v>21</v>
      </c>
      <c r="N1020" s="116">
        <f t="shared" si="409"/>
        <v>21</v>
      </c>
      <c r="O1020" s="116">
        <f>SUM(C1020:N1020)</f>
        <v>155</v>
      </c>
    </row>
    <row r="1021" spans="2:15" s="22" customFormat="1" ht="23.25" customHeight="1" x14ac:dyDescent="0.25">
      <c r="B1021" s="117" t="s">
        <v>25</v>
      </c>
      <c r="C1021" s="111">
        <f>C1020/$C$1708</f>
        <v>0.61290322580645162</v>
      </c>
      <c r="D1021" s="111">
        <f t="shared" ref="D1021:N1021" si="410">D1020/$C$1709</f>
        <v>0.62479447550147982</v>
      </c>
      <c r="E1021" s="111">
        <f t="shared" si="410"/>
        <v>0.36172311739559354</v>
      </c>
      <c r="F1021" s="111">
        <f t="shared" si="410"/>
        <v>0</v>
      </c>
      <c r="G1021" s="111">
        <f t="shared" si="410"/>
        <v>0</v>
      </c>
      <c r="H1021" s="111">
        <f t="shared" si="410"/>
        <v>0</v>
      </c>
      <c r="I1021" s="111">
        <f t="shared" si="410"/>
        <v>0.26307135810588622</v>
      </c>
      <c r="J1021" s="111">
        <f t="shared" si="410"/>
        <v>0.75633015455442287</v>
      </c>
      <c r="K1021" s="111">
        <f t="shared" si="410"/>
        <v>0.42749095692206512</v>
      </c>
      <c r="L1021" s="111">
        <f t="shared" si="410"/>
        <v>0.6576783952647155</v>
      </c>
      <c r="M1021" s="111">
        <f t="shared" si="410"/>
        <v>0.69056231502795129</v>
      </c>
      <c r="N1021" s="111">
        <f t="shared" si="410"/>
        <v>0.69056231502795129</v>
      </c>
      <c r="O1021" s="111">
        <f>O1020/O1708</f>
        <v>0.42465753424657532</v>
      </c>
    </row>
    <row r="1022" spans="2:15" s="22" customFormat="1" ht="23.25" customHeight="1" x14ac:dyDescent="0.25">
      <c r="B1022" s="117" t="s">
        <v>98</v>
      </c>
      <c r="C1022" s="111">
        <f t="shared" ref="C1022:O1022" si="411">IF(C1020&lt;&gt;0,IF(C1334&lt;&gt;0,C1020/C1334*100,0),0)</f>
        <v>0.13345508182903704</v>
      </c>
      <c r="D1022" s="111">
        <f t="shared" si="411"/>
        <v>0.14705882352941177</v>
      </c>
      <c r="E1022" s="111">
        <f t="shared" si="411"/>
        <v>9.1942494149114012E-2</v>
      </c>
      <c r="F1022" s="111">
        <f t="shared" si="411"/>
        <v>0</v>
      </c>
      <c r="G1022" s="111">
        <f t="shared" si="411"/>
        <v>0</v>
      </c>
      <c r="H1022" s="111">
        <f t="shared" si="411"/>
        <v>0</v>
      </c>
      <c r="I1022" s="111">
        <f t="shared" si="411"/>
        <v>5.9728236523816633E-2</v>
      </c>
      <c r="J1022" s="111">
        <f t="shared" si="411"/>
        <v>0.1469366894525011</v>
      </c>
      <c r="K1022" s="111">
        <f t="shared" si="411"/>
        <v>8.520679032575211E-2</v>
      </c>
      <c r="L1022" s="111">
        <f t="shared" si="411"/>
        <v>0.12484394506866417</v>
      </c>
      <c r="M1022" s="111">
        <f t="shared" si="411"/>
        <v>0.13371537726838587</v>
      </c>
      <c r="N1022" s="111">
        <f t="shared" si="411"/>
        <v>0.15054842641049537</v>
      </c>
      <c r="O1022" s="111">
        <f t="shared" si="411"/>
        <v>9.4787889165438496E-2</v>
      </c>
    </row>
    <row r="1023" spans="2:15" s="17" customFormat="1" ht="12" customHeight="1" x14ac:dyDescent="0.25">
      <c r="B1023" s="19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1"/>
    </row>
    <row r="1024" spans="2:15" s="26" customFormat="1" ht="23.25" customHeight="1" x14ac:dyDescent="0.25">
      <c r="B1024" s="121" t="s">
        <v>164</v>
      </c>
      <c r="C1024" s="97"/>
      <c r="D1024" s="98"/>
      <c r="E1024" s="98"/>
      <c r="F1024" s="98"/>
      <c r="G1024" s="98"/>
      <c r="H1024" s="98"/>
      <c r="I1024" s="98"/>
      <c r="J1024" s="98"/>
      <c r="K1024" s="98"/>
      <c r="L1024" s="98"/>
      <c r="M1024" s="98"/>
      <c r="N1024" s="98"/>
      <c r="O1024" s="99"/>
    </row>
    <row r="1025" spans="2:15" s="26" customFormat="1" ht="12" customHeight="1" x14ac:dyDescent="0.25">
      <c r="B1025" s="42"/>
      <c r="C1025" s="41"/>
      <c r="D1025" s="41"/>
      <c r="E1025" s="41"/>
      <c r="F1025" s="41"/>
      <c r="G1025" s="41"/>
      <c r="H1025" s="41"/>
      <c r="I1025" s="41"/>
      <c r="J1025" s="41"/>
      <c r="K1025" s="41"/>
      <c r="L1025" s="41"/>
      <c r="M1025" s="41"/>
      <c r="N1025" s="41"/>
      <c r="O1025" s="43"/>
    </row>
    <row r="1026" spans="2:15" s="17" customFormat="1" ht="23.25" customHeight="1" x14ac:dyDescent="0.25">
      <c r="B1026" s="85" t="s">
        <v>682</v>
      </c>
      <c r="C1026" s="97"/>
      <c r="D1026" s="98"/>
      <c r="E1026" s="98"/>
      <c r="F1026" s="98"/>
      <c r="G1026" s="98"/>
      <c r="H1026" s="98"/>
      <c r="I1026" s="98"/>
      <c r="J1026" s="98"/>
      <c r="K1026" s="98"/>
      <c r="L1026" s="98"/>
      <c r="M1026" s="98"/>
      <c r="N1026" s="98"/>
      <c r="O1026" s="99"/>
    </row>
    <row r="1027" spans="2:15" s="17" customFormat="1" ht="23.25" customHeight="1" x14ac:dyDescent="0.25">
      <c r="B1027" s="104" t="s">
        <v>683</v>
      </c>
      <c r="C1027" s="109">
        <v>0</v>
      </c>
      <c r="D1027" s="109">
        <v>0</v>
      </c>
      <c r="E1027" s="109">
        <v>0</v>
      </c>
      <c r="F1027" s="109">
        <v>0</v>
      </c>
      <c r="G1027" s="109">
        <v>0</v>
      </c>
      <c r="H1027" s="109">
        <v>0</v>
      </c>
      <c r="I1027" s="109">
        <v>0</v>
      </c>
      <c r="J1027" s="109">
        <v>0</v>
      </c>
      <c r="K1027" s="109">
        <v>0</v>
      </c>
      <c r="L1027" s="109">
        <v>0</v>
      </c>
      <c r="M1027" s="109">
        <v>0</v>
      </c>
      <c r="N1027" s="109">
        <v>0</v>
      </c>
      <c r="O1027" s="116">
        <f>SUM(C1027:N1027)</f>
        <v>0</v>
      </c>
    </row>
    <row r="1028" spans="2:15" s="17" customFormat="1" ht="23.25" customHeight="1" x14ac:dyDescent="0.25">
      <c r="B1028" s="107" t="s">
        <v>684</v>
      </c>
      <c r="C1028" s="110">
        <v>0</v>
      </c>
      <c r="D1028" s="110">
        <v>0</v>
      </c>
      <c r="E1028" s="110">
        <v>0</v>
      </c>
      <c r="F1028" s="110">
        <v>0</v>
      </c>
      <c r="G1028" s="110">
        <v>0</v>
      </c>
      <c r="H1028" s="110">
        <v>0</v>
      </c>
      <c r="I1028" s="110">
        <v>0</v>
      </c>
      <c r="J1028" s="110">
        <v>0</v>
      </c>
      <c r="K1028" s="110">
        <v>0</v>
      </c>
      <c r="L1028" s="110">
        <v>0</v>
      </c>
      <c r="M1028" s="110">
        <v>0</v>
      </c>
      <c r="N1028" s="110">
        <v>0</v>
      </c>
      <c r="O1028" s="116">
        <f t="shared" ref="O1028:O1037" si="412">SUM(C1028:N1028)</f>
        <v>0</v>
      </c>
    </row>
    <row r="1029" spans="2:15" s="17" customFormat="1" ht="23.25" customHeight="1" x14ac:dyDescent="0.25">
      <c r="B1029" s="104" t="s">
        <v>685</v>
      </c>
      <c r="C1029" s="109">
        <v>0</v>
      </c>
      <c r="D1029" s="109">
        <v>0</v>
      </c>
      <c r="E1029" s="109">
        <v>0</v>
      </c>
      <c r="F1029" s="109">
        <v>0</v>
      </c>
      <c r="G1029" s="109">
        <v>0</v>
      </c>
      <c r="H1029" s="109">
        <v>0</v>
      </c>
      <c r="I1029" s="109">
        <v>0</v>
      </c>
      <c r="J1029" s="109">
        <v>0</v>
      </c>
      <c r="K1029" s="109">
        <v>0</v>
      </c>
      <c r="L1029" s="109">
        <v>0</v>
      </c>
      <c r="M1029" s="109">
        <v>0</v>
      </c>
      <c r="N1029" s="109">
        <v>0</v>
      </c>
      <c r="O1029" s="116">
        <f t="shared" si="412"/>
        <v>0</v>
      </c>
    </row>
    <row r="1030" spans="2:15" s="17" customFormat="1" ht="23.25" customHeight="1" x14ac:dyDescent="0.25">
      <c r="B1030" s="107" t="s">
        <v>686</v>
      </c>
      <c r="C1030" s="110">
        <v>0</v>
      </c>
      <c r="D1030" s="110">
        <v>0</v>
      </c>
      <c r="E1030" s="110">
        <v>0</v>
      </c>
      <c r="F1030" s="110">
        <v>0</v>
      </c>
      <c r="G1030" s="110">
        <v>0</v>
      </c>
      <c r="H1030" s="110">
        <v>0</v>
      </c>
      <c r="I1030" s="110">
        <v>0</v>
      </c>
      <c r="J1030" s="110">
        <v>0</v>
      </c>
      <c r="K1030" s="110">
        <v>0</v>
      </c>
      <c r="L1030" s="110">
        <v>0</v>
      </c>
      <c r="M1030" s="110">
        <v>0</v>
      </c>
      <c r="N1030" s="110">
        <v>0</v>
      </c>
      <c r="O1030" s="116">
        <f t="shared" si="412"/>
        <v>0</v>
      </c>
    </row>
    <row r="1031" spans="2:15" s="17" customFormat="1" ht="23.25" customHeight="1" x14ac:dyDescent="0.25">
      <c r="B1031" s="104" t="s">
        <v>687</v>
      </c>
      <c r="C1031" s="109">
        <v>0</v>
      </c>
      <c r="D1031" s="109">
        <v>0</v>
      </c>
      <c r="E1031" s="109">
        <v>0</v>
      </c>
      <c r="F1031" s="109">
        <v>0</v>
      </c>
      <c r="G1031" s="109">
        <v>0</v>
      </c>
      <c r="H1031" s="109">
        <v>0</v>
      </c>
      <c r="I1031" s="109">
        <v>0</v>
      </c>
      <c r="J1031" s="109">
        <v>0</v>
      </c>
      <c r="K1031" s="109">
        <v>0</v>
      </c>
      <c r="L1031" s="109">
        <v>0</v>
      </c>
      <c r="M1031" s="109">
        <v>0</v>
      </c>
      <c r="N1031" s="109">
        <v>0</v>
      </c>
      <c r="O1031" s="116">
        <f t="shared" si="412"/>
        <v>0</v>
      </c>
    </row>
    <row r="1032" spans="2:15" s="17" customFormat="1" ht="23.25" customHeight="1" x14ac:dyDescent="0.25">
      <c r="B1032" s="107" t="s">
        <v>688</v>
      </c>
      <c r="C1032" s="110">
        <v>0</v>
      </c>
      <c r="D1032" s="110">
        <v>0</v>
      </c>
      <c r="E1032" s="110">
        <v>0</v>
      </c>
      <c r="F1032" s="110">
        <v>0</v>
      </c>
      <c r="G1032" s="110">
        <v>0</v>
      </c>
      <c r="H1032" s="110">
        <v>0</v>
      </c>
      <c r="I1032" s="110">
        <v>0</v>
      </c>
      <c r="J1032" s="110">
        <v>0</v>
      </c>
      <c r="K1032" s="110">
        <v>0</v>
      </c>
      <c r="L1032" s="110">
        <v>0</v>
      </c>
      <c r="M1032" s="110">
        <v>0</v>
      </c>
      <c r="N1032" s="110">
        <v>0</v>
      </c>
      <c r="O1032" s="116">
        <f t="shared" si="412"/>
        <v>0</v>
      </c>
    </row>
    <row r="1033" spans="2:15" s="17" customFormat="1" ht="23.25" customHeight="1" x14ac:dyDescent="0.25">
      <c r="B1033" s="104" t="s">
        <v>689</v>
      </c>
      <c r="C1033" s="109">
        <v>0</v>
      </c>
      <c r="D1033" s="109">
        <v>0</v>
      </c>
      <c r="E1033" s="109">
        <v>0</v>
      </c>
      <c r="F1033" s="109">
        <v>0</v>
      </c>
      <c r="G1033" s="109">
        <v>0</v>
      </c>
      <c r="H1033" s="109">
        <v>0</v>
      </c>
      <c r="I1033" s="109">
        <v>0</v>
      </c>
      <c r="J1033" s="109">
        <v>0</v>
      </c>
      <c r="K1033" s="109">
        <v>0</v>
      </c>
      <c r="L1033" s="109">
        <v>0</v>
      </c>
      <c r="M1033" s="109">
        <v>0</v>
      </c>
      <c r="N1033" s="109">
        <v>0</v>
      </c>
      <c r="O1033" s="116">
        <f t="shared" si="412"/>
        <v>0</v>
      </c>
    </row>
    <row r="1034" spans="2:15" s="17" customFormat="1" ht="23.25" customHeight="1" x14ac:dyDescent="0.25">
      <c r="B1034" s="107" t="s">
        <v>690</v>
      </c>
      <c r="C1034" s="110">
        <v>0</v>
      </c>
      <c r="D1034" s="110">
        <v>0</v>
      </c>
      <c r="E1034" s="110">
        <v>0</v>
      </c>
      <c r="F1034" s="110">
        <v>0</v>
      </c>
      <c r="G1034" s="110">
        <v>0</v>
      </c>
      <c r="H1034" s="110">
        <v>0</v>
      </c>
      <c r="I1034" s="110">
        <v>0</v>
      </c>
      <c r="J1034" s="110">
        <v>0</v>
      </c>
      <c r="K1034" s="110">
        <v>0</v>
      </c>
      <c r="L1034" s="110">
        <v>0</v>
      </c>
      <c r="M1034" s="110">
        <v>0</v>
      </c>
      <c r="N1034" s="110">
        <v>0</v>
      </c>
      <c r="O1034" s="116">
        <f t="shared" si="412"/>
        <v>0</v>
      </c>
    </row>
    <row r="1035" spans="2:15" s="17" customFormat="1" ht="23.25" customHeight="1" x14ac:dyDescent="0.25">
      <c r="B1035" s="104" t="s">
        <v>691</v>
      </c>
      <c r="C1035" s="109">
        <v>0</v>
      </c>
      <c r="D1035" s="109">
        <v>0</v>
      </c>
      <c r="E1035" s="109">
        <v>0</v>
      </c>
      <c r="F1035" s="109">
        <v>0</v>
      </c>
      <c r="G1035" s="109">
        <v>0</v>
      </c>
      <c r="H1035" s="109">
        <v>0</v>
      </c>
      <c r="I1035" s="109">
        <v>0</v>
      </c>
      <c r="J1035" s="109">
        <v>0</v>
      </c>
      <c r="K1035" s="109">
        <v>0</v>
      </c>
      <c r="L1035" s="109">
        <v>0</v>
      </c>
      <c r="M1035" s="109">
        <v>0</v>
      </c>
      <c r="N1035" s="109">
        <v>0</v>
      </c>
      <c r="O1035" s="116">
        <f t="shared" si="412"/>
        <v>0</v>
      </c>
    </row>
    <row r="1036" spans="2:15" s="17" customFormat="1" ht="23.25" customHeight="1" x14ac:dyDescent="0.25">
      <c r="B1036" s="107" t="s">
        <v>692</v>
      </c>
      <c r="C1036" s="110">
        <v>0</v>
      </c>
      <c r="D1036" s="110">
        <v>0</v>
      </c>
      <c r="E1036" s="110">
        <v>0</v>
      </c>
      <c r="F1036" s="110">
        <v>0</v>
      </c>
      <c r="G1036" s="110">
        <v>0</v>
      </c>
      <c r="H1036" s="110">
        <v>0</v>
      </c>
      <c r="I1036" s="110">
        <v>0</v>
      </c>
      <c r="J1036" s="110">
        <v>0</v>
      </c>
      <c r="K1036" s="110">
        <v>0</v>
      </c>
      <c r="L1036" s="110">
        <v>0</v>
      </c>
      <c r="M1036" s="110">
        <v>0</v>
      </c>
      <c r="N1036" s="110">
        <v>0</v>
      </c>
      <c r="O1036" s="116">
        <f t="shared" si="412"/>
        <v>0</v>
      </c>
    </row>
    <row r="1037" spans="2:15" s="22" customFormat="1" ht="23.25" customHeight="1" x14ac:dyDescent="0.25">
      <c r="B1037" s="117" t="s">
        <v>5</v>
      </c>
      <c r="C1037" s="116">
        <f t="shared" ref="C1037:N1037" si="413">SUM(C1027:C1036)</f>
        <v>0</v>
      </c>
      <c r="D1037" s="116">
        <f>SUM(D1027:D1036)</f>
        <v>0</v>
      </c>
      <c r="E1037" s="116">
        <f>SUM(E1027:E1036)</f>
        <v>0</v>
      </c>
      <c r="F1037" s="116">
        <f t="shared" si="413"/>
        <v>0</v>
      </c>
      <c r="G1037" s="116">
        <f t="shared" si="413"/>
        <v>0</v>
      </c>
      <c r="H1037" s="116">
        <f t="shared" si="413"/>
        <v>0</v>
      </c>
      <c r="I1037" s="116">
        <f t="shared" si="413"/>
        <v>0</v>
      </c>
      <c r="J1037" s="116">
        <f t="shared" si="413"/>
        <v>0</v>
      </c>
      <c r="K1037" s="116">
        <f t="shared" si="413"/>
        <v>0</v>
      </c>
      <c r="L1037" s="116">
        <f t="shared" si="413"/>
        <v>0</v>
      </c>
      <c r="M1037" s="116">
        <f t="shared" si="413"/>
        <v>0</v>
      </c>
      <c r="N1037" s="116">
        <f t="shared" si="413"/>
        <v>0</v>
      </c>
      <c r="O1037" s="116">
        <f t="shared" si="412"/>
        <v>0</v>
      </c>
    </row>
    <row r="1038" spans="2:15" s="17" customFormat="1" ht="12" customHeight="1" x14ac:dyDescent="0.25">
      <c r="B1038" s="31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21"/>
    </row>
    <row r="1039" spans="2:15" s="17" customFormat="1" ht="23.25" customHeight="1" x14ac:dyDescent="0.25">
      <c r="B1039" s="85" t="s">
        <v>693</v>
      </c>
      <c r="C1039" s="97"/>
      <c r="D1039" s="98"/>
      <c r="E1039" s="98"/>
      <c r="F1039" s="98"/>
      <c r="G1039" s="98"/>
      <c r="H1039" s="98"/>
      <c r="I1039" s="98"/>
      <c r="J1039" s="98"/>
      <c r="K1039" s="98"/>
      <c r="L1039" s="98"/>
      <c r="M1039" s="98"/>
      <c r="N1039" s="98"/>
      <c r="O1039" s="99"/>
    </row>
    <row r="1040" spans="2:15" s="22" customFormat="1" ht="23.25" customHeight="1" x14ac:dyDescent="0.25">
      <c r="B1040" s="117" t="s">
        <v>5</v>
      </c>
      <c r="C1040" s="116">
        <f t="shared" ref="C1040:N1040" si="414">C1037</f>
        <v>0</v>
      </c>
      <c r="D1040" s="116">
        <f t="shared" si="414"/>
        <v>0</v>
      </c>
      <c r="E1040" s="116">
        <f t="shared" si="414"/>
        <v>0</v>
      </c>
      <c r="F1040" s="116">
        <f t="shared" si="414"/>
        <v>0</v>
      </c>
      <c r="G1040" s="116">
        <f t="shared" si="414"/>
        <v>0</v>
      </c>
      <c r="H1040" s="116">
        <f t="shared" si="414"/>
        <v>0</v>
      </c>
      <c r="I1040" s="116">
        <f t="shared" si="414"/>
        <v>0</v>
      </c>
      <c r="J1040" s="116">
        <f t="shared" si="414"/>
        <v>0</v>
      </c>
      <c r="K1040" s="116">
        <f t="shared" si="414"/>
        <v>0</v>
      </c>
      <c r="L1040" s="116">
        <f t="shared" si="414"/>
        <v>0</v>
      </c>
      <c r="M1040" s="116">
        <f t="shared" si="414"/>
        <v>0</v>
      </c>
      <c r="N1040" s="116">
        <f t="shared" si="414"/>
        <v>0</v>
      </c>
      <c r="O1040" s="116">
        <f>SUM(C1040:N1040)</f>
        <v>0</v>
      </c>
    </row>
    <row r="1041" spans="2:15" s="17" customFormat="1" ht="23.25" customHeight="1" x14ac:dyDescent="0.25">
      <c r="B1041" s="117" t="s">
        <v>46</v>
      </c>
      <c r="C1041" s="111">
        <f t="shared" ref="C1041:O1041" si="415">IF(C1058=0,0,(C1040/C1058)*100)</f>
        <v>0</v>
      </c>
      <c r="D1041" s="111">
        <f t="shared" si="415"/>
        <v>0</v>
      </c>
      <c r="E1041" s="111">
        <f t="shared" si="415"/>
        <v>0</v>
      </c>
      <c r="F1041" s="111">
        <f t="shared" si="415"/>
        <v>0</v>
      </c>
      <c r="G1041" s="111">
        <f t="shared" si="415"/>
        <v>0</v>
      </c>
      <c r="H1041" s="111">
        <f t="shared" si="415"/>
        <v>0</v>
      </c>
      <c r="I1041" s="111">
        <f t="shared" si="415"/>
        <v>0</v>
      </c>
      <c r="J1041" s="111">
        <f t="shared" si="415"/>
        <v>0</v>
      </c>
      <c r="K1041" s="111">
        <f t="shared" si="415"/>
        <v>0</v>
      </c>
      <c r="L1041" s="111">
        <f t="shared" si="415"/>
        <v>0</v>
      </c>
      <c r="M1041" s="111">
        <f t="shared" si="415"/>
        <v>0</v>
      </c>
      <c r="N1041" s="111">
        <f t="shared" si="415"/>
        <v>0</v>
      </c>
      <c r="O1041" s="111">
        <f t="shared" si="415"/>
        <v>0</v>
      </c>
    </row>
    <row r="1042" spans="2:15" s="17" customFormat="1" ht="23.25" customHeight="1" x14ac:dyDescent="0.25">
      <c r="B1042" s="117" t="s">
        <v>25</v>
      </c>
      <c r="C1042" s="111">
        <f>C1041/$C$1708</f>
        <v>0</v>
      </c>
      <c r="D1042" s="111">
        <f t="shared" ref="D1042:N1042" si="416">D1041/$C$1709</f>
        <v>0</v>
      </c>
      <c r="E1042" s="111">
        <f t="shared" si="416"/>
        <v>0</v>
      </c>
      <c r="F1042" s="111">
        <f t="shared" si="416"/>
        <v>0</v>
      </c>
      <c r="G1042" s="111">
        <f t="shared" si="416"/>
        <v>0</v>
      </c>
      <c r="H1042" s="111">
        <f t="shared" si="416"/>
        <v>0</v>
      </c>
      <c r="I1042" s="111">
        <f t="shared" si="416"/>
        <v>0</v>
      </c>
      <c r="J1042" s="111">
        <f t="shared" si="416"/>
        <v>0</v>
      </c>
      <c r="K1042" s="111">
        <f t="shared" si="416"/>
        <v>0</v>
      </c>
      <c r="L1042" s="111">
        <f t="shared" si="416"/>
        <v>0</v>
      </c>
      <c r="M1042" s="111">
        <f t="shared" si="416"/>
        <v>0</v>
      </c>
      <c r="N1042" s="111">
        <f t="shared" si="416"/>
        <v>0</v>
      </c>
      <c r="O1042" s="111">
        <f>O1041/O1708</f>
        <v>0</v>
      </c>
    </row>
    <row r="1043" spans="2:15" s="17" customFormat="1" ht="12" customHeight="1" x14ac:dyDescent="0.25">
      <c r="B1043" s="31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21"/>
    </row>
    <row r="1044" spans="2:15" s="17" customFormat="1" ht="23.25" customHeight="1" x14ac:dyDescent="0.25">
      <c r="B1044" s="85" t="s">
        <v>694</v>
      </c>
      <c r="C1044" s="97"/>
      <c r="D1044" s="98"/>
      <c r="E1044" s="98"/>
      <c r="F1044" s="98"/>
      <c r="G1044" s="98"/>
      <c r="H1044" s="98"/>
      <c r="I1044" s="98"/>
      <c r="J1044" s="98"/>
      <c r="K1044" s="98"/>
      <c r="L1044" s="98"/>
      <c r="M1044" s="98"/>
      <c r="N1044" s="98"/>
      <c r="O1044" s="99"/>
    </row>
    <row r="1045" spans="2:15" s="17" customFormat="1" ht="23.25" customHeight="1" x14ac:dyDescent="0.25">
      <c r="B1045" s="104" t="s">
        <v>695</v>
      </c>
      <c r="C1045" s="109">
        <v>0</v>
      </c>
      <c r="D1045" s="109">
        <v>0</v>
      </c>
      <c r="E1045" s="109">
        <v>0</v>
      </c>
      <c r="F1045" s="109">
        <v>0</v>
      </c>
      <c r="G1045" s="109">
        <v>0</v>
      </c>
      <c r="H1045" s="109">
        <v>0</v>
      </c>
      <c r="I1045" s="109">
        <v>0</v>
      </c>
      <c r="J1045" s="109">
        <v>0</v>
      </c>
      <c r="K1045" s="109">
        <v>0</v>
      </c>
      <c r="L1045" s="109">
        <v>0</v>
      </c>
      <c r="M1045" s="109">
        <v>0</v>
      </c>
      <c r="N1045" s="109">
        <v>0</v>
      </c>
      <c r="O1045" s="116">
        <f>SUM(C1045:N1045)</f>
        <v>0</v>
      </c>
    </row>
    <row r="1046" spans="2:15" s="17" customFormat="1" ht="23.25" customHeight="1" x14ac:dyDescent="0.25">
      <c r="B1046" s="107" t="s">
        <v>696</v>
      </c>
      <c r="C1046" s="110">
        <v>0</v>
      </c>
      <c r="D1046" s="110">
        <v>0</v>
      </c>
      <c r="E1046" s="110">
        <v>0</v>
      </c>
      <c r="F1046" s="110">
        <v>0</v>
      </c>
      <c r="G1046" s="110">
        <v>0</v>
      </c>
      <c r="H1046" s="110">
        <v>0</v>
      </c>
      <c r="I1046" s="110">
        <v>0</v>
      </c>
      <c r="J1046" s="110">
        <v>0</v>
      </c>
      <c r="K1046" s="110">
        <v>0</v>
      </c>
      <c r="L1046" s="110">
        <v>0</v>
      </c>
      <c r="M1046" s="110">
        <v>0</v>
      </c>
      <c r="N1046" s="110">
        <v>0</v>
      </c>
      <c r="O1046" s="116">
        <f>SUM(C1046:N1046)</f>
        <v>0</v>
      </c>
    </row>
    <row r="1047" spans="2:15" s="22" customFormat="1" ht="23.25" customHeight="1" x14ac:dyDescent="0.25">
      <c r="B1047" s="117" t="s">
        <v>5</v>
      </c>
      <c r="C1047" s="116">
        <f>SUM(C1045:C1046)</f>
        <v>0</v>
      </c>
      <c r="D1047" s="116">
        <f t="shared" ref="D1047:N1047" si="417">SUM(D1045:D1046)</f>
        <v>0</v>
      </c>
      <c r="E1047" s="116">
        <f>SUM(E1045:E1046)</f>
        <v>0</v>
      </c>
      <c r="F1047" s="116">
        <f>SUM(F1045:F1046)</f>
        <v>0</v>
      </c>
      <c r="G1047" s="116">
        <f t="shared" si="417"/>
        <v>0</v>
      </c>
      <c r="H1047" s="116">
        <f t="shared" si="417"/>
        <v>0</v>
      </c>
      <c r="I1047" s="116">
        <f t="shared" si="417"/>
        <v>0</v>
      </c>
      <c r="J1047" s="116">
        <f t="shared" si="417"/>
        <v>0</v>
      </c>
      <c r="K1047" s="116">
        <f t="shared" si="417"/>
        <v>0</v>
      </c>
      <c r="L1047" s="116">
        <f t="shared" si="417"/>
        <v>0</v>
      </c>
      <c r="M1047" s="116">
        <f t="shared" si="417"/>
        <v>0</v>
      </c>
      <c r="N1047" s="116">
        <f t="shared" si="417"/>
        <v>0</v>
      </c>
      <c r="O1047" s="116">
        <f>SUM(C1047:N1047)</f>
        <v>0</v>
      </c>
    </row>
    <row r="1048" spans="2:15" s="17" customFormat="1" ht="23.25" customHeight="1" x14ac:dyDescent="0.25">
      <c r="B1048" s="117" t="s">
        <v>39</v>
      </c>
      <c r="C1048" s="111">
        <f t="shared" ref="C1048:O1048" si="418">IF(C1058=0,0,(C1047/C1058)*100)</f>
        <v>0</v>
      </c>
      <c r="D1048" s="111">
        <f t="shared" si="418"/>
        <v>0</v>
      </c>
      <c r="E1048" s="111">
        <f t="shared" si="418"/>
        <v>0</v>
      </c>
      <c r="F1048" s="111">
        <f t="shared" si="418"/>
        <v>0</v>
      </c>
      <c r="G1048" s="111">
        <f t="shared" si="418"/>
        <v>0</v>
      </c>
      <c r="H1048" s="111">
        <f t="shared" si="418"/>
        <v>0</v>
      </c>
      <c r="I1048" s="111">
        <f t="shared" si="418"/>
        <v>0</v>
      </c>
      <c r="J1048" s="111">
        <f t="shared" si="418"/>
        <v>0</v>
      </c>
      <c r="K1048" s="111">
        <f t="shared" si="418"/>
        <v>0</v>
      </c>
      <c r="L1048" s="111">
        <f t="shared" si="418"/>
        <v>0</v>
      </c>
      <c r="M1048" s="111">
        <f t="shared" si="418"/>
        <v>0</v>
      </c>
      <c r="N1048" s="111">
        <f t="shared" si="418"/>
        <v>0</v>
      </c>
      <c r="O1048" s="111">
        <f t="shared" si="418"/>
        <v>0</v>
      </c>
    </row>
    <row r="1049" spans="2:15" s="17" customFormat="1" ht="23.25" customHeight="1" x14ac:dyDescent="0.25">
      <c r="B1049" s="117" t="s">
        <v>25</v>
      </c>
      <c r="C1049" s="111">
        <f>C1047/$C$1708</f>
        <v>0</v>
      </c>
      <c r="D1049" s="111">
        <f t="shared" ref="D1049:N1049" si="419">D1047/$C$1709</f>
        <v>0</v>
      </c>
      <c r="E1049" s="111">
        <f t="shared" si="419"/>
        <v>0</v>
      </c>
      <c r="F1049" s="111">
        <f t="shared" si="419"/>
        <v>0</v>
      </c>
      <c r="G1049" s="111">
        <f t="shared" si="419"/>
        <v>0</v>
      </c>
      <c r="H1049" s="111">
        <f t="shared" si="419"/>
        <v>0</v>
      </c>
      <c r="I1049" s="111">
        <f t="shared" si="419"/>
        <v>0</v>
      </c>
      <c r="J1049" s="111">
        <f t="shared" si="419"/>
        <v>0</v>
      </c>
      <c r="K1049" s="111">
        <f t="shared" si="419"/>
        <v>0</v>
      </c>
      <c r="L1049" s="111">
        <f t="shared" si="419"/>
        <v>0</v>
      </c>
      <c r="M1049" s="111">
        <f t="shared" si="419"/>
        <v>0</v>
      </c>
      <c r="N1049" s="111">
        <f t="shared" si="419"/>
        <v>0</v>
      </c>
      <c r="O1049" s="111">
        <f>O1047/O1708</f>
        <v>0</v>
      </c>
    </row>
    <row r="1050" spans="2:15" s="17" customFormat="1" ht="12" customHeight="1" x14ac:dyDescent="0.25">
      <c r="B1050" s="31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21"/>
    </row>
    <row r="1051" spans="2:15" s="17" customFormat="1" ht="23.25" customHeight="1" x14ac:dyDescent="0.25">
      <c r="B1051" s="85" t="s">
        <v>698</v>
      </c>
      <c r="C1051" s="97"/>
      <c r="D1051" s="98"/>
      <c r="E1051" s="98"/>
      <c r="F1051" s="98"/>
      <c r="G1051" s="98"/>
      <c r="H1051" s="98"/>
      <c r="I1051" s="98"/>
      <c r="J1051" s="98"/>
      <c r="K1051" s="98"/>
      <c r="L1051" s="98"/>
      <c r="M1051" s="98"/>
      <c r="N1051" s="98"/>
      <c r="O1051" s="99"/>
    </row>
    <row r="1052" spans="2:15" s="17" customFormat="1" ht="23.25" customHeight="1" x14ac:dyDescent="0.25">
      <c r="B1052" s="107" t="s">
        <v>697</v>
      </c>
      <c r="C1052" s="110">
        <v>32</v>
      </c>
      <c r="D1052" s="110">
        <v>37</v>
      </c>
      <c r="E1052" s="110">
        <v>18</v>
      </c>
      <c r="F1052" s="110">
        <v>0</v>
      </c>
      <c r="G1052" s="110">
        <v>1</v>
      </c>
      <c r="H1052" s="110">
        <v>0</v>
      </c>
      <c r="I1052" s="110">
        <v>22</v>
      </c>
      <c r="J1052" s="110">
        <v>33</v>
      </c>
      <c r="K1052" s="110">
        <v>37</v>
      </c>
      <c r="L1052" s="110">
        <v>42</v>
      </c>
      <c r="M1052" s="110">
        <v>40</v>
      </c>
      <c r="N1052" s="110">
        <v>38</v>
      </c>
      <c r="O1052" s="116">
        <f>SUM(C1052:N1052)</f>
        <v>300</v>
      </c>
    </row>
    <row r="1053" spans="2:15" s="22" customFormat="1" ht="23.25" customHeight="1" x14ac:dyDescent="0.25">
      <c r="B1053" s="117" t="s">
        <v>5</v>
      </c>
      <c r="C1053" s="116">
        <f t="shared" ref="C1053:N1053" si="420">C1052</f>
        <v>32</v>
      </c>
      <c r="D1053" s="116">
        <f t="shared" si="420"/>
        <v>37</v>
      </c>
      <c r="E1053" s="116">
        <f t="shared" si="420"/>
        <v>18</v>
      </c>
      <c r="F1053" s="116">
        <f t="shared" si="420"/>
        <v>0</v>
      </c>
      <c r="G1053" s="116">
        <f t="shared" si="420"/>
        <v>1</v>
      </c>
      <c r="H1053" s="116">
        <f t="shared" si="420"/>
        <v>0</v>
      </c>
      <c r="I1053" s="116">
        <f t="shared" si="420"/>
        <v>22</v>
      </c>
      <c r="J1053" s="116">
        <f t="shared" si="420"/>
        <v>33</v>
      </c>
      <c r="K1053" s="116">
        <f t="shared" si="420"/>
        <v>37</v>
      </c>
      <c r="L1053" s="116">
        <f t="shared" si="420"/>
        <v>42</v>
      </c>
      <c r="M1053" s="116">
        <f t="shared" si="420"/>
        <v>40</v>
      </c>
      <c r="N1053" s="116">
        <f t="shared" si="420"/>
        <v>38</v>
      </c>
      <c r="O1053" s="116">
        <f>SUM(C1053:N1053)</f>
        <v>300</v>
      </c>
    </row>
    <row r="1054" spans="2:15" s="17" customFormat="1" ht="23.25" customHeight="1" x14ac:dyDescent="0.25">
      <c r="B1054" s="117" t="s">
        <v>46</v>
      </c>
      <c r="C1054" s="111">
        <f t="shared" ref="C1054:O1054" si="421">IF(C1058=0,0,(C1053/C1058)*100)</f>
        <v>100</v>
      </c>
      <c r="D1054" s="111">
        <f>IF(D1058=0,0,(D1053/D1058)*100)</f>
        <v>100</v>
      </c>
      <c r="E1054" s="111">
        <f>IF(E1058=0,0,(E1053/E1058)*100)</f>
        <v>100</v>
      </c>
      <c r="F1054" s="111">
        <f>IF(F1058=0,0,(F1053/F1058)*100)</f>
        <v>0</v>
      </c>
      <c r="G1054" s="111">
        <f t="shared" si="421"/>
        <v>100</v>
      </c>
      <c r="H1054" s="111">
        <f t="shared" si="421"/>
        <v>0</v>
      </c>
      <c r="I1054" s="111">
        <f t="shared" si="421"/>
        <v>100</v>
      </c>
      <c r="J1054" s="111">
        <f t="shared" si="421"/>
        <v>100</v>
      </c>
      <c r="K1054" s="111">
        <f t="shared" si="421"/>
        <v>100</v>
      </c>
      <c r="L1054" s="111">
        <f t="shared" si="421"/>
        <v>100</v>
      </c>
      <c r="M1054" s="111">
        <f t="shared" si="421"/>
        <v>100</v>
      </c>
      <c r="N1054" s="111">
        <f t="shared" si="421"/>
        <v>100</v>
      </c>
      <c r="O1054" s="111">
        <f t="shared" si="421"/>
        <v>100</v>
      </c>
    </row>
    <row r="1055" spans="2:15" s="17" customFormat="1" ht="23.25" customHeight="1" x14ac:dyDescent="0.25">
      <c r="B1055" s="117" t="s">
        <v>25</v>
      </c>
      <c r="C1055" s="111">
        <f>C1053/$C$1708</f>
        <v>1.032258064516129</v>
      </c>
      <c r="D1055" s="111">
        <f t="shared" ref="D1055:N1055" si="422">D1053/$C$1709</f>
        <v>1.2167050312397238</v>
      </c>
      <c r="E1055" s="111">
        <f t="shared" si="422"/>
        <v>0.59191055573824403</v>
      </c>
      <c r="F1055" s="111">
        <f t="shared" si="422"/>
        <v>0</v>
      </c>
      <c r="G1055" s="111">
        <f t="shared" si="422"/>
        <v>3.2883919763235778E-2</v>
      </c>
      <c r="H1055" s="111">
        <f t="shared" si="422"/>
        <v>0</v>
      </c>
      <c r="I1055" s="111">
        <f t="shared" si="422"/>
        <v>0.72344623479118708</v>
      </c>
      <c r="J1055" s="111">
        <f t="shared" si="422"/>
        <v>1.0851693521867807</v>
      </c>
      <c r="K1055" s="111">
        <f t="shared" si="422"/>
        <v>1.2167050312397238</v>
      </c>
      <c r="L1055" s="111">
        <f t="shared" si="422"/>
        <v>1.3811246300559026</v>
      </c>
      <c r="M1055" s="111">
        <f t="shared" si="422"/>
        <v>1.315356790529431</v>
      </c>
      <c r="N1055" s="111">
        <f t="shared" si="422"/>
        <v>1.2495889510029596</v>
      </c>
      <c r="O1055" s="111">
        <f>O1053/O1708</f>
        <v>0.82191780821917804</v>
      </c>
    </row>
    <row r="1056" spans="2:15" s="17" customFormat="1" ht="12" customHeight="1" x14ac:dyDescent="0.25">
      <c r="B1056" s="19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1"/>
    </row>
    <row r="1057" spans="2:15" s="17" customFormat="1" ht="23.25" customHeight="1" x14ac:dyDescent="0.25">
      <c r="B1057" s="85" t="s">
        <v>165</v>
      </c>
      <c r="C1057" s="97"/>
      <c r="D1057" s="98"/>
      <c r="E1057" s="98"/>
      <c r="F1057" s="98"/>
      <c r="G1057" s="98"/>
      <c r="H1057" s="98"/>
      <c r="I1057" s="98"/>
      <c r="J1057" s="98"/>
      <c r="K1057" s="98"/>
      <c r="L1057" s="98"/>
      <c r="M1057" s="98"/>
      <c r="N1057" s="98"/>
      <c r="O1057" s="99"/>
    </row>
    <row r="1058" spans="2:15" s="22" customFormat="1" ht="23.25" customHeight="1" x14ac:dyDescent="0.25">
      <c r="B1058" s="117" t="s">
        <v>5</v>
      </c>
      <c r="C1058" s="116">
        <f>C1053+C1047+C1040</f>
        <v>32</v>
      </c>
      <c r="D1058" s="116">
        <f t="shared" ref="D1058:N1058" si="423">D1053+D1047+D1040</f>
        <v>37</v>
      </c>
      <c r="E1058" s="116">
        <f>E1053+E1047+E1040</f>
        <v>18</v>
      </c>
      <c r="F1058" s="116">
        <f>F1053+F1047+F1040</f>
        <v>0</v>
      </c>
      <c r="G1058" s="116">
        <f>G1053+G1047+G1040</f>
        <v>1</v>
      </c>
      <c r="H1058" s="116">
        <f t="shared" si="423"/>
        <v>0</v>
      </c>
      <c r="I1058" s="116">
        <f t="shared" si="423"/>
        <v>22</v>
      </c>
      <c r="J1058" s="116">
        <f t="shared" si="423"/>
        <v>33</v>
      </c>
      <c r="K1058" s="116">
        <f t="shared" si="423"/>
        <v>37</v>
      </c>
      <c r="L1058" s="116">
        <f t="shared" si="423"/>
        <v>42</v>
      </c>
      <c r="M1058" s="116">
        <f t="shared" si="423"/>
        <v>40</v>
      </c>
      <c r="N1058" s="116">
        <f t="shared" si="423"/>
        <v>38</v>
      </c>
      <c r="O1058" s="116">
        <f>SUM(C1058:N1058)</f>
        <v>300</v>
      </c>
    </row>
    <row r="1059" spans="2:15" s="22" customFormat="1" ht="23.25" customHeight="1" x14ac:dyDescent="0.25">
      <c r="B1059" s="117" t="s">
        <v>25</v>
      </c>
      <c r="C1059" s="111">
        <f>C1058/$C$1708</f>
        <v>1.032258064516129</v>
      </c>
      <c r="D1059" s="111">
        <f t="shared" ref="D1059:N1059" si="424">D1058/$C$1709</f>
        <v>1.2167050312397238</v>
      </c>
      <c r="E1059" s="111">
        <f t="shared" si="424"/>
        <v>0.59191055573824403</v>
      </c>
      <c r="F1059" s="111">
        <f t="shared" si="424"/>
        <v>0</v>
      </c>
      <c r="G1059" s="111">
        <f t="shared" si="424"/>
        <v>3.2883919763235778E-2</v>
      </c>
      <c r="H1059" s="111">
        <f t="shared" si="424"/>
        <v>0</v>
      </c>
      <c r="I1059" s="111">
        <f t="shared" si="424"/>
        <v>0.72344623479118708</v>
      </c>
      <c r="J1059" s="111">
        <f t="shared" si="424"/>
        <v>1.0851693521867807</v>
      </c>
      <c r="K1059" s="111">
        <f t="shared" si="424"/>
        <v>1.2167050312397238</v>
      </c>
      <c r="L1059" s="111">
        <f t="shared" si="424"/>
        <v>1.3811246300559026</v>
      </c>
      <c r="M1059" s="111">
        <f t="shared" si="424"/>
        <v>1.315356790529431</v>
      </c>
      <c r="N1059" s="111">
        <f t="shared" si="424"/>
        <v>1.2495889510029596</v>
      </c>
      <c r="O1059" s="111">
        <f>O1058/O1708</f>
        <v>0.82191780821917804</v>
      </c>
    </row>
    <row r="1060" spans="2:15" s="22" customFormat="1" ht="23.25" customHeight="1" x14ac:dyDescent="0.25">
      <c r="B1060" s="117" t="s">
        <v>98</v>
      </c>
      <c r="C1060" s="111">
        <f t="shared" ref="C1060:O1060" si="425">IF(C1058&lt;&gt;0,IF(C1334&lt;&gt;0,C1058/C1334*100,0),0)</f>
        <v>0.2247664536067992</v>
      </c>
      <c r="D1060" s="111">
        <f t="shared" si="425"/>
        <v>0.28637770897832815</v>
      </c>
      <c r="E1060" s="111">
        <f t="shared" si="425"/>
        <v>0.15045135406218654</v>
      </c>
      <c r="F1060" s="111">
        <f t="shared" si="425"/>
        <v>0</v>
      </c>
      <c r="G1060" s="111">
        <f t="shared" si="425"/>
        <v>8.6550112515146257E-3</v>
      </c>
      <c r="H1060" s="111">
        <f t="shared" si="425"/>
        <v>0</v>
      </c>
      <c r="I1060" s="111">
        <f t="shared" si="425"/>
        <v>0.16425265044049575</v>
      </c>
      <c r="J1060" s="111">
        <f t="shared" si="425"/>
        <v>0.21082220660576245</v>
      </c>
      <c r="K1060" s="111">
        <f t="shared" si="425"/>
        <v>0.2425116340040637</v>
      </c>
      <c r="L1060" s="111">
        <f t="shared" si="425"/>
        <v>0.26217228464419479</v>
      </c>
      <c r="M1060" s="111">
        <f t="shared" si="425"/>
        <v>0.25469595670168738</v>
      </c>
      <c r="N1060" s="111">
        <f t="shared" si="425"/>
        <v>0.27242096207613453</v>
      </c>
      <c r="O1060" s="111">
        <f t="shared" si="425"/>
        <v>0.18346043064278419</v>
      </c>
    </row>
    <row r="1061" spans="2:15" s="22" customFormat="1" ht="12" customHeight="1" x14ac:dyDescent="0.25">
      <c r="B1061" s="63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21"/>
    </row>
    <row r="1062" spans="2:15" s="26" customFormat="1" ht="23.25" customHeight="1" x14ac:dyDescent="0.25">
      <c r="B1062" s="121" t="s">
        <v>166</v>
      </c>
      <c r="C1062" s="97"/>
      <c r="D1062" s="98"/>
      <c r="E1062" s="98"/>
      <c r="F1062" s="98"/>
      <c r="G1062" s="98"/>
      <c r="H1062" s="98"/>
      <c r="I1062" s="98"/>
      <c r="J1062" s="98"/>
      <c r="K1062" s="98"/>
      <c r="L1062" s="98"/>
      <c r="M1062" s="98"/>
      <c r="N1062" s="98"/>
      <c r="O1062" s="99"/>
    </row>
    <row r="1063" spans="2:15" s="23" customFormat="1" ht="12" customHeight="1" x14ac:dyDescent="0.25">
      <c r="B1063" s="31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21"/>
    </row>
    <row r="1064" spans="2:15" s="17" customFormat="1" ht="23.25" customHeight="1" x14ac:dyDescent="0.25">
      <c r="B1064" s="85" t="s">
        <v>167</v>
      </c>
      <c r="C1064" s="97"/>
      <c r="D1064" s="98"/>
      <c r="E1064" s="98"/>
      <c r="F1064" s="98"/>
      <c r="G1064" s="98"/>
      <c r="H1064" s="98"/>
      <c r="I1064" s="98"/>
      <c r="J1064" s="98"/>
      <c r="K1064" s="98"/>
      <c r="L1064" s="98"/>
      <c r="M1064" s="98"/>
      <c r="N1064" s="98"/>
      <c r="O1064" s="99"/>
    </row>
    <row r="1065" spans="2:15" s="17" customFormat="1" ht="23.25" customHeight="1" x14ac:dyDescent="0.25">
      <c r="B1065" s="104" t="s">
        <v>699</v>
      </c>
      <c r="C1065" s="109">
        <v>1</v>
      </c>
      <c r="D1065" s="109">
        <v>1</v>
      </c>
      <c r="E1065" s="109">
        <v>1</v>
      </c>
      <c r="F1065" s="109">
        <v>0</v>
      </c>
      <c r="G1065" s="109">
        <v>0</v>
      </c>
      <c r="H1065" s="109">
        <v>0</v>
      </c>
      <c r="I1065" s="109">
        <v>0</v>
      </c>
      <c r="J1065" s="109">
        <v>1</v>
      </c>
      <c r="K1065" s="109">
        <v>2</v>
      </c>
      <c r="L1065" s="109">
        <v>0</v>
      </c>
      <c r="M1065" s="109">
        <v>1</v>
      </c>
      <c r="N1065" s="109">
        <v>0</v>
      </c>
      <c r="O1065" s="116">
        <f>SUM(C1065:N1065)</f>
        <v>7</v>
      </c>
    </row>
    <row r="1066" spans="2:15" s="22" customFormat="1" ht="23.25" customHeight="1" x14ac:dyDescent="0.25">
      <c r="B1066" s="107" t="s">
        <v>700</v>
      </c>
      <c r="C1066" s="110">
        <v>0</v>
      </c>
      <c r="D1066" s="110">
        <v>1</v>
      </c>
      <c r="E1066" s="110">
        <v>0</v>
      </c>
      <c r="F1066" s="110">
        <v>0</v>
      </c>
      <c r="G1066" s="110">
        <v>0</v>
      </c>
      <c r="H1066" s="110">
        <v>0</v>
      </c>
      <c r="I1066" s="110">
        <v>1</v>
      </c>
      <c r="J1066" s="110">
        <v>2</v>
      </c>
      <c r="K1066" s="110">
        <v>1</v>
      </c>
      <c r="L1066" s="110">
        <v>2</v>
      </c>
      <c r="M1066" s="110">
        <v>4</v>
      </c>
      <c r="N1066" s="110">
        <v>1</v>
      </c>
      <c r="O1066" s="116">
        <f t="shared" ref="O1066:O1074" si="426">SUM(C1066:N1066)</f>
        <v>12</v>
      </c>
    </row>
    <row r="1067" spans="2:15" s="17" customFormat="1" ht="23.25" customHeight="1" x14ac:dyDescent="0.25">
      <c r="B1067" s="104" t="s">
        <v>701</v>
      </c>
      <c r="C1067" s="109">
        <v>0</v>
      </c>
      <c r="D1067" s="109">
        <v>0</v>
      </c>
      <c r="E1067" s="109">
        <v>0</v>
      </c>
      <c r="F1067" s="109">
        <v>0</v>
      </c>
      <c r="G1067" s="109">
        <v>0</v>
      </c>
      <c r="H1067" s="109">
        <v>0</v>
      </c>
      <c r="I1067" s="109">
        <v>0</v>
      </c>
      <c r="J1067" s="109">
        <v>0</v>
      </c>
      <c r="K1067" s="109">
        <v>0</v>
      </c>
      <c r="L1067" s="109">
        <v>0</v>
      </c>
      <c r="M1067" s="109">
        <v>0</v>
      </c>
      <c r="N1067" s="109">
        <v>0</v>
      </c>
      <c r="O1067" s="116">
        <f t="shared" si="426"/>
        <v>0</v>
      </c>
    </row>
    <row r="1068" spans="2:15" s="17" customFormat="1" ht="23.25" customHeight="1" x14ac:dyDescent="0.25">
      <c r="B1068" s="107" t="s">
        <v>702</v>
      </c>
      <c r="C1068" s="110">
        <v>0</v>
      </c>
      <c r="D1068" s="110">
        <v>0</v>
      </c>
      <c r="E1068" s="110">
        <v>0</v>
      </c>
      <c r="F1068" s="110">
        <v>0</v>
      </c>
      <c r="G1068" s="110">
        <v>0</v>
      </c>
      <c r="H1068" s="110">
        <v>0</v>
      </c>
      <c r="I1068" s="110">
        <v>0</v>
      </c>
      <c r="J1068" s="110">
        <v>0</v>
      </c>
      <c r="K1068" s="110">
        <v>0</v>
      </c>
      <c r="L1068" s="110">
        <v>0</v>
      </c>
      <c r="M1068" s="110">
        <v>0</v>
      </c>
      <c r="N1068" s="110">
        <v>0</v>
      </c>
      <c r="O1068" s="116">
        <f t="shared" si="426"/>
        <v>0</v>
      </c>
    </row>
    <row r="1069" spans="2:15" s="17" customFormat="1" ht="23.25" customHeight="1" x14ac:dyDescent="0.25">
      <c r="B1069" s="104" t="s">
        <v>703</v>
      </c>
      <c r="C1069" s="109">
        <v>0</v>
      </c>
      <c r="D1069" s="109">
        <v>0</v>
      </c>
      <c r="E1069" s="109">
        <v>0</v>
      </c>
      <c r="F1069" s="109">
        <v>0</v>
      </c>
      <c r="G1069" s="109">
        <v>0</v>
      </c>
      <c r="H1069" s="109">
        <v>0</v>
      </c>
      <c r="I1069" s="109">
        <v>0</v>
      </c>
      <c r="J1069" s="109">
        <v>0</v>
      </c>
      <c r="K1069" s="109">
        <v>0</v>
      </c>
      <c r="L1069" s="109">
        <v>0</v>
      </c>
      <c r="M1069" s="109">
        <v>0</v>
      </c>
      <c r="N1069" s="109">
        <v>0</v>
      </c>
      <c r="O1069" s="116">
        <f t="shared" si="426"/>
        <v>0</v>
      </c>
    </row>
    <row r="1070" spans="2:15" s="17" customFormat="1" ht="23.25" customHeight="1" x14ac:dyDescent="0.25">
      <c r="B1070" s="107" t="s">
        <v>704</v>
      </c>
      <c r="C1070" s="110">
        <v>0</v>
      </c>
      <c r="D1070" s="110">
        <v>0</v>
      </c>
      <c r="E1070" s="110">
        <v>0</v>
      </c>
      <c r="F1070" s="110">
        <v>0</v>
      </c>
      <c r="G1070" s="110">
        <v>0</v>
      </c>
      <c r="H1070" s="110">
        <v>0</v>
      </c>
      <c r="I1070" s="110">
        <v>0</v>
      </c>
      <c r="J1070" s="110">
        <v>0</v>
      </c>
      <c r="K1070" s="110">
        <v>0</v>
      </c>
      <c r="L1070" s="110">
        <v>0</v>
      </c>
      <c r="M1070" s="110">
        <v>0</v>
      </c>
      <c r="N1070" s="110">
        <v>0</v>
      </c>
      <c r="O1070" s="116">
        <f t="shared" si="426"/>
        <v>0</v>
      </c>
    </row>
    <row r="1071" spans="2:15" s="17" customFormat="1" ht="23.25" customHeight="1" x14ac:dyDescent="0.25">
      <c r="B1071" s="104" t="s">
        <v>705</v>
      </c>
      <c r="C1071" s="109">
        <v>0</v>
      </c>
      <c r="D1071" s="109">
        <v>0</v>
      </c>
      <c r="E1071" s="109">
        <v>0</v>
      </c>
      <c r="F1071" s="109">
        <v>0</v>
      </c>
      <c r="G1071" s="109">
        <v>0</v>
      </c>
      <c r="H1071" s="109">
        <v>0</v>
      </c>
      <c r="I1071" s="109">
        <v>0</v>
      </c>
      <c r="J1071" s="109">
        <v>0</v>
      </c>
      <c r="K1071" s="109">
        <v>0</v>
      </c>
      <c r="L1071" s="109">
        <v>0</v>
      </c>
      <c r="M1071" s="109">
        <v>0</v>
      </c>
      <c r="N1071" s="109">
        <v>0</v>
      </c>
      <c r="O1071" s="116">
        <f t="shared" si="426"/>
        <v>0</v>
      </c>
    </row>
    <row r="1072" spans="2:15" s="17" customFormat="1" ht="23.25" customHeight="1" x14ac:dyDescent="0.25">
      <c r="B1072" s="107" t="s">
        <v>706</v>
      </c>
      <c r="C1072" s="110">
        <v>0</v>
      </c>
      <c r="D1072" s="110">
        <v>0</v>
      </c>
      <c r="E1072" s="110">
        <v>1</v>
      </c>
      <c r="F1072" s="110">
        <v>0</v>
      </c>
      <c r="G1072" s="110">
        <v>0</v>
      </c>
      <c r="H1072" s="110">
        <v>0</v>
      </c>
      <c r="I1072" s="110">
        <v>0</v>
      </c>
      <c r="J1072" s="110">
        <v>1</v>
      </c>
      <c r="K1072" s="110">
        <v>1</v>
      </c>
      <c r="L1072" s="110">
        <v>0</v>
      </c>
      <c r="M1072" s="110">
        <v>0</v>
      </c>
      <c r="N1072" s="110">
        <v>0</v>
      </c>
      <c r="O1072" s="116">
        <f t="shared" si="426"/>
        <v>3</v>
      </c>
    </row>
    <row r="1073" spans="2:15" s="17" customFormat="1" ht="23.25" customHeight="1" x14ac:dyDescent="0.25">
      <c r="B1073" s="104" t="s">
        <v>707</v>
      </c>
      <c r="C1073" s="109">
        <v>0</v>
      </c>
      <c r="D1073" s="109">
        <v>0</v>
      </c>
      <c r="E1073" s="109">
        <v>0</v>
      </c>
      <c r="F1073" s="109">
        <v>0</v>
      </c>
      <c r="G1073" s="109">
        <v>0</v>
      </c>
      <c r="H1073" s="109">
        <v>0</v>
      </c>
      <c r="I1073" s="109">
        <v>0</v>
      </c>
      <c r="J1073" s="109">
        <v>0</v>
      </c>
      <c r="K1073" s="109">
        <v>0</v>
      </c>
      <c r="L1073" s="109">
        <v>0</v>
      </c>
      <c r="M1073" s="109">
        <v>0</v>
      </c>
      <c r="N1073" s="109">
        <v>0</v>
      </c>
      <c r="O1073" s="116">
        <f t="shared" si="426"/>
        <v>0</v>
      </c>
    </row>
    <row r="1074" spans="2:15" s="17" customFormat="1" ht="23.25" customHeight="1" x14ac:dyDescent="0.25">
      <c r="B1074" s="107" t="s">
        <v>708</v>
      </c>
      <c r="C1074" s="110">
        <v>0</v>
      </c>
      <c r="D1074" s="110">
        <v>0</v>
      </c>
      <c r="E1074" s="110">
        <v>0</v>
      </c>
      <c r="F1074" s="110">
        <v>0</v>
      </c>
      <c r="G1074" s="110">
        <v>0</v>
      </c>
      <c r="H1074" s="110">
        <v>0</v>
      </c>
      <c r="I1074" s="110">
        <v>0</v>
      </c>
      <c r="J1074" s="110">
        <v>0</v>
      </c>
      <c r="K1074" s="110">
        <v>0</v>
      </c>
      <c r="L1074" s="110">
        <v>0</v>
      </c>
      <c r="M1074" s="110">
        <v>0</v>
      </c>
      <c r="N1074" s="110">
        <v>0</v>
      </c>
      <c r="O1074" s="116">
        <f t="shared" si="426"/>
        <v>0</v>
      </c>
    </row>
    <row r="1075" spans="2:15" s="22" customFormat="1" ht="23.25" customHeight="1" x14ac:dyDescent="0.25">
      <c r="B1075" s="117" t="s">
        <v>5</v>
      </c>
      <c r="C1075" s="116">
        <f t="shared" ref="C1075:N1075" si="427">SUM(C1065:C1074)</f>
        <v>1</v>
      </c>
      <c r="D1075" s="116">
        <f t="shared" si="427"/>
        <v>2</v>
      </c>
      <c r="E1075" s="116">
        <f>SUM(E1065:E1074)</f>
        <v>2</v>
      </c>
      <c r="F1075" s="116">
        <f t="shared" si="427"/>
        <v>0</v>
      </c>
      <c r="G1075" s="116">
        <f t="shared" si="427"/>
        <v>0</v>
      </c>
      <c r="H1075" s="116">
        <f t="shared" si="427"/>
        <v>0</v>
      </c>
      <c r="I1075" s="116">
        <f t="shared" si="427"/>
        <v>1</v>
      </c>
      <c r="J1075" s="116">
        <f t="shared" si="427"/>
        <v>4</v>
      </c>
      <c r="K1075" s="116">
        <f t="shared" si="427"/>
        <v>4</v>
      </c>
      <c r="L1075" s="116">
        <f t="shared" si="427"/>
        <v>2</v>
      </c>
      <c r="M1075" s="116">
        <f t="shared" si="427"/>
        <v>5</v>
      </c>
      <c r="N1075" s="116">
        <f t="shared" si="427"/>
        <v>1</v>
      </c>
      <c r="O1075" s="116">
        <f>SUM(C1075:N1075)</f>
        <v>22</v>
      </c>
    </row>
    <row r="1076" spans="2:15" s="17" customFormat="1" ht="12" customHeight="1" x14ac:dyDescent="0.25">
      <c r="B1076" s="19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1"/>
    </row>
    <row r="1077" spans="2:15" s="17" customFormat="1" ht="23.25" customHeight="1" x14ac:dyDescent="0.25">
      <c r="B1077" s="85" t="s">
        <v>709</v>
      </c>
      <c r="C1077" s="97"/>
      <c r="D1077" s="98"/>
      <c r="E1077" s="98"/>
      <c r="F1077" s="98"/>
      <c r="G1077" s="98"/>
      <c r="H1077" s="98"/>
      <c r="I1077" s="98"/>
      <c r="J1077" s="98"/>
      <c r="K1077" s="98"/>
      <c r="L1077" s="98"/>
      <c r="M1077" s="98"/>
      <c r="N1077" s="98"/>
      <c r="O1077" s="99"/>
    </row>
    <row r="1078" spans="2:15" s="22" customFormat="1" ht="23.25" customHeight="1" x14ac:dyDescent="0.25">
      <c r="B1078" s="117" t="s">
        <v>5</v>
      </c>
      <c r="C1078" s="116">
        <f t="shared" ref="C1078:N1078" si="428">C1075</f>
        <v>1</v>
      </c>
      <c r="D1078" s="116">
        <f t="shared" si="428"/>
        <v>2</v>
      </c>
      <c r="E1078" s="116">
        <f t="shared" si="428"/>
        <v>2</v>
      </c>
      <c r="F1078" s="116">
        <f t="shared" si="428"/>
        <v>0</v>
      </c>
      <c r="G1078" s="116">
        <f t="shared" si="428"/>
        <v>0</v>
      </c>
      <c r="H1078" s="116">
        <f t="shared" si="428"/>
        <v>0</v>
      </c>
      <c r="I1078" s="116">
        <f t="shared" si="428"/>
        <v>1</v>
      </c>
      <c r="J1078" s="116">
        <f t="shared" si="428"/>
        <v>4</v>
      </c>
      <c r="K1078" s="116">
        <f t="shared" si="428"/>
        <v>4</v>
      </c>
      <c r="L1078" s="116">
        <f t="shared" si="428"/>
        <v>2</v>
      </c>
      <c r="M1078" s="116">
        <f t="shared" si="428"/>
        <v>5</v>
      </c>
      <c r="N1078" s="116">
        <f t="shared" si="428"/>
        <v>1</v>
      </c>
      <c r="O1078" s="116">
        <f>SUM(C1078:N1078)</f>
        <v>22</v>
      </c>
    </row>
    <row r="1079" spans="2:15" s="17" customFormat="1" ht="23.25" customHeight="1" x14ac:dyDescent="0.25">
      <c r="B1079" s="117" t="s">
        <v>39</v>
      </c>
      <c r="C1079" s="111">
        <f t="shared" ref="C1079:O1079" si="429">IF(C1096=0,0,(C1078/C1096)*100)</f>
        <v>1.4705882352941175</v>
      </c>
      <c r="D1079" s="111">
        <f t="shared" si="429"/>
        <v>2.9411764705882351</v>
      </c>
      <c r="E1079" s="111">
        <f t="shared" si="429"/>
        <v>5.8823529411764701</v>
      </c>
      <c r="F1079" s="111">
        <f t="shared" si="429"/>
        <v>0</v>
      </c>
      <c r="G1079" s="111">
        <f t="shared" si="429"/>
        <v>0</v>
      </c>
      <c r="H1079" s="111">
        <f t="shared" si="429"/>
        <v>0</v>
      </c>
      <c r="I1079" s="111">
        <f t="shared" si="429"/>
        <v>100</v>
      </c>
      <c r="J1079" s="111">
        <f t="shared" si="429"/>
        <v>7.1428571428571423</v>
      </c>
      <c r="K1079" s="111">
        <f t="shared" si="429"/>
        <v>5.9701492537313428</v>
      </c>
      <c r="L1079" s="111">
        <f t="shared" si="429"/>
        <v>3.0769230769230771</v>
      </c>
      <c r="M1079" s="111">
        <f t="shared" si="429"/>
        <v>7.3529411764705888</v>
      </c>
      <c r="N1079" s="111">
        <f t="shared" si="429"/>
        <v>3.8461538461538463</v>
      </c>
      <c r="O1079" s="111">
        <f t="shared" si="429"/>
        <v>4.8565121412803531</v>
      </c>
    </row>
    <row r="1080" spans="2:15" s="22" customFormat="1" ht="23.25" customHeight="1" x14ac:dyDescent="0.25">
      <c r="B1080" s="117" t="s">
        <v>25</v>
      </c>
      <c r="C1080" s="111">
        <f>C1078/$C$1708</f>
        <v>3.2258064516129031E-2</v>
      </c>
      <c r="D1080" s="111">
        <f t="shared" ref="D1080:N1080" si="430">D1078/$C$1709</f>
        <v>6.5767839526471555E-2</v>
      </c>
      <c r="E1080" s="111">
        <f t="shared" si="430"/>
        <v>6.5767839526471555E-2</v>
      </c>
      <c r="F1080" s="111">
        <f t="shared" si="430"/>
        <v>0</v>
      </c>
      <c r="G1080" s="111">
        <f t="shared" si="430"/>
        <v>0</v>
      </c>
      <c r="H1080" s="111">
        <f t="shared" si="430"/>
        <v>0</v>
      </c>
      <c r="I1080" s="111">
        <f t="shared" si="430"/>
        <v>3.2883919763235778E-2</v>
      </c>
      <c r="J1080" s="111">
        <f t="shared" si="430"/>
        <v>0.13153567905294311</v>
      </c>
      <c r="K1080" s="111">
        <f t="shared" si="430"/>
        <v>0.13153567905294311</v>
      </c>
      <c r="L1080" s="111">
        <f t="shared" si="430"/>
        <v>6.5767839526471555E-2</v>
      </c>
      <c r="M1080" s="111">
        <f t="shared" si="430"/>
        <v>0.16441959881617887</v>
      </c>
      <c r="N1080" s="111">
        <f t="shared" si="430"/>
        <v>3.2883919763235778E-2</v>
      </c>
      <c r="O1080" s="111">
        <f>O1078/O1708</f>
        <v>6.0273972602739728E-2</v>
      </c>
    </row>
    <row r="1081" spans="2:15" s="22" customFormat="1" ht="12" customHeight="1" x14ac:dyDescent="0.25">
      <c r="B1081" s="63"/>
      <c r="C1081" s="64"/>
      <c r="D1081" s="64"/>
      <c r="E1081" s="64"/>
      <c r="F1081" s="64"/>
      <c r="G1081" s="64"/>
      <c r="H1081" s="64"/>
      <c r="I1081" s="64"/>
      <c r="J1081" s="64"/>
      <c r="K1081" s="64"/>
      <c r="L1081" s="64"/>
      <c r="M1081" s="64"/>
      <c r="N1081" s="64"/>
      <c r="O1081" s="59"/>
    </row>
    <row r="1082" spans="2:15" s="22" customFormat="1" ht="23.25" customHeight="1" x14ac:dyDescent="0.25">
      <c r="B1082" s="85" t="s">
        <v>710</v>
      </c>
      <c r="C1082" s="97"/>
      <c r="D1082" s="98"/>
      <c r="E1082" s="98"/>
      <c r="F1082" s="98"/>
      <c r="G1082" s="98"/>
      <c r="H1082" s="98"/>
      <c r="I1082" s="98"/>
      <c r="J1082" s="98"/>
      <c r="K1082" s="98"/>
      <c r="L1082" s="98"/>
      <c r="M1082" s="98"/>
      <c r="N1082" s="98"/>
      <c r="O1082" s="99"/>
    </row>
    <row r="1083" spans="2:15" s="22" customFormat="1" ht="23.25" customHeight="1" x14ac:dyDescent="0.25">
      <c r="B1083" s="104" t="s">
        <v>1245</v>
      </c>
      <c r="C1083" s="109">
        <v>0</v>
      </c>
      <c r="D1083" s="109">
        <v>0</v>
      </c>
      <c r="E1083" s="109">
        <v>0</v>
      </c>
      <c r="F1083" s="109">
        <v>0</v>
      </c>
      <c r="G1083" s="109">
        <v>0</v>
      </c>
      <c r="H1083" s="109">
        <v>0</v>
      </c>
      <c r="I1083" s="109">
        <v>0</v>
      </c>
      <c r="J1083" s="109">
        <v>0</v>
      </c>
      <c r="K1083" s="109">
        <v>0</v>
      </c>
      <c r="L1083" s="109">
        <v>0</v>
      </c>
      <c r="M1083" s="109">
        <v>0</v>
      </c>
      <c r="N1083" s="109">
        <v>0</v>
      </c>
      <c r="O1083" s="116">
        <f>SUM(C1083:N1083)</f>
        <v>0</v>
      </c>
    </row>
    <row r="1084" spans="2:15" s="22" customFormat="1" ht="23.25" customHeight="1" x14ac:dyDescent="0.25">
      <c r="B1084" s="107" t="s">
        <v>1246</v>
      </c>
      <c r="C1084" s="110">
        <v>0</v>
      </c>
      <c r="D1084" s="110">
        <v>0</v>
      </c>
      <c r="E1084" s="110">
        <v>0</v>
      </c>
      <c r="F1084" s="110">
        <v>0</v>
      </c>
      <c r="G1084" s="110">
        <v>0</v>
      </c>
      <c r="H1084" s="110">
        <v>0</v>
      </c>
      <c r="I1084" s="110">
        <v>0</v>
      </c>
      <c r="J1084" s="110">
        <v>1</v>
      </c>
      <c r="K1084" s="110">
        <v>1</v>
      </c>
      <c r="L1084" s="110">
        <v>0</v>
      </c>
      <c r="M1084" s="110">
        <v>2</v>
      </c>
      <c r="N1084" s="110">
        <v>0</v>
      </c>
      <c r="O1084" s="116">
        <f>SUM(C1084:N1084)</f>
        <v>4</v>
      </c>
    </row>
    <row r="1085" spans="2:15" s="22" customFormat="1" ht="23.25" customHeight="1" x14ac:dyDescent="0.25">
      <c r="B1085" s="117" t="s">
        <v>5</v>
      </c>
      <c r="C1085" s="116">
        <f t="shared" ref="C1085:N1085" si="431">SUM(C1083:C1084)</f>
        <v>0</v>
      </c>
      <c r="D1085" s="116">
        <f t="shared" si="431"/>
        <v>0</v>
      </c>
      <c r="E1085" s="116">
        <f t="shared" si="431"/>
        <v>0</v>
      </c>
      <c r="F1085" s="116">
        <f t="shared" si="431"/>
        <v>0</v>
      </c>
      <c r="G1085" s="116">
        <f t="shared" si="431"/>
        <v>0</v>
      </c>
      <c r="H1085" s="116">
        <f t="shared" si="431"/>
        <v>0</v>
      </c>
      <c r="I1085" s="116">
        <f t="shared" si="431"/>
        <v>0</v>
      </c>
      <c r="J1085" s="116">
        <f t="shared" si="431"/>
        <v>1</v>
      </c>
      <c r="K1085" s="116">
        <f t="shared" si="431"/>
        <v>1</v>
      </c>
      <c r="L1085" s="116">
        <f t="shared" si="431"/>
        <v>0</v>
      </c>
      <c r="M1085" s="116">
        <f t="shared" si="431"/>
        <v>2</v>
      </c>
      <c r="N1085" s="116">
        <f t="shared" si="431"/>
        <v>0</v>
      </c>
      <c r="O1085" s="116">
        <f>SUM(C1085:N1085)</f>
        <v>4</v>
      </c>
    </row>
    <row r="1086" spans="2:15" s="22" customFormat="1" ht="23.25" customHeight="1" x14ac:dyDescent="0.25">
      <c r="B1086" s="117" t="s">
        <v>39</v>
      </c>
      <c r="C1086" s="111">
        <f t="shared" ref="C1086:O1086" si="432">IF(C1096=0,0,(C1085/C1096)*100)</f>
        <v>0</v>
      </c>
      <c r="D1086" s="111">
        <f t="shared" si="432"/>
        <v>0</v>
      </c>
      <c r="E1086" s="111">
        <f t="shared" si="432"/>
        <v>0</v>
      </c>
      <c r="F1086" s="111">
        <f t="shared" si="432"/>
        <v>0</v>
      </c>
      <c r="G1086" s="111">
        <f t="shared" si="432"/>
        <v>0</v>
      </c>
      <c r="H1086" s="111">
        <f t="shared" si="432"/>
        <v>0</v>
      </c>
      <c r="I1086" s="111">
        <f t="shared" si="432"/>
        <v>0</v>
      </c>
      <c r="J1086" s="111">
        <f t="shared" si="432"/>
        <v>1.7857142857142856</v>
      </c>
      <c r="K1086" s="111">
        <f t="shared" si="432"/>
        <v>1.4925373134328357</v>
      </c>
      <c r="L1086" s="111">
        <f t="shared" si="432"/>
        <v>0</v>
      </c>
      <c r="M1086" s="111">
        <f t="shared" si="432"/>
        <v>2.9411764705882351</v>
      </c>
      <c r="N1086" s="111">
        <f t="shared" si="432"/>
        <v>0</v>
      </c>
      <c r="O1086" s="111">
        <f t="shared" si="432"/>
        <v>0.88300220750551872</v>
      </c>
    </row>
    <row r="1087" spans="2:15" s="22" customFormat="1" ht="23.25" customHeight="1" x14ac:dyDescent="0.25">
      <c r="B1087" s="117" t="s">
        <v>25</v>
      </c>
      <c r="C1087" s="111">
        <f>C1085/$C$1708</f>
        <v>0</v>
      </c>
      <c r="D1087" s="111">
        <f t="shared" ref="D1087:N1087" si="433">D1085/$C$1709</f>
        <v>0</v>
      </c>
      <c r="E1087" s="111">
        <f t="shared" si="433"/>
        <v>0</v>
      </c>
      <c r="F1087" s="111">
        <f t="shared" si="433"/>
        <v>0</v>
      </c>
      <c r="G1087" s="111">
        <f t="shared" si="433"/>
        <v>0</v>
      </c>
      <c r="H1087" s="111">
        <f t="shared" si="433"/>
        <v>0</v>
      </c>
      <c r="I1087" s="111">
        <f t="shared" si="433"/>
        <v>0</v>
      </c>
      <c r="J1087" s="111">
        <f t="shared" si="433"/>
        <v>3.2883919763235778E-2</v>
      </c>
      <c r="K1087" s="111">
        <f t="shared" si="433"/>
        <v>3.2883919763235778E-2</v>
      </c>
      <c r="L1087" s="111">
        <f t="shared" si="433"/>
        <v>0</v>
      </c>
      <c r="M1087" s="111">
        <f t="shared" si="433"/>
        <v>6.5767839526471555E-2</v>
      </c>
      <c r="N1087" s="111">
        <f t="shared" si="433"/>
        <v>0</v>
      </c>
      <c r="O1087" s="111">
        <f>O1085/O1708</f>
        <v>1.0958904109589041E-2</v>
      </c>
    </row>
    <row r="1088" spans="2:15" s="22" customFormat="1" ht="12" customHeight="1" x14ac:dyDescent="0.25">
      <c r="B1088" s="63"/>
      <c r="C1088" s="64"/>
      <c r="D1088" s="64"/>
      <c r="E1088" s="64"/>
      <c r="F1088" s="64"/>
      <c r="G1088" s="64"/>
      <c r="H1088" s="64"/>
      <c r="I1088" s="64"/>
      <c r="J1088" s="64"/>
      <c r="K1088" s="64"/>
      <c r="L1088" s="64"/>
      <c r="M1088" s="64"/>
      <c r="N1088" s="64"/>
      <c r="O1088" s="59"/>
    </row>
    <row r="1089" spans="2:15" s="17" customFormat="1" ht="23.25" customHeight="1" x14ac:dyDescent="0.25">
      <c r="B1089" s="85" t="s">
        <v>711</v>
      </c>
      <c r="C1089" s="97"/>
      <c r="D1089" s="98"/>
      <c r="E1089" s="98"/>
      <c r="F1089" s="98"/>
      <c r="G1089" s="98"/>
      <c r="H1089" s="98"/>
      <c r="I1089" s="98"/>
      <c r="J1089" s="98"/>
      <c r="K1089" s="98"/>
      <c r="L1089" s="98"/>
      <c r="M1089" s="98"/>
      <c r="N1089" s="98"/>
      <c r="O1089" s="99"/>
    </row>
    <row r="1090" spans="2:15" s="17" customFormat="1" ht="23.25" customHeight="1" x14ac:dyDescent="0.25">
      <c r="B1090" s="107" t="s">
        <v>1244</v>
      </c>
      <c r="C1090" s="110">
        <v>67</v>
      </c>
      <c r="D1090" s="110">
        <v>66</v>
      </c>
      <c r="E1090" s="110">
        <v>32</v>
      </c>
      <c r="F1090" s="110">
        <v>0</v>
      </c>
      <c r="G1090" s="110">
        <v>0</v>
      </c>
      <c r="H1090" s="110">
        <v>0</v>
      </c>
      <c r="I1090" s="110">
        <v>0</v>
      </c>
      <c r="J1090" s="110">
        <v>51</v>
      </c>
      <c r="K1090" s="110">
        <v>62</v>
      </c>
      <c r="L1090" s="110">
        <v>63</v>
      </c>
      <c r="M1090" s="110">
        <v>61</v>
      </c>
      <c r="N1090" s="110">
        <v>25</v>
      </c>
      <c r="O1090" s="116">
        <f>SUM(C1090:N1090)</f>
        <v>427</v>
      </c>
    </row>
    <row r="1091" spans="2:15" s="22" customFormat="1" ht="23.25" customHeight="1" x14ac:dyDescent="0.25">
      <c r="B1091" s="117" t="s">
        <v>5</v>
      </c>
      <c r="C1091" s="116">
        <f t="shared" ref="C1091:N1091" si="434">SUM(C1090:C1090)</f>
        <v>67</v>
      </c>
      <c r="D1091" s="116">
        <f t="shared" si="434"/>
        <v>66</v>
      </c>
      <c r="E1091" s="116">
        <f t="shared" si="434"/>
        <v>32</v>
      </c>
      <c r="F1091" s="116">
        <f t="shared" si="434"/>
        <v>0</v>
      </c>
      <c r="G1091" s="116">
        <f t="shared" si="434"/>
        <v>0</v>
      </c>
      <c r="H1091" s="116">
        <f t="shared" si="434"/>
        <v>0</v>
      </c>
      <c r="I1091" s="116">
        <f t="shared" si="434"/>
        <v>0</v>
      </c>
      <c r="J1091" s="116">
        <f t="shared" si="434"/>
        <v>51</v>
      </c>
      <c r="K1091" s="116">
        <f t="shared" si="434"/>
        <v>62</v>
      </c>
      <c r="L1091" s="116">
        <f t="shared" si="434"/>
        <v>63</v>
      </c>
      <c r="M1091" s="116">
        <f t="shared" si="434"/>
        <v>61</v>
      </c>
      <c r="N1091" s="116">
        <f t="shared" si="434"/>
        <v>25</v>
      </c>
      <c r="O1091" s="116">
        <f>SUM(C1091:N1091)</f>
        <v>427</v>
      </c>
    </row>
    <row r="1092" spans="2:15" s="17" customFormat="1" ht="23.25" customHeight="1" x14ac:dyDescent="0.25">
      <c r="B1092" s="117" t="s">
        <v>47</v>
      </c>
      <c r="C1092" s="111">
        <f t="shared" ref="C1092:O1092" si="435">IF(C1096=0,0,(C1091/C1096)*100)</f>
        <v>98.529411764705884</v>
      </c>
      <c r="D1092" s="111">
        <f t="shared" si="435"/>
        <v>97.058823529411768</v>
      </c>
      <c r="E1092" s="111">
        <f t="shared" si="435"/>
        <v>94.117647058823522</v>
      </c>
      <c r="F1092" s="111">
        <f t="shared" si="435"/>
        <v>0</v>
      </c>
      <c r="G1092" s="111">
        <f t="shared" si="435"/>
        <v>0</v>
      </c>
      <c r="H1092" s="111">
        <f t="shared" si="435"/>
        <v>0</v>
      </c>
      <c r="I1092" s="111">
        <f t="shared" si="435"/>
        <v>0</v>
      </c>
      <c r="J1092" s="111">
        <f t="shared" si="435"/>
        <v>91.071428571428569</v>
      </c>
      <c r="K1092" s="111">
        <f t="shared" si="435"/>
        <v>92.537313432835816</v>
      </c>
      <c r="L1092" s="111">
        <f t="shared" si="435"/>
        <v>96.92307692307692</v>
      </c>
      <c r="M1092" s="111">
        <f t="shared" si="435"/>
        <v>89.705882352941174</v>
      </c>
      <c r="N1092" s="111">
        <f t="shared" si="435"/>
        <v>96.15384615384616</v>
      </c>
      <c r="O1092" s="111">
        <f t="shared" si="435"/>
        <v>94.260485651214125</v>
      </c>
    </row>
    <row r="1093" spans="2:15" s="22" customFormat="1" ht="23.25" customHeight="1" x14ac:dyDescent="0.25">
      <c r="B1093" s="117" t="s">
        <v>25</v>
      </c>
      <c r="C1093" s="111">
        <f>C1091/$C$1708</f>
        <v>2.161290322580645</v>
      </c>
      <c r="D1093" s="111">
        <f t="shared" ref="D1093:N1093" si="436">D1091/$C$1709</f>
        <v>2.1703387043735614</v>
      </c>
      <c r="E1093" s="111">
        <f t="shared" si="436"/>
        <v>1.0522854324235449</v>
      </c>
      <c r="F1093" s="111">
        <f t="shared" si="436"/>
        <v>0</v>
      </c>
      <c r="G1093" s="111">
        <f t="shared" si="436"/>
        <v>0</v>
      </c>
      <c r="H1093" s="111">
        <f t="shared" si="436"/>
        <v>0</v>
      </c>
      <c r="I1093" s="111">
        <f t="shared" si="436"/>
        <v>0</v>
      </c>
      <c r="J1093" s="111">
        <f t="shared" si="436"/>
        <v>1.6770799079250247</v>
      </c>
      <c r="K1093" s="111">
        <f t="shared" si="436"/>
        <v>2.0388030253206182</v>
      </c>
      <c r="L1093" s="111">
        <f t="shared" si="436"/>
        <v>2.071686945083854</v>
      </c>
      <c r="M1093" s="111">
        <f t="shared" si="436"/>
        <v>2.0059191055573824</v>
      </c>
      <c r="N1093" s="111">
        <f t="shared" si="436"/>
        <v>0.82209799408089446</v>
      </c>
      <c r="O1093" s="111">
        <f>O1091/O1708</f>
        <v>1.1698630136986301</v>
      </c>
    </row>
    <row r="1094" spans="2:15" s="22" customFormat="1" ht="12" customHeight="1" x14ac:dyDescent="0.25">
      <c r="B1094" s="31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21"/>
    </row>
    <row r="1095" spans="2:15" s="22" customFormat="1" ht="23.25" customHeight="1" x14ac:dyDescent="0.25">
      <c r="B1095" s="85" t="s">
        <v>143</v>
      </c>
      <c r="C1095" s="97"/>
      <c r="D1095" s="98"/>
      <c r="E1095" s="98"/>
      <c r="F1095" s="98"/>
      <c r="G1095" s="98"/>
      <c r="H1095" s="98"/>
      <c r="I1095" s="98"/>
      <c r="J1095" s="98"/>
      <c r="K1095" s="98"/>
      <c r="L1095" s="98"/>
      <c r="M1095" s="98"/>
      <c r="N1095" s="98"/>
      <c r="O1095" s="99"/>
    </row>
    <row r="1096" spans="2:15" s="22" customFormat="1" ht="23.25" customHeight="1" x14ac:dyDescent="0.25">
      <c r="B1096" s="117" t="s">
        <v>5</v>
      </c>
      <c r="C1096" s="116">
        <f>C1078+C1085+C1090</f>
        <v>68</v>
      </c>
      <c r="D1096" s="116">
        <f>D1078+D1085+D1090</f>
        <v>68</v>
      </c>
      <c r="E1096" s="116">
        <f>E1078+E1085+E1090</f>
        <v>34</v>
      </c>
      <c r="F1096" s="116">
        <f t="shared" ref="F1096:N1096" si="437">F1078+F1085+F1091</f>
        <v>0</v>
      </c>
      <c r="G1096" s="116">
        <f t="shared" si="437"/>
        <v>0</v>
      </c>
      <c r="H1096" s="116">
        <f t="shared" si="437"/>
        <v>0</v>
      </c>
      <c r="I1096" s="116">
        <f t="shared" si="437"/>
        <v>1</v>
      </c>
      <c r="J1096" s="116">
        <f t="shared" si="437"/>
        <v>56</v>
      </c>
      <c r="K1096" s="116">
        <f t="shared" si="437"/>
        <v>67</v>
      </c>
      <c r="L1096" s="116">
        <f t="shared" si="437"/>
        <v>65</v>
      </c>
      <c r="M1096" s="116">
        <f t="shared" si="437"/>
        <v>68</v>
      </c>
      <c r="N1096" s="116">
        <f t="shared" si="437"/>
        <v>26</v>
      </c>
      <c r="O1096" s="116">
        <f>SUM(C1096:N1096)</f>
        <v>453</v>
      </c>
    </row>
    <row r="1097" spans="2:15" s="22" customFormat="1" ht="23.25" customHeight="1" x14ac:dyDescent="0.25">
      <c r="B1097" s="117" t="s">
        <v>25</v>
      </c>
      <c r="C1097" s="111">
        <f>C1096/$C$1708</f>
        <v>2.193548387096774</v>
      </c>
      <c r="D1097" s="111">
        <f t="shared" ref="D1097:N1097" si="438">D1096/$C$1709</f>
        <v>2.2361065439000329</v>
      </c>
      <c r="E1097" s="111">
        <f t="shared" si="438"/>
        <v>1.1180532719500165</v>
      </c>
      <c r="F1097" s="111">
        <f t="shared" si="438"/>
        <v>0</v>
      </c>
      <c r="G1097" s="111">
        <f t="shared" si="438"/>
        <v>0</v>
      </c>
      <c r="H1097" s="111">
        <f t="shared" si="438"/>
        <v>0</v>
      </c>
      <c r="I1097" s="111">
        <f t="shared" si="438"/>
        <v>3.2883919763235778E-2</v>
      </c>
      <c r="J1097" s="111">
        <f t="shared" si="438"/>
        <v>1.8414995067412034</v>
      </c>
      <c r="K1097" s="111">
        <f t="shared" si="438"/>
        <v>2.2032226241367971</v>
      </c>
      <c r="L1097" s="111">
        <f t="shared" si="438"/>
        <v>2.1374547846103256</v>
      </c>
      <c r="M1097" s="111">
        <f t="shared" si="438"/>
        <v>2.2361065439000329</v>
      </c>
      <c r="N1097" s="111">
        <f t="shared" si="438"/>
        <v>0.85498191384413025</v>
      </c>
      <c r="O1097" s="111">
        <f>O1096/O1708</f>
        <v>1.2410958904109588</v>
      </c>
    </row>
    <row r="1098" spans="2:15" s="22" customFormat="1" ht="23.25" customHeight="1" x14ac:dyDescent="0.25">
      <c r="B1098" s="117" t="s">
        <v>568</v>
      </c>
      <c r="C1098" s="111">
        <f t="shared" ref="C1098:O1098" si="439">IF(C1096&lt;&gt;0,IF(C1334&lt;&gt;0,C1096/C1334*100,0),0)</f>
        <v>0.47762871391444828</v>
      </c>
      <c r="D1098" s="111">
        <f t="shared" si="439"/>
        <v>0.52631578947368418</v>
      </c>
      <c r="E1098" s="111">
        <f t="shared" si="439"/>
        <v>0.28418589100635239</v>
      </c>
      <c r="F1098" s="111">
        <f t="shared" si="439"/>
        <v>0</v>
      </c>
      <c r="G1098" s="111">
        <f t="shared" si="439"/>
        <v>0</v>
      </c>
      <c r="H1098" s="111">
        <f t="shared" si="439"/>
        <v>0</v>
      </c>
      <c r="I1098" s="111">
        <f t="shared" si="439"/>
        <v>7.4660295654770791E-3</v>
      </c>
      <c r="J1098" s="111">
        <f t="shared" si="439"/>
        <v>0.35775889605826361</v>
      </c>
      <c r="K1098" s="111">
        <f t="shared" si="439"/>
        <v>0.43914268860195327</v>
      </c>
      <c r="L1098" s="111">
        <f t="shared" si="439"/>
        <v>0.4057428214731586</v>
      </c>
      <c r="M1098" s="111">
        <f t="shared" si="439"/>
        <v>0.43298312639286857</v>
      </c>
      <c r="N1098" s="111">
        <f t="shared" si="439"/>
        <v>0.1863932898415657</v>
      </c>
      <c r="O1098" s="111">
        <f t="shared" si="439"/>
        <v>0.27702525027060415</v>
      </c>
    </row>
    <row r="1099" spans="2:15" s="22" customFormat="1" ht="12" customHeight="1" x14ac:dyDescent="0.25">
      <c r="B1099" s="63"/>
      <c r="C1099" s="64"/>
      <c r="D1099" s="64"/>
      <c r="E1099" s="64"/>
      <c r="F1099" s="64"/>
      <c r="G1099" s="64"/>
      <c r="H1099" s="64"/>
      <c r="I1099" s="64"/>
      <c r="J1099" s="64"/>
      <c r="K1099" s="64"/>
      <c r="L1099" s="64"/>
      <c r="M1099" s="64"/>
      <c r="N1099" s="64"/>
      <c r="O1099" s="59"/>
    </row>
    <row r="1100" spans="2:15" s="26" customFormat="1" ht="23.25" customHeight="1" x14ac:dyDescent="0.25">
      <c r="B1100" s="121" t="s">
        <v>168</v>
      </c>
      <c r="C1100" s="97"/>
      <c r="D1100" s="98"/>
      <c r="E1100" s="98"/>
      <c r="F1100" s="98"/>
      <c r="G1100" s="98"/>
      <c r="H1100" s="98"/>
      <c r="I1100" s="98"/>
      <c r="J1100" s="98"/>
      <c r="K1100" s="98"/>
      <c r="L1100" s="98"/>
      <c r="M1100" s="98"/>
      <c r="N1100" s="98"/>
      <c r="O1100" s="99"/>
    </row>
    <row r="1101" spans="2:15" s="23" customFormat="1" ht="12" customHeight="1" x14ac:dyDescent="0.25">
      <c r="B1101" s="31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21"/>
    </row>
    <row r="1102" spans="2:15" s="17" customFormat="1" ht="23.25" customHeight="1" x14ac:dyDescent="0.25">
      <c r="B1102" s="85" t="s">
        <v>712</v>
      </c>
      <c r="C1102" s="97"/>
      <c r="D1102" s="98"/>
      <c r="E1102" s="98"/>
      <c r="F1102" s="98"/>
      <c r="G1102" s="98"/>
      <c r="H1102" s="98"/>
      <c r="I1102" s="98"/>
      <c r="J1102" s="98"/>
      <c r="K1102" s="98"/>
      <c r="L1102" s="98"/>
      <c r="M1102" s="98"/>
      <c r="N1102" s="98"/>
      <c r="O1102" s="99"/>
    </row>
    <row r="1103" spans="2:15" s="17" customFormat="1" ht="23.25" customHeight="1" x14ac:dyDescent="0.25">
      <c r="B1103" s="104" t="s">
        <v>713</v>
      </c>
      <c r="C1103" s="109">
        <v>2</v>
      </c>
      <c r="D1103" s="109">
        <v>1</v>
      </c>
      <c r="E1103" s="109">
        <v>2</v>
      </c>
      <c r="F1103" s="109">
        <v>0</v>
      </c>
      <c r="G1103" s="109">
        <v>3</v>
      </c>
      <c r="H1103" s="109">
        <v>2</v>
      </c>
      <c r="I1103" s="109">
        <v>3</v>
      </c>
      <c r="J1103" s="109">
        <v>9</v>
      </c>
      <c r="K1103" s="109">
        <v>2</v>
      </c>
      <c r="L1103" s="109">
        <v>3</v>
      </c>
      <c r="M1103" s="109">
        <v>4</v>
      </c>
      <c r="N1103" s="109">
        <v>5</v>
      </c>
      <c r="O1103" s="116">
        <f>SUM(C1103:N1103)</f>
        <v>36</v>
      </c>
    </row>
    <row r="1104" spans="2:15" s="22" customFormat="1" ht="23.25" customHeight="1" x14ac:dyDescent="0.25">
      <c r="B1104" s="107" t="s">
        <v>714</v>
      </c>
      <c r="C1104" s="110">
        <v>7</v>
      </c>
      <c r="D1104" s="110">
        <v>2</v>
      </c>
      <c r="E1104" s="110">
        <v>1</v>
      </c>
      <c r="F1104" s="110">
        <v>6</v>
      </c>
      <c r="G1104" s="110">
        <v>1</v>
      </c>
      <c r="H1104" s="110">
        <v>3</v>
      </c>
      <c r="I1104" s="110">
        <v>3</v>
      </c>
      <c r="J1104" s="110">
        <v>8</v>
      </c>
      <c r="K1104" s="110">
        <v>9</v>
      </c>
      <c r="L1104" s="110">
        <v>9</v>
      </c>
      <c r="M1104" s="110">
        <v>11</v>
      </c>
      <c r="N1104" s="110">
        <v>1</v>
      </c>
      <c r="O1104" s="116">
        <f t="shared" ref="O1104:O1112" si="440">SUM(C1104:N1104)</f>
        <v>61</v>
      </c>
    </row>
    <row r="1105" spans="2:15" s="17" customFormat="1" ht="23.25" customHeight="1" x14ac:dyDescent="0.25">
      <c r="B1105" s="104" t="s">
        <v>715</v>
      </c>
      <c r="C1105" s="109">
        <v>4</v>
      </c>
      <c r="D1105" s="109">
        <v>5</v>
      </c>
      <c r="E1105" s="109">
        <v>3</v>
      </c>
      <c r="F1105" s="109">
        <v>12</v>
      </c>
      <c r="G1105" s="109">
        <v>5</v>
      </c>
      <c r="H1105" s="109">
        <v>6</v>
      </c>
      <c r="I1105" s="109">
        <v>12</v>
      </c>
      <c r="J1105" s="109">
        <v>5</v>
      </c>
      <c r="K1105" s="109">
        <v>8</v>
      </c>
      <c r="L1105" s="109">
        <v>8</v>
      </c>
      <c r="M1105" s="109">
        <v>13</v>
      </c>
      <c r="N1105" s="109">
        <v>4</v>
      </c>
      <c r="O1105" s="116">
        <f t="shared" si="440"/>
        <v>85</v>
      </c>
    </row>
    <row r="1106" spans="2:15" s="17" customFormat="1" ht="23.25" customHeight="1" x14ac:dyDescent="0.25">
      <c r="B1106" s="107" t="s">
        <v>716</v>
      </c>
      <c r="C1106" s="110">
        <v>2</v>
      </c>
      <c r="D1106" s="110">
        <v>0</v>
      </c>
      <c r="E1106" s="110">
        <v>1</v>
      </c>
      <c r="F1106" s="110">
        <v>1</v>
      </c>
      <c r="G1106" s="110">
        <v>3</v>
      </c>
      <c r="H1106" s="110">
        <v>3</v>
      </c>
      <c r="I1106" s="110">
        <v>3</v>
      </c>
      <c r="J1106" s="110">
        <v>3</v>
      </c>
      <c r="K1106" s="110">
        <v>7</v>
      </c>
      <c r="L1106" s="110">
        <v>0</v>
      </c>
      <c r="M1106" s="110">
        <v>6</v>
      </c>
      <c r="N1106" s="110">
        <v>2</v>
      </c>
      <c r="O1106" s="116">
        <f t="shared" si="440"/>
        <v>31</v>
      </c>
    </row>
    <row r="1107" spans="2:15" s="17" customFormat="1" ht="23.25" customHeight="1" x14ac:dyDescent="0.25">
      <c r="B1107" s="104" t="s">
        <v>717</v>
      </c>
      <c r="C1107" s="109">
        <v>1</v>
      </c>
      <c r="D1107" s="109">
        <v>0</v>
      </c>
      <c r="E1107" s="109">
        <v>1</v>
      </c>
      <c r="F1107" s="109">
        <v>1</v>
      </c>
      <c r="G1107" s="109">
        <v>3</v>
      </c>
      <c r="H1107" s="109">
        <v>0</v>
      </c>
      <c r="I1107" s="109">
        <v>0</v>
      </c>
      <c r="J1107" s="109">
        <v>0</v>
      </c>
      <c r="K1107" s="109">
        <v>0</v>
      </c>
      <c r="L1107" s="109">
        <v>2</v>
      </c>
      <c r="M1107" s="109">
        <v>2</v>
      </c>
      <c r="N1107" s="109">
        <v>2</v>
      </c>
      <c r="O1107" s="116">
        <f t="shared" si="440"/>
        <v>12</v>
      </c>
    </row>
    <row r="1108" spans="2:15" s="17" customFormat="1" ht="23.25" customHeight="1" x14ac:dyDescent="0.25">
      <c r="B1108" s="107" t="s">
        <v>718</v>
      </c>
      <c r="C1108" s="110">
        <v>0</v>
      </c>
      <c r="D1108" s="110">
        <v>0</v>
      </c>
      <c r="E1108" s="110">
        <v>0</v>
      </c>
      <c r="F1108" s="110">
        <v>0</v>
      </c>
      <c r="G1108" s="110">
        <v>0</v>
      </c>
      <c r="H1108" s="110">
        <v>0</v>
      </c>
      <c r="I1108" s="110">
        <v>0</v>
      </c>
      <c r="J1108" s="110">
        <v>0</v>
      </c>
      <c r="K1108" s="110">
        <v>0</v>
      </c>
      <c r="L1108" s="110">
        <v>0</v>
      </c>
      <c r="M1108" s="110">
        <v>0</v>
      </c>
      <c r="N1108" s="110">
        <v>0</v>
      </c>
      <c r="O1108" s="116">
        <f t="shared" si="440"/>
        <v>0</v>
      </c>
    </row>
    <row r="1109" spans="2:15" s="17" customFormat="1" ht="23.25" customHeight="1" x14ac:dyDescent="0.25">
      <c r="B1109" s="104" t="s">
        <v>719</v>
      </c>
      <c r="C1109" s="109">
        <v>0</v>
      </c>
      <c r="D1109" s="109">
        <v>0</v>
      </c>
      <c r="E1109" s="109">
        <v>0</v>
      </c>
      <c r="F1109" s="109">
        <v>0</v>
      </c>
      <c r="G1109" s="109">
        <v>0</v>
      </c>
      <c r="H1109" s="109">
        <v>0</v>
      </c>
      <c r="I1109" s="109">
        <v>0</v>
      </c>
      <c r="J1109" s="109">
        <v>0</v>
      </c>
      <c r="K1109" s="109">
        <v>0</v>
      </c>
      <c r="L1109" s="109">
        <v>0</v>
      </c>
      <c r="M1109" s="109">
        <v>0</v>
      </c>
      <c r="N1109" s="109">
        <v>0</v>
      </c>
      <c r="O1109" s="116">
        <f t="shared" si="440"/>
        <v>0</v>
      </c>
    </row>
    <row r="1110" spans="2:15" s="17" customFormat="1" ht="23.25" customHeight="1" x14ac:dyDescent="0.25">
      <c r="B1110" s="107" t="s">
        <v>720</v>
      </c>
      <c r="C1110" s="110">
        <v>1</v>
      </c>
      <c r="D1110" s="110">
        <v>1</v>
      </c>
      <c r="E1110" s="110">
        <v>0</v>
      </c>
      <c r="F1110" s="110">
        <v>4</v>
      </c>
      <c r="G1110" s="110">
        <v>4</v>
      </c>
      <c r="H1110" s="110">
        <v>1</v>
      </c>
      <c r="I1110" s="110">
        <v>2</v>
      </c>
      <c r="J1110" s="110">
        <v>2</v>
      </c>
      <c r="K1110" s="110">
        <v>2</v>
      </c>
      <c r="L1110" s="110">
        <v>5</v>
      </c>
      <c r="M1110" s="110">
        <v>3</v>
      </c>
      <c r="N1110" s="110">
        <v>1</v>
      </c>
      <c r="O1110" s="116">
        <f t="shared" si="440"/>
        <v>26</v>
      </c>
    </row>
    <row r="1111" spans="2:15" s="17" customFormat="1" ht="23.25" customHeight="1" x14ac:dyDescent="0.25">
      <c r="B1111" s="104" t="s">
        <v>721</v>
      </c>
      <c r="C1111" s="109">
        <v>0</v>
      </c>
      <c r="D1111" s="109">
        <v>1</v>
      </c>
      <c r="E1111" s="109">
        <v>0</v>
      </c>
      <c r="F1111" s="109">
        <v>4</v>
      </c>
      <c r="G1111" s="109">
        <v>1</v>
      </c>
      <c r="H1111" s="109">
        <v>0</v>
      </c>
      <c r="I1111" s="109">
        <v>4</v>
      </c>
      <c r="J1111" s="109">
        <v>0</v>
      </c>
      <c r="K1111" s="109">
        <v>0</v>
      </c>
      <c r="L1111" s="109">
        <v>5</v>
      </c>
      <c r="M1111" s="109">
        <v>3</v>
      </c>
      <c r="N1111" s="109">
        <v>2</v>
      </c>
      <c r="O1111" s="116">
        <f t="shared" si="440"/>
        <v>20</v>
      </c>
    </row>
    <row r="1112" spans="2:15" s="17" customFormat="1" ht="23.25" customHeight="1" x14ac:dyDescent="0.25">
      <c r="B1112" s="107" t="s">
        <v>722</v>
      </c>
      <c r="C1112" s="110">
        <v>6</v>
      </c>
      <c r="D1112" s="110">
        <v>2</v>
      </c>
      <c r="E1112" s="110">
        <v>6</v>
      </c>
      <c r="F1112" s="110">
        <v>3</v>
      </c>
      <c r="G1112" s="110">
        <v>6</v>
      </c>
      <c r="H1112" s="110">
        <v>5</v>
      </c>
      <c r="I1112" s="110">
        <v>6</v>
      </c>
      <c r="J1112" s="110">
        <v>2</v>
      </c>
      <c r="K1112" s="110">
        <v>3</v>
      </c>
      <c r="L1112" s="110">
        <v>4</v>
      </c>
      <c r="M1112" s="110">
        <v>4</v>
      </c>
      <c r="N1112" s="110">
        <v>8</v>
      </c>
      <c r="O1112" s="116">
        <f t="shared" si="440"/>
        <v>55</v>
      </c>
    </row>
    <row r="1113" spans="2:15" s="22" customFormat="1" ht="23.25" customHeight="1" x14ac:dyDescent="0.25">
      <c r="B1113" s="117" t="s">
        <v>5</v>
      </c>
      <c r="C1113" s="116">
        <f t="shared" ref="C1113:N1113" si="441">SUM(C1103:C1112)</f>
        <v>23</v>
      </c>
      <c r="D1113" s="116">
        <f t="shared" si="441"/>
        <v>12</v>
      </c>
      <c r="E1113" s="116">
        <f t="shared" si="441"/>
        <v>14</v>
      </c>
      <c r="F1113" s="116">
        <f t="shared" si="441"/>
        <v>31</v>
      </c>
      <c r="G1113" s="116">
        <f t="shared" si="441"/>
        <v>26</v>
      </c>
      <c r="H1113" s="116">
        <f t="shared" si="441"/>
        <v>20</v>
      </c>
      <c r="I1113" s="116">
        <f t="shared" si="441"/>
        <v>33</v>
      </c>
      <c r="J1113" s="116">
        <f>SUM(J1103:J1112)</f>
        <v>29</v>
      </c>
      <c r="K1113" s="116">
        <f t="shared" si="441"/>
        <v>31</v>
      </c>
      <c r="L1113" s="116">
        <f t="shared" si="441"/>
        <v>36</v>
      </c>
      <c r="M1113" s="116">
        <f t="shared" si="441"/>
        <v>46</v>
      </c>
      <c r="N1113" s="116">
        <f t="shared" si="441"/>
        <v>25</v>
      </c>
      <c r="O1113" s="116">
        <f>SUM(C1113:N1113)</f>
        <v>326</v>
      </c>
    </row>
    <row r="1114" spans="2:15" s="17" customFormat="1" ht="12" customHeight="1" x14ac:dyDescent="0.25">
      <c r="B1114" s="19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1"/>
    </row>
    <row r="1115" spans="2:15" s="17" customFormat="1" ht="23.25" customHeight="1" x14ac:dyDescent="0.25">
      <c r="B1115" s="85" t="s">
        <v>723</v>
      </c>
      <c r="C1115" s="97"/>
      <c r="D1115" s="98"/>
      <c r="E1115" s="98"/>
      <c r="F1115" s="98"/>
      <c r="G1115" s="98"/>
      <c r="H1115" s="98"/>
      <c r="I1115" s="98"/>
      <c r="J1115" s="98"/>
      <c r="K1115" s="98"/>
      <c r="L1115" s="98"/>
      <c r="M1115" s="98"/>
      <c r="N1115" s="98"/>
      <c r="O1115" s="99"/>
    </row>
    <row r="1116" spans="2:15" s="17" customFormat="1" ht="23.25" customHeight="1" x14ac:dyDescent="0.25">
      <c r="B1116" s="85" t="s">
        <v>5</v>
      </c>
      <c r="C1116" s="116">
        <f t="shared" ref="C1116:N1116" si="442">C1113</f>
        <v>23</v>
      </c>
      <c r="D1116" s="116">
        <f t="shared" si="442"/>
        <v>12</v>
      </c>
      <c r="E1116" s="116">
        <f t="shared" si="442"/>
        <v>14</v>
      </c>
      <c r="F1116" s="116">
        <f t="shared" si="442"/>
        <v>31</v>
      </c>
      <c r="G1116" s="116">
        <f t="shared" si="442"/>
        <v>26</v>
      </c>
      <c r="H1116" s="116">
        <f t="shared" si="442"/>
        <v>20</v>
      </c>
      <c r="I1116" s="116">
        <f t="shared" si="442"/>
        <v>33</v>
      </c>
      <c r="J1116" s="116">
        <f t="shared" si="442"/>
        <v>29</v>
      </c>
      <c r="K1116" s="116">
        <f t="shared" si="442"/>
        <v>31</v>
      </c>
      <c r="L1116" s="116">
        <f t="shared" si="442"/>
        <v>36</v>
      </c>
      <c r="M1116" s="116">
        <f t="shared" si="442"/>
        <v>46</v>
      </c>
      <c r="N1116" s="116">
        <f t="shared" si="442"/>
        <v>25</v>
      </c>
      <c r="O1116" s="116">
        <f>SUM(C1116:N1116)</f>
        <v>326</v>
      </c>
    </row>
    <row r="1117" spans="2:15" s="17" customFormat="1" ht="23.25" customHeight="1" x14ac:dyDescent="0.25">
      <c r="B1117" s="85" t="s">
        <v>49</v>
      </c>
      <c r="C1117" s="111">
        <f t="shared" ref="C1117:O1117" si="443">IF(C1134=0,0,(C1116/C1134)*100)</f>
        <v>5.5421686746987948</v>
      </c>
      <c r="D1117" s="111">
        <f t="shared" si="443"/>
        <v>3.1662269129287601</v>
      </c>
      <c r="E1117" s="111">
        <f t="shared" si="443"/>
        <v>5.8823529411764701</v>
      </c>
      <c r="F1117" s="111">
        <f t="shared" si="443"/>
        <v>8.9855072463768124</v>
      </c>
      <c r="G1117" s="111">
        <f t="shared" si="443"/>
        <v>8.125</v>
      </c>
      <c r="H1117" s="111">
        <f t="shared" si="443"/>
        <v>5.8479532163742682</v>
      </c>
      <c r="I1117" s="111">
        <f t="shared" si="443"/>
        <v>7.5</v>
      </c>
      <c r="J1117" s="111">
        <f t="shared" si="443"/>
        <v>5.4205607476635516</v>
      </c>
      <c r="K1117" s="111">
        <f t="shared" si="443"/>
        <v>5.7620817843866172</v>
      </c>
      <c r="L1117" s="111">
        <f t="shared" si="443"/>
        <v>6.7796610169491522</v>
      </c>
      <c r="M1117" s="111">
        <f t="shared" si="443"/>
        <v>8.502772643253234</v>
      </c>
      <c r="N1117" s="111">
        <f>IF(N1134=0,0,(N1116/N1134)*100)</f>
        <v>6.345177664974619</v>
      </c>
      <c r="O1117" s="111">
        <f t="shared" si="443"/>
        <v>6.4966121960940617</v>
      </c>
    </row>
    <row r="1118" spans="2:15" s="22" customFormat="1" ht="23.25" customHeight="1" x14ac:dyDescent="0.25">
      <c r="B1118" s="85" t="s">
        <v>25</v>
      </c>
      <c r="C1118" s="111">
        <f>C1116/$C$1708</f>
        <v>0.74193548387096775</v>
      </c>
      <c r="D1118" s="111">
        <f t="shared" ref="D1118:N1118" si="444">D1116/$C$1709</f>
        <v>0.39460703715882933</v>
      </c>
      <c r="E1118" s="111">
        <f t="shared" si="444"/>
        <v>0.46037487668530086</v>
      </c>
      <c r="F1118" s="111">
        <f t="shared" si="444"/>
        <v>1.0194015126603091</v>
      </c>
      <c r="G1118" s="111">
        <f t="shared" si="444"/>
        <v>0.85498191384413025</v>
      </c>
      <c r="H1118" s="111">
        <f t="shared" si="444"/>
        <v>0.6576783952647155</v>
      </c>
      <c r="I1118" s="111">
        <f t="shared" si="444"/>
        <v>1.0851693521867807</v>
      </c>
      <c r="J1118" s="111">
        <f t="shared" si="444"/>
        <v>0.95363367313383751</v>
      </c>
      <c r="K1118" s="111">
        <f t="shared" si="444"/>
        <v>1.0194015126603091</v>
      </c>
      <c r="L1118" s="111">
        <f t="shared" si="444"/>
        <v>1.1838211114764881</v>
      </c>
      <c r="M1118" s="111">
        <f t="shared" si="444"/>
        <v>1.5126603091088457</v>
      </c>
      <c r="N1118" s="111">
        <f t="shared" si="444"/>
        <v>0.82209799408089446</v>
      </c>
      <c r="O1118" s="111">
        <f>O1116/O1708</f>
        <v>0.89315068493150684</v>
      </c>
    </row>
    <row r="1119" spans="2:15" s="22" customFormat="1" ht="12" customHeight="1" x14ac:dyDescent="0.25">
      <c r="B1119" s="63"/>
      <c r="C1119" s="64"/>
      <c r="D1119" s="64"/>
      <c r="E1119" s="64"/>
      <c r="F1119" s="64"/>
      <c r="G1119" s="64"/>
      <c r="H1119" s="64"/>
      <c r="I1119" s="64"/>
      <c r="J1119" s="64"/>
      <c r="K1119" s="64"/>
      <c r="L1119" s="64"/>
      <c r="M1119" s="64"/>
      <c r="N1119" s="64"/>
      <c r="O1119" s="59"/>
    </row>
    <row r="1120" spans="2:15" s="17" customFormat="1" ht="23.25" customHeight="1" x14ac:dyDescent="0.25">
      <c r="B1120" s="85" t="s">
        <v>724</v>
      </c>
      <c r="C1120" s="97"/>
      <c r="D1120" s="98"/>
      <c r="E1120" s="98"/>
      <c r="F1120" s="98"/>
      <c r="G1120" s="98"/>
      <c r="H1120" s="98"/>
      <c r="I1120" s="98"/>
      <c r="J1120" s="98"/>
      <c r="K1120" s="98"/>
      <c r="L1120" s="98"/>
      <c r="M1120" s="98"/>
      <c r="N1120" s="98"/>
      <c r="O1120" s="99"/>
    </row>
    <row r="1121" spans="2:15" s="17" customFormat="1" ht="23.25" customHeight="1" x14ac:dyDescent="0.25">
      <c r="B1121" s="104" t="s">
        <v>725</v>
      </c>
      <c r="C1121" s="109">
        <v>5</v>
      </c>
      <c r="D1121" s="109">
        <v>5</v>
      </c>
      <c r="E1121" s="109">
        <v>2</v>
      </c>
      <c r="F1121" s="109">
        <v>1</v>
      </c>
      <c r="G1121" s="109">
        <v>1</v>
      </c>
      <c r="H1121" s="109">
        <v>4</v>
      </c>
      <c r="I1121" s="109">
        <v>7</v>
      </c>
      <c r="J1121" s="109">
        <v>15</v>
      </c>
      <c r="K1121" s="109">
        <v>11</v>
      </c>
      <c r="L1121" s="109">
        <v>13</v>
      </c>
      <c r="M1121" s="109">
        <v>17</v>
      </c>
      <c r="N1121" s="109">
        <v>12</v>
      </c>
      <c r="O1121" s="116">
        <f>SUM(C1121:N1121)</f>
        <v>93</v>
      </c>
    </row>
    <row r="1122" spans="2:15" s="17" customFormat="1" ht="23.25" customHeight="1" x14ac:dyDescent="0.25">
      <c r="B1122" s="107" t="s">
        <v>726</v>
      </c>
      <c r="C1122" s="110">
        <v>35</v>
      </c>
      <c r="D1122" s="110">
        <v>21</v>
      </c>
      <c r="E1122" s="110">
        <v>21</v>
      </c>
      <c r="F1122" s="110">
        <v>32</v>
      </c>
      <c r="G1122" s="110">
        <v>24</v>
      </c>
      <c r="H1122" s="110">
        <v>34</v>
      </c>
      <c r="I1122" s="110">
        <v>18</v>
      </c>
      <c r="J1122" s="110">
        <v>27</v>
      </c>
      <c r="K1122" s="110">
        <v>45</v>
      </c>
      <c r="L1122" s="110">
        <v>33</v>
      </c>
      <c r="M1122" s="110">
        <v>25</v>
      </c>
      <c r="N1122" s="110">
        <v>37</v>
      </c>
      <c r="O1122" s="116">
        <f>SUM(C1122:N1122)</f>
        <v>352</v>
      </c>
    </row>
    <row r="1123" spans="2:15" s="22" customFormat="1" ht="23.25" customHeight="1" x14ac:dyDescent="0.25">
      <c r="B1123" s="117" t="s">
        <v>5</v>
      </c>
      <c r="C1123" s="116">
        <f>SUM(C1121:C1122)</f>
        <v>40</v>
      </c>
      <c r="D1123" s="116">
        <f>SUM(D1121:D1122)</f>
        <v>26</v>
      </c>
      <c r="E1123" s="116">
        <f t="shared" ref="E1123:K1123" si="445">SUM(E1121:E1122)</f>
        <v>23</v>
      </c>
      <c r="F1123" s="116">
        <f>SUM(F1121:F1122)</f>
        <v>33</v>
      </c>
      <c r="G1123" s="116">
        <f t="shared" si="445"/>
        <v>25</v>
      </c>
      <c r="H1123" s="116">
        <f t="shared" si="445"/>
        <v>38</v>
      </c>
      <c r="I1123" s="116">
        <f t="shared" si="445"/>
        <v>25</v>
      </c>
      <c r="J1123" s="116">
        <f t="shared" si="445"/>
        <v>42</v>
      </c>
      <c r="K1123" s="116">
        <f t="shared" si="445"/>
        <v>56</v>
      </c>
      <c r="L1123" s="116">
        <f>SUM(L1121:L1122)</f>
        <v>46</v>
      </c>
      <c r="M1123" s="116">
        <f>SUM(M1121:M1122)</f>
        <v>42</v>
      </c>
      <c r="N1123" s="116">
        <f>SUM(N1121:N1122)</f>
        <v>49</v>
      </c>
      <c r="O1123" s="116">
        <f>SUM(C1123:N1123)</f>
        <v>445</v>
      </c>
    </row>
    <row r="1124" spans="2:15" s="17" customFormat="1" ht="23.25" customHeight="1" x14ac:dyDescent="0.25">
      <c r="B1124" s="85" t="s">
        <v>39</v>
      </c>
      <c r="C1124" s="111">
        <f t="shared" ref="C1124:O1124" si="446">IF(C1134=0,0,(C1123/C1134)*100)</f>
        <v>9.6385542168674707</v>
      </c>
      <c r="D1124" s="111">
        <f t="shared" si="446"/>
        <v>6.8601583113456464</v>
      </c>
      <c r="E1124" s="111">
        <f t="shared" si="446"/>
        <v>9.6638655462184886</v>
      </c>
      <c r="F1124" s="111">
        <f t="shared" si="446"/>
        <v>9.5652173913043477</v>
      </c>
      <c r="G1124" s="111">
        <f t="shared" si="446"/>
        <v>7.8125</v>
      </c>
      <c r="H1124" s="111">
        <f t="shared" si="446"/>
        <v>11.111111111111111</v>
      </c>
      <c r="I1124" s="111">
        <f t="shared" si="446"/>
        <v>5.6818181818181817</v>
      </c>
      <c r="J1124" s="111">
        <f t="shared" si="446"/>
        <v>7.8504672897196262</v>
      </c>
      <c r="K1124" s="111">
        <f t="shared" si="446"/>
        <v>10.408921933085502</v>
      </c>
      <c r="L1124" s="111">
        <f t="shared" si="446"/>
        <v>8.662900188323917</v>
      </c>
      <c r="M1124" s="111">
        <f t="shared" si="446"/>
        <v>7.763401109057301</v>
      </c>
      <c r="N1124" s="111">
        <f t="shared" si="446"/>
        <v>12.436548223350254</v>
      </c>
      <c r="O1124" s="111">
        <f t="shared" si="446"/>
        <v>8.8680749302510957</v>
      </c>
    </row>
    <row r="1125" spans="2:15" s="22" customFormat="1" ht="23.25" customHeight="1" x14ac:dyDescent="0.25">
      <c r="B1125" s="85" t="s">
        <v>25</v>
      </c>
      <c r="C1125" s="111">
        <f>C1123/$C$1708</f>
        <v>1.2903225806451613</v>
      </c>
      <c r="D1125" s="111">
        <f t="shared" ref="D1125:N1125" si="447">D1123/$C$1709</f>
        <v>0.85498191384413025</v>
      </c>
      <c r="E1125" s="111">
        <f t="shared" si="447"/>
        <v>0.75633015455442287</v>
      </c>
      <c r="F1125" s="111">
        <f t="shared" si="447"/>
        <v>1.0851693521867807</v>
      </c>
      <c r="G1125" s="111">
        <f t="shared" si="447"/>
        <v>0.82209799408089446</v>
      </c>
      <c r="H1125" s="111">
        <f t="shared" si="447"/>
        <v>1.2495889510029596</v>
      </c>
      <c r="I1125" s="111">
        <f t="shared" si="447"/>
        <v>0.82209799408089446</v>
      </c>
      <c r="J1125" s="111">
        <f t="shared" si="447"/>
        <v>1.3811246300559026</v>
      </c>
      <c r="K1125" s="111">
        <f t="shared" si="447"/>
        <v>1.8414995067412034</v>
      </c>
      <c r="L1125" s="111">
        <f t="shared" si="447"/>
        <v>1.5126603091088457</v>
      </c>
      <c r="M1125" s="111">
        <f t="shared" si="447"/>
        <v>1.3811246300559026</v>
      </c>
      <c r="N1125" s="111">
        <f t="shared" si="447"/>
        <v>1.6113120683985531</v>
      </c>
      <c r="O1125" s="111">
        <f>O1123/O1708</f>
        <v>1.2191780821917808</v>
      </c>
    </row>
    <row r="1126" spans="2:15" s="22" customFormat="1" ht="12" customHeight="1" x14ac:dyDescent="0.25">
      <c r="B1126" s="63"/>
      <c r="C1126" s="64"/>
      <c r="D1126" s="64"/>
      <c r="E1126" s="64"/>
      <c r="F1126" s="64"/>
      <c r="G1126" s="64"/>
      <c r="H1126" s="64"/>
      <c r="I1126" s="64"/>
      <c r="J1126" s="64"/>
      <c r="K1126" s="64"/>
      <c r="L1126" s="64"/>
      <c r="M1126" s="64"/>
      <c r="N1126" s="64"/>
      <c r="O1126" s="59"/>
    </row>
    <row r="1127" spans="2:15" s="17" customFormat="1" ht="23.25" customHeight="1" x14ac:dyDescent="0.25">
      <c r="B1127" s="85" t="s">
        <v>727</v>
      </c>
      <c r="C1127" s="97"/>
      <c r="D1127" s="98"/>
      <c r="E1127" s="98"/>
      <c r="F1127" s="98"/>
      <c r="G1127" s="98"/>
      <c r="H1127" s="98"/>
      <c r="I1127" s="98"/>
      <c r="J1127" s="98"/>
      <c r="K1127" s="98"/>
      <c r="L1127" s="98"/>
      <c r="M1127" s="98"/>
      <c r="N1127" s="98"/>
      <c r="O1127" s="99"/>
    </row>
    <row r="1128" spans="2:15" s="17" customFormat="1" ht="23.25" customHeight="1" x14ac:dyDescent="0.25">
      <c r="B1128" s="107" t="s">
        <v>728</v>
      </c>
      <c r="C1128" s="110">
        <v>352</v>
      </c>
      <c r="D1128" s="110">
        <v>341</v>
      </c>
      <c r="E1128" s="110">
        <v>201</v>
      </c>
      <c r="F1128" s="110">
        <v>281</v>
      </c>
      <c r="G1128" s="110">
        <v>269</v>
      </c>
      <c r="H1128" s="110">
        <v>284</v>
      </c>
      <c r="I1128" s="110">
        <v>382</v>
      </c>
      <c r="J1128" s="110">
        <v>464</v>
      </c>
      <c r="K1128" s="110">
        <v>451</v>
      </c>
      <c r="L1128" s="110">
        <v>449</v>
      </c>
      <c r="M1128" s="110">
        <v>453</v>
      </c>
      <c r="N1128" s="110">
        <v>320</v>
      </c>
      <c r="O1128" s="116">
        <f>SUM(C1128:N1128)</f>
        <v>4247</v>
      </c>
    </row>
    <row r="1129" spans="2:15" s="22" customFormat="1" ht="23.25" customHeight="1" x14ac:dyDescent="0.25">
      <c r="B1129" s="117" t="s">
        <v>5</v>
      </c>
      <c r="C1129" s="116">
        <f t="shared" ref="C1129:N1129" si="448">SUM(C1128)</f>
        <v>352</v>
      </c>
      <c r="D1129" s="116">
        <f>SUM(D1128)</f>
        <v>341</v>
      </c>
      <c r="E1129" s="116">
        <f t="shared" si="448"/>
        <v>201</v>
      </c>
      <c r="F1129" s="116">
        <f t="shared" si="448"/>
        <v>281</v>
      </c>
      <c r="G1129" s="116">
        <f t="shared" si="448"/>
        <v>269</v>
      </c>
      <c r="H1129" s="116">
        <f t="shared" si="448"/>
        <v>284</v>
      </c>
      <c r="I1129" s="116">
        <f t="shared" si="448"/>
        <v>382</v>
      </c>
      <c r="J1129" s="116">
        <f t="shared" si="448"/>
        <v>464</v>
      </c>
      <c r="K1129" s="116">
        <f t="shared" si="448"/>
        <v>451</v>
      </c>
      <c r="L1129" s="116">
        <f t="shared" si="448"/>
        <v>449</v>
      </c>
      <c r="M1129" s="116">
        <f t="shared" si="448"/>
        <v>453</v>
      </c>
      <c r="N1129" s="116">
        <f t="shared" si="448"/>
        <v>320</v>
      </c>
      <c r="O1129" s="116">
        <f>SUM(C1129:N1129)</f>
        <v>4247</v>
      </c>
    </row>
    <row r="1130" spans="2:15" s="17" customFormat="1" ht="23.25" customHeight="1" x14ac:dyDescent="0.25">
      <c r="B1130" s="85" t="s">
        <v>39</v>
      </c>
      <c r="C1130" s="111">
        <f t="shared" ref="C1130:N1130" si="449">IF(C1140=0,0,(C1129/C1140)*100)</f>
        <v>0</v>
      </c>
      <c r="D1130" s="111">
        <f t="shared" si="449"/>
        <v>0</v>
      </c>
      <c r="E1130" s="111">
        <f t="shared" si="449"/>
        <v>0</v>
      </c>
      <c r="F1130" s="111">
        <f t="shared" si="449"/>
        <v>0</v>
      </c>
      <c r="G1130" s="111">
        <f t="shared" si="449"/>
        <v>0</v>
      </c>
      <c r="H1130" s="111">
        <f t="shared" si="449"/>
        <v>0</v>
      </c>
      <c r="I1130" s="111">
        <f t="shared" si="449"/>
        <v>0</v>
      </c>
      <c r="J1130" s="111">
        <f t="shared" si="449"/>
        <v>0</v>
      </c>
      <c r="K1130" s="111">
        <f t="shared" si="449"/>
        <v>0</v>
      </c>
      <c r="L1130" s="111">
        <f t="shared" si="449"/>
        <v>0</v>
      </c>
      <c r="M1130" s="111">
        <f t="shared" si="449"/>
        <v>0</v>
      </c>
      <c r="N1130" s="111">
        <f t="shared" si="449"/>
        <v>0</v>
      </c>
      <c r="O1130" s="111">
        <f>IF(O1134=0,0,O1129/O1134)*100</f>
        <v>84.63531287365484</v>
      </c>
    </row>
    <row r="1131" spans="2:15" s="22" customFormat="1" ht="23.25" customHeight="1" x14ac:dyDescent="0.25">
      <c r="B1131" s="85" t="s">
        <v>25</v>
      </c>
      <c r="C1131" s="111">
        <f>C1129/$C$1708</f>
        <v>11.35483870967742</v>
      </c>
      <c r="D1131" s="111">
        <f t="shared" ref="D1131:N1131" si="450">D1129/$C$1709</f>
        <v>11.2134166392634</v>
      </c>
      <c r="E1131" s="111">
        <f t="shared" si="450"/>
        <v>6.609667872410391</v>
      </c>
      <c r="F1131" s="111">
        <f t="shared" si="450"/>
        <v>9.2403814534692543</v>
      </c>
      <c r="G1131" s="111">
        <f t="shared" si="450"/>
        <v>8.8457744163104248</v>
      </c>
      <c r="H1131" s="111">
        <f t="shared" si="450"/>
        <v>9.3390332127589613</v>
      </c>
      <c r="I1131" s="111">
        <f t="shared" si="450"/>
        <v>12.561657349556066</v>
      </c>
      <c r="J1131" s="111">
        <f t="shared" si="450"/>
        <v>15.2581387701414</v>
      </c>
      <c r="K1131" s="111">
        <f t="shared" si="450"/>
        <v>14.830647813219336</v>
      </c>
      <c r="L1131" s="111">
        <f t="shared" si="450"/>
        <v>14.764879973692864</v>
      </c>
      <c r="M1131" s="111">
        <f t="shared" si="450"/>
        <v>14.896415652745807</v>
      </c>
      <c r="N1131" s="111">
        <f t="shared" si="450"/>
        <v>10.522854324235448</v>
      </c>
      <c r="O1131" s="111">
        <f>O1129/O1708</f>
        <v>11.635616438356164</v>
      </c>
    </row>
    <row r="1132" spans="2:15" s="22" customFormat="1" ht="12" customHeight="1" x14ac:dyDescent="0.25">
      <c r="B1132" s="63"/>
      <c r="C1132" s="64"/>
      <c r="D1132" s="64"/>
      <c r="E1132" s="64"/>
      <c r="F1132" s="64"/>
      <c r="G1132" s="64"/>
      <c r="H1132" s="64"/>
      <c r="I1132" s="64"/>
      <c r="J1132" s="64"/>
      <c r="K1132" s="64"/>
      <c r="L1132" s="64"/>
      <c r="M1132" s="64"/>
      <c r="N1132" s="64"/>
      <c r="O1132" s="59"/>
    </row>
    <row r="1133" spans="2:15" s="22" customFormat="1" ht="23.25" customHeight="1" x14ac:dyDescent="0.25">
      <c r="B1133" s="85" t="s">
        <v>102</v>
      </c>
      <c r="C1133" s="97"/>
      <c r="D1133" s="98"/>
      <c r="E1133" s="98"/>
      <c r="F1133" s="98"/>
      <c r="G1133" s="98"/>
      <c r="H1133" s="98"/>
      <c r="I1133" s="98"/>
      <c r="J1133" s="98"/>
      <c r="K1133" s="98"/>
      <c r="L1133" s="98"/>
      <c r="M1133" s="98"/>
      <c r="N1133" s="98"/>
      <c r="O1133" s="99"/>
    </row>
    <row r="1134" spans="2:15" s="22" customFormat="1" ht="23.25" customHeight="1" x14ac:dyDescent="0.25">
      <c r="B1134" s="117" t="s">
        <v>5</v>
      </c>
      <c r="C1134" s="116">
        <f t="shared" ref="C1134:N1134" si="451">SUM(C1116,C1123,C1129)</f>
        <v>415</v>
      </c>
      <c r="D1134" s="116">
        <f t="shared" si="451"/>
        <v>379</v>
      </c>
      <c r="E1134" s="116">
        <f t="shared" si="451"/>
        <v>238</v>
      </c>
      <c r="F1134" s="116">
        <f t="shared" si="451"/>
        <v>345</v>
      </c>
      <c r="G1134" s="116">
        <f t="shared" si="451"/>
        <v>320</v>
      </c>
      <c r="H1134" s="116">
        <f>SUM(H1116,H1123,H1129)</f>
        <v>342</v>
      </c>
      <c r="I1134" s="116">
        <f t="shared" si="451"/>
        <v>440</v>
      </c>
      <c r="J1134" s="116">
        <f t="shared" si="451"/>
        <v>535</v>
      </c>
      <c r="K1134" s="116">
        <f t="shared" si="451"/>
        <v>538</v>
      </c>
      <c r="L1134" s="116">
        <f t="shared" si="451"/>
        <v>531</v>
      </c>
      <c r="M1134" s="116">
        <f t="shared" si="451"/>
        <v>541</v>
      </c>
      <c r="N1134" s="116">
        <f t="shared" si="451"/>
        <v>394</v>
      </c>
      <c r="O1134" s="116">
        <f>SUM(C1134:N1134)</f>
        <v>5018</v>
      </c>
    </row>
    <row r="1135" spans="2:15" s="22" customFormat="1" ht="23.25" customHeight="1" x14ac:dyDescent="0.25">
      <c r="B1135" s="85" t="s">
        <v>25</v>
      </c>
      <c r="C1135" s="111">
        <f>C1134/$C$1708</f>
        <v>13.387096774193548</v>
      </c>
      <c r="D1135" s="111">
        <f t="shared" ref="D1135:N1135" si="452">D1134/$C$1709</f>
        <v>12.463005590266359</v>
      </c>
      <c r="E1135" s="111">
        <f t="shared" si="452"/>
        <v>7.8263729036501148</v>
      </c>
      <c r="F1135" s="111">
        <f t="shared" si="452"/>
        <v>11.344952318316343</v>
      </c>
      <c r="G1135" s="111">
        <f t="shared" si="452"/>
        <v>10.522854324235448</v>
      </c>
      <c r="H1135" s="111">
        <f t="shared" si="452"/>
        <v>11.246300559026636</v>
      </c>
      <c r="I1135" s="111">
        <f t="shared" si="452"/>
        <v>14.468924695823743</v>
      </c>
      <c r="J1135" s="111">
        <f t="shared" si="452"/>
        <v>17.592897073331141</v>
      </c>
      <c r="K1135" s="111">
        <f t="shared" si="452"/>
        <v>17.69154883262085</v>
      </c>
      <c r="L1135" s="111">
        <f t="shared" si="452"/>
        <v>17.4613613942782</v>
      </c>
      <c r="M1135" s="111">
        <f t="shared" si="452"/>
        <v>17.790200591910555</v>
      </c>
      <c r="N1135" s="111">
        <f t="shared" si="452"/>
        <v>12.956264386714896</v>
      </c>
      <c r="O1135" s="111">
        <f>O1134/O1708</f>
        <v>13.747945205479452</v>
      </c>
    </row>
    <row r="1136" spans="2:15" s="22" customFormat="1" ht="23.25" customHeight="1" x14ac:dyDescent="0.25">
      <c r="B1136" s="85" t="s">
        <v>568</v>
      </c>
      <c r="C1136" s="111">
        <f t="shared" ref="C1136:O1136" si="453">IF(C1134&lt;&gt;0,IF(C1334&lt;&gt;0,C1134/C1334*100,0),0)</f>
        <v>2.914939945213177</v>
      </c>
      <c r="D1136" s="111">
        <f t="shared" si="453"/>
        <v>2.9334365325077401</v>
      </c>
      <c r="E1136" s="111">
        <f t="shared" si="453"/>
        <v>1.9893012370444667</v>
      </c>
      <c r="F1136" s="111">
        <f t="shared" si="453"/>
        <v>3.0107339209355093</v>
      </c>
      <c r="G1136" s="111">
        <f t="shared" si="453"/>
        <v>2.7696036004846807</v>
      </c>
      <c r="H1136" s="111">
        <f t="shared" si="453"/>
        <v>2.9971080536324601</v>
      </c>
      <c r="I1136" s="111">
        <f t="shared" si="453"/>
        <v>3.285053008809915</v>
      </c>
      <c r="J1136" s="111">
        <f t="shared" si="453"/>
        <v>3.4178751676994827</v>
      </c>
      <c r="K1136" s="111">
        <f t="shared" si="453"/>
        <v>3.5262502457888178</v>
      </c>
      <c r="L1136" s="111">
        <f t="shared" si="453"/>
        <v>3.314606741573034</v>
      </c>
      <c r="M1136" s="111">
        <f t="shared" si="453"/>
        <v>3.4447628143903217</v>
      </c>
      <c r="N1136" s="111">
        <f t="shared" si="453"/>
        <v>2.8245752383683418</v>
      </c>
      <c r="O1136" s="111">
        <f t="shared" si="453"/>
        <v>3.0686814698849703</v>
      </c>
    </row>
    <row r="1137" spans="2:15" s="17" customFormat="1" ht="12" customHeight="1" x14ac:dyDescent="0.25">
      <c r="B1137" s="65"/>
      <c r="C1137" s="58"/>
      <c r="D1137" s="58"/>
      <c r="E1137" s="58"/>
      <c r="F1137" s="58"/>
      <c r="G1137" s="58"/>
      <c r="H1137" s="58"/>
      <c r="I1137" s="58"/>
      <c r="J1137" s="58"/>
      <c r="K1137" s="58"/>
      <c r="L1137" s="58"/>
      <c r="M1137" s="58"/>
      <c r="N1137" s="58"/>
      <c r="O1137" s="59"/>
    </row>
    <row r="1138" spans="2:15" s="26" customFormat="1" ht="23.25" customHeight="1" x14ac:dyDescent="0.25">
      <c r="B1138" s="121" t="s">
        <v>169</v>
      </c>
      <c r="C1138" s="97"/>
      <c r="D1138" s="98"/>
      <c r="E1138" s="98"/>
      <c r="F1138" s="98"/>
      <c r="G1138" s="98"/>
      <c r="H1138" s="98"/>
      <c r="I1138" s="98"/>
      <c r="J1138" s="98"/>
      <c r="K1138" s="98"/>
      <c r="L1138" s="98"/>
      <c r="M1138" s="98"/>
      <c r="N1138" s="98"/>
      <c r="O1138" s="99"/>
    </row>
    <row r="1139" spans="2:15" s="23" customFormat="1" ht="12" customHeight="1" x14ac:dyDescent="0.25">
      <c r="B1139" s="31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21"/>
    </row>
    <row r="1140" spans="2:15" s="17" customFormat="1" ht="23.25" customHeight="1" x14ac:dyDescent="0.25">
      <c r="B1140" s="85" t="s">
        <v>144</v>
      </c>
      <c r="C1140" s="97"/>
      <c r="D1140" s="98"/>
      <c r="E1140" s="98"/>
      <c r="F1140" s="98"/>
      <c r="G1140" s="98"/>
      <c r="H1140" s="98"/>
      <c r="I1140" s="98"/>
      <c r="J1140" s="98"/>
      <c r="K1140" s="98"/>
      <c r="L1140" s="98"/>
      <c r="M1140" s="98"/>
      <c r="N1140" s="98"/>
      <c r="O1140" s="99"/>
    </row>
    <row r="1141" spans="2:15" s="17" customFormat="1" ht="23.25" customHeight="1" x14ac:dyDescent="0.25">
      <c r="B1141" s="104" t="s">
        <v>729</v>
      </c>
      <c r="C1141" s="109">
        <v>0</v>
      </c>
      <c r="D1141" s="109">
        <v>0</v>
      </c>
      <c r="E1141" s="109">
        <v>0</v>
      </c>
      <c r="F1141" s="109">
        <v>0</v>
      </c>
      <c r="G1141" s="109">
        <v>0</v>
      </c>
      <c r="H1141" s="109">
        <v>0</v>
      </c>
      <c r="I1141" s="109">
        <v>0</v>
      </c>
      <c r="J1141" s="109">
        <v>0</v>
      </c>
      <c r="K1141" s="109">
        <v>0</v>
      </c>
      <c r="L1141" s="109">
        <v>0</v>
      </c>
      <c r="M1141" s="109">
        <v>0</v>
      </c>
      <c r="N1141" s="109">
        <v>0</v>
      </c>
      <c r="O1141" s="116">
        <f>SUM(C1141:N1141)</f>
        <v>0</v>
      </c>
    </row>
    <row r="1142" spans="2:15" s="22" customFormat="1" ht="23.25" customHeight="1" x14ac:dyDescent="0.25">
      <c r="B1142" s="107" t="s">
        <v>730</v>
      </c>
      <c r="C1142" s="110">
        <v>0</v>
      </c>
      <c r="D1142" s="110">
        <v>0</v>
      </c>
      <c r="E1142" s="110">
        <v>0</v>
      </c>
      <c r="F1142" s="110">
        <v>0</v>
      </c>
      <c r="G1142" s="110">
        <v>0</v>
      </c>
      <c r="H1142" s="110">
        <v>0</v>
      </c>
      <c r="I1142" s="110">
        <v>0</v>
      </c>
      <c r="J1142" s="110">
        <v>0</v>
      </c>
      <c r="K1142" s="110">
        <v>0</v>
      </c>
      <c r="L1142" s="110">
        <v>0</v>
      </c>
      <c r="M1142" s="110">
        <v>0</v>
      </c>
      <c r="N1142" s="110">
        <v>0</v>
      </c>
      <c r="O1142" s="116">
        <f t="shared" ref="O1142:O1150" si="454">SUM(C1142:N1142)</f>
        <v>0</v>
      </c>
    </row>
    <row r="1143" spans="2:15" s="17" customFormat="1" ht="23.25" customHeight="1" x14ac:dyDescent="0.25">
      <c r="B1143" s="104" t="s">
        <v>731</v>
      </c>
      <c r="C1143" s="109">
        <v>0</v>
      </c>
      <c r="D1143" s="109">
        <v>0</v>
      </c>
      <c r="E1143" s="109">
        <v>0</v>
      </c>
      <c r="F1143" s="109">
        <v>0</v>
      </c>
      <c r="G1143" s="109">
        <v>0</v>
      </c>
      <c r="H1143" s="109">
        <v>0</v>
      </c>
      <c r="I1143" s="109">
        <v>0</v>
      </c>
      <c r="J1143" s="109">
        <v>0</v>
      </c>
      <c r="K1143" s="109">
        <v>0</v>
      </c>
      <c r="L1143" s="109">
        <v>0</v>
      </c>
      <c r="M1143" s="109">
        <v>0</v>
      </c>
      <c r="N1143" s="109">
        <v>0</v>
      </c>
      <c r="O1143" s="116">
        <f t="shared" si="454"/>
        <v>0</v>
      </c>
    </row>
    <row r="1144" spans="2:15" s="17" customFormat="1" ht="23.25" customHeight="1" x14ac:dyDescent="0.25">
      <c r="B1144" s="107" t="s">
        <v>732</v>
      </c>
      <c r="C1144" s="110">
        <v>0</v>
      </c>
      <c r="D1144" s="110">
        <v>0</v>
      </c>
      <c r="E1144" s="110">
        <v>0</v>
      </c>
      <c r="F1144" s="110">
        <v>0</v>
      </c>
      <c r="G1144" s="110">
        <v>0</v>
      </c>
      <c r="H1144" s="110">
        <v>0</v>
      </c>
      <c r="I1144" s="110">
        <v>0</v>
      </c>
      <c r="J1144" s="110">
        <v>0</v>
      </c>
      <c r="K1144" s="110">
        <v>0</v>
      </c>
      <c r="L1144" s="110">
        <v>0</v>
      </c>
      <c r="M1144" s="110">
        <v>0</v>
      </c>
      <c r="N1144" s="110">
        <v>0</v>
      </c>
      <c r="O1144" s="116">
        <f t="shared" si="454"/>
        <v>0</v>
      </c>
    </row>
    <row r="1145" spans="2:15" s="17" customFormat="1" ht="23.25" customHeight="1" x14ac:dyDescent="0.25">
      <c r="B1145" s="104" t="s">
        <v>733</v>
      </c>
      <c r="C1145" s="109">
        <v>0</v>
      </c>
      <c r="D1145" s="109">
        <v>0</v>
      </c>
      <c r="E1145" s="109">
        <v>0</v>
      </c>
      <c r="F1145" s="109">
        <v>0</v>
      </c>
      <c r="G1145" s="109">
        <v>0</v>
      </c>
      <c r="H1145" s="109">
        <v>0</v>
      </c>
      <c r="I1145" s="109">
        <v>0</v>
      </c>
      <c r="J1145" s="109">
        <v>0</v>
      </c>
      <c r="K1145" s="109">
        <v>0</v>
      </c>
      <c r="L1145" s="109">
        <v>0</v>
      </c>
      <c r="M1145" s="109">
        <v>0</v>
      </c>
      <c r="N1145" s="109">
        <v>0</v>
      </c>
      <c r="O1145" s="116">
        <f t="shared" si="454"/>
        <v>0</v>
      </c>
    </row>
    <row r="1146" spans="2:15" s="17" customFormat="1" ht="23.25" customHeight="1" x14ac:dyDescent="0.25">
      <c r="B1146" s="107" t="s">
        <v>734</v>
      </c>
      <c r="C1146" s="110">
        <v>0</v>
      </c>
      <c r="D1146" s="110">
        <v>0</v>
      </c>
      <c r="E1146" s="110">
        <v>0</v>
      </c>
      <c r="F1146" s="110">
        <v>0</v>
      </c>
      <c r="G1146" s="110">
        <v>0</v>
      </c>
      <c r="H1146" s="110">
        <v>0</v>
      </c>
      <c r="I1146" s="110">
        <v>0</v>
      </c>
      <c r="J1146" s="110">
        <v>0</v>
      </c>
      <c r="K1146" s="110">
        <v>0</v>
      </c>
      <c r="L1146" s="110">
        <v>0</v>
      </c>
      <c r="M1146" s="110">
        <v>0</v>
      </c>
      <c r="N1146" s="110">
        <v>0</v>
      </c>
      <c r="O1146" s="116">
        <f t="shared" si="454"/>
        <v>0</v>
      </c>
    </row>
    <row r="1147" spans="2:15" s="17" customFormat="1" ht="23.25" customHeight="1" x14ac:dyDescent="0.25">
      <c r="B1147" s="104" t="s">
        <v>735</v>
      </c>
      <c r="C1147" s="109">
        <v>0</v>
      </c>
      <c r="D1147" s="109">
        <v>0</v>
      </c>
      <c r="E1147" s="109">
        <v>0</v>
      </c>
      <c r="F1147" s="109">
        <v>0</v>
      </c>
      <c r="G1147" s="109">
        <v>0</v>
      </c>
      <c r="H1147" s="109">
        <v>0</v>
      </c>
      <c r="I1147" s="109">
        <v>0</v>
      </c>
      <c r="J1147" s="109">
        <v>0</v>
      </c>
      <c r="K1147" s="109">
        <v>0</v>
      </c>
      <c r="L1147" s="109">
        <v>0</v>
      </c>
      <c r="M1147" s="109">
        <v>0</v>
      </c>
      <c r="N1147" s="109">
        <v>0</v>
      </c>
      <c r="O1147" s="116">
        <f t="shared" si="454"/>
        <v>0</v>
      </c>
    </row>
    <row r="1148" spans="2:15" s="17" customFormat="1" ht="23.25" customHeight="1" x14ac:dyDescent="0.25">
      <c r="B1148" s="107" t="s">
        <v>736</v>
      </c>
      <c r="C1148" s="110">
        <v>0</v>
      </c>
      <c r="D1148" s="110">
        <v>0</v>
      </c>
      <c r="E1148" s="110">
        <v>0</v>
      </c>
      <c r="F1148" s="110">
        <v>0</v>
      </c>
      <c r="G1148" s="110">
        <v>0</v>
      </c>
      <c r="H1148" s="110">
        <v>0</v>
      </c>
      <c r="I1148" s="110">
        <v>0</v>
      </c>
      <c r="J1148" s="110">
        <v>0</v>
      </c>
      <c r="K1148" s="110">
        <v>0</v>
      </c>
      <c r="L1148" s="110">
        <v>0</v>
      </c>
      <c r="M1148" s="110">
        <v>0</v>
      </c>
      <c r="N1148" s="110">
        <v>0</v>
      </c>
      <c r="O1148" s="116">
        <f t="shared" si="454"/>
        <v>0</v>
      </c>
    </row>
    <row r="1149" spans="2:15" s="17" customFormat="1" ht="23.25" customHeight="1" x14ac:dyDescent="0.25">
      <c r="B1149" s="104" t="s">
        <v>737</v>
      </c>
      <c r="C1149" s="109">
        <v>0</v>
      </c>
      <c r="D1149" s="109">
        <v>0</v>
      </c>
      <c r="E1149" s="109">
        <v>0</v>
      </c>
      <c r="F1149" s="109">
        <v>0</v>
      </c>
      <c r="G1149" s="109">
        <v>0</v>
      </c>
      <c r="H1149" s="109">
        <v>0</v>
      </c>
      <c r="I1149" s="109">
        <v>0</v>
      </c>
      <c r="J1149" s="109">
        <v>0</v>
      </c>
      <c r="K1149" s="109">
        <v>0</v>
      </c>
      <c r="L1149" s="109">
        <v>0</v>
      </c>
      <c r="M1149" s="109">
        <v>0</v>
      </c>
      <c r="N1149" s="109">
        <v>0</v>
      </c>
      <c r="O1149" s="116">
        <f t="shared" si="454"/>
        <v>0</v>
      </c>
    </row>
    <row r="1150" spans="2:15" s="17" customFormat="1" ht="23.25" customHeight="1" x14ac:dyDescent="0.25">
      <c r="B1150" s="107" t="s">
        <v>738</v>
      </c>
      <c r="C1150" s="110">
        <v>0</v>
      </c>
      <c r="D1150" s="110">
        <v>0</v>
      </c>
      <c r="E1150" s="110">
        <v>0</v>
      </c>
      <c r="F1150" s="110">
        <v>0</v>
      </c>
      <c r="G1150" s="110">
        <v>0</v>
      </c>
      <c r="H1150" s="110">
        <v>0</v>
      </c>
      <c r="I1150" s="110">
        <v>0</v>
      </c>
      <c r="J1150" s="110">
        <v>0</v>
      </c>
      <c r="K1150" s="110">
        <v>0</v>
      </c>
      <c r="L1150" s="110">
        <v>0</v>
      </c>
      <c r="M1150" s="110">
        <v>0</v>
      </c>
      <c r="N1150" s="110">
        <v>0</v>
      </c>
      <c r="O1150" s="116">
        <f t="shared" si="454"/>
        <v>0</v>
      </c>
    </row>
    <row r="1151" spans="2:15" s="22" customFormat="1" ht="23.25" customHeight="1" x14ac:dyDescent="0.25">
      <c r="B1151" s="117" t="s">
        <v>5</v>
      </c>
      <c r="C1151" s="116">
        <f t="shared" ref="C1151:N1151" si="455">SUM(C1141:C1150)</f>
        <v>0</v>
      </c>
      <c r="D1151" s="116">
        <f t="shared" si="455"/>
        <v>0</v>
      </c>
      <c r="E1151" s="116">
        <f t="shared" si="455"/>
        <v>0</v>
      </c>
      <c r="F1151" s="116">
        <f t="shared" si="455"/>
        <v>0</v>
      </c>
      <c r="G1151" s="116">
        <f t="shared" si="455"/>
        <v>0</v>
      </c>
      <c r="H1151" s="116">
        <f t="shared" si="455"/>
        <v>0</v>
      </c>
      <c r="I1151" s="116">
        <f t="shared" si="455"/>
        <v>0</v>
      </c>
      <c r="J1151" s="116">
        <f t="shared" si="455"/>
        <v>0</v>
      </c>
      <c r="K1151" s="116">
        <f t="shared" si="455"/>
        <v>0</v>
      </c>
      <c r="L1151" s="116">
        <f t="shared" si="455"/>
        <v>0</v>
      </c>
      <c r="M1151" s="116">
        <f t="shared" si="455"/>
        <v>0</v>
      </c>
      <c r="N1151" s="116">
        <f t="shared" si="455"/>
        <v>0</v>
      </c>
      <c r="O1151" s="116">
        <f>SUM(C1151:N1151)</f>
        <v>0</v>
      </c>
    </row>
    <row r="1152" spans="2:15" s="17" customFormat="1" ht="12" customHeight="1" x14ac:dyDescent="0.25">
      <c r="B1152" s="19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1"/>
    </row>
    <row r="1153" spans="2:15" s="17" customFormat="1" ht="23.25" customHeight="1" x14ac:dyDescent="0.25">
      <c r="B1153" s="85" t="s">
        <v>739</v>
      </c>
      <c r="C1153" s="97"/>
      <c r="D1153" s="98"/>
      <c r="E1153" s="98"/>
      <c r="F1153" s="98"/>
      <c r="G1153" s="98"/>
      <c r="H1153" s="98"/>
      <c r="I1153" s="98"/>
      <c r="J1153" s="98"/>
      <c r="K1153" s="98"/>
      <c r="L1153" s="98"/>
      <c r="M1153" s="98"/>
      <c r="N1153" s="98"/>
      <c r="O1153" s="99"/>
    </row>
    <row r="1154" spans="2:15" s="22" customFormat="1" ht="23.25" customHeight="1" x14ac:dyDescent="0.25">
      <c r="B1154" s="117" t="s">
        <v>5</v>
      </c>
      <c r="C1154" s="116">
        <f t="shared" ref="C1154:N1154" si="456">C1151</f>
        <v>0</v>
      </c>
      <c r="D1154" s="116">
        <f t="shared" si="456"/>
        <v>0</v>
      </c>
      <c r="E1154" s="116">
        <f t="shared" si="456"/>
        <v>0</v>
      </c>
      <c r="F1154" s="116">
        <f t="shared" si="456"/>
        <v>0</v>
      </c>
      <c r="G1154" s="116">
        <f t="shared" si="456"/>
        <v>0</v>
      </c>
      <c r="H1154" s="116">
        <f t="shared" si="456"/>
        <v>0</v>
      </c>
      <c r="I1154" s="116">
        <f t="shared" si="456"/>
        <v>0</v>
      </c>
      <c r="J1154" s="116">
        <f t="shared" si="456"/>
        <v>0</v>
      </c>
      <c r="K1154" s="116">
        <f t="shared" si="456"/>
        <v>0</v>
      </c>
      <c r="L1154" s="116">
        <f t="shared" si="456"/>
        <v>0</v>
      </c>
      <c r="M1154" s="116">
        <f t="shared" si="456"/>
        <v>0</v>
      </c>
      <c r="N1154" s="116">
        <f t="shared" si="456"/>
        <v>0</v>
      </c>
      <c r="O1154" s="116">
        <f>SUM(C1154:N1154)</f>
        <v>0</v>
      </c>
    </row>
    <row r="1155" spans="2:15" s="22" customFormat="1" ht="23.25" customHeight="1" x14ac:dyDescent="0.25">
      <c r="B1155" s="85" t="s">
        <v>50</v>
      </c>
      <c r="C1155" s="111">
        <f t="shared" ref="C1155:O1155" si="457">IF(C1172=0,0,(C1154/C1172)*100)</f>
        <v>0</v>
      </c>
      <c r="D1155" s="111">
        <f t="shared" si="457"/>
        <v>0</v>
      </c>
      <c r="E1155" s="111">
        <f t="shared" si="457"/>
        <v>0</v>
      </c>
      <c r="F1155" s="111">
        <f t="shared" si="457"/>
        <v>0</v>
      </c>
      <c r="G1155" s="111">
        <f t="shared" si="457"/>
        <v>0</v>
      </c>
      <c r="H1155" s="111">
        <f t="shared" si="457"/>
        <v>0</v>
      </c>
      <c r="I1155" s="111">
        <f t="shared" si="457"/>
        <v>0</v>
      </c>
      <c r="J1155" s="111">
        <f t="shared" si="457"/>
        <v>0</v>
      </c>
      <c r="K1155" s="111">
        <f t="shared" si="457"/>
        <v>0</v>
      </c>
      <c r="L1155" s="111">
        <f t="shared" si="457"/>
        <v>0</v>
      </c>
      <c r="M1155" s="111">
        <f t="shared" si="457"/>
        <v>0</v>
      </c>
      <c r="N1155" s="111">
        <f t="shared" si="457"/>
        <v>0</v>
      </c>
      <c r="O1155" s="111">
        <f t="shared" si="457"/>
        <v>0</v>
      </c>
    </row>
    <row r="1156" spans="2:15" s="22" customFormat="1" ht="23.25" customHeight="1" x14ac:dyDescent="0.25">
      <c r="B1156" s="85" t="s">
        <v>25</v>
      </c>
      <c r="C1156" s="111">
        <f>C1154/$C$1708</f>
        <v>0</v>
      </c>
      <c r="D1156" s="111">
        <f t="shared" ref="D1156:N1156" si="458">D1154/$C$1709</f>
        <v>0</v>
      </c>
      <c r="E1156" s="111">
        <f t="shared" si="458"/>
        <v>0</v>
      </c>
      <c r="F1156" s="111">
        <f t="shared" si="458"/>
        <v>0</v>
      </c>
      <c r="G1156" s="111">
        <f t="shared" si="458"/>
        <v>0</v>
      </c>
      <c r="H1156" s="111">
        <f t="shared" si="458"/>
        <v>0</v>
      </c>
      <c r="I1156" s="111">
        <f t="shared" si="458"/>
        <v>0</v>
      </c>
      <c r="J1156" s="111">
        <f t="shared" si="458"/>
        <v>0</v>
      </c>
      <c r="K1156" s="111">
        <f t="shared" si="458"/>
        <v>0</v>
      </c>
      <c r="L1156" s="111">
        <f t="shared" si="458"/>
        <v>0</v>
      </c>
      <c r="M1156" s="111">
        <f t="shared" si="458"/>
        <v>0</v>
      </c>
      <c r="N1156" s="111">
        <f t="shared" si="458"/>
        <v>0</v>
      </c>
      <c r="O1156" s="111">
        <f>O1154/O1708</f>
        <v>0</v>
      </c>
    </row>
    <row r="1157" spans="2:15" s="22" customFormat="1" ht="12" customHeight="1" x14ac:dyDescent="0.25">
      <c r="B1157" s="63"/>
      <c r="C1157" s="64"/>
      <c r="D1157" s="64"/>
      <c r="E1157" s="64"/>
      <c r="F1157" s="64"/>
      <c r="G1157" s="64"/>
      <c r="H1157" s="64"/>
      <c r="I1157" s="64"/>
      <c r="J1157" s="64"/>
      <c r="K1157" s="64"/>
      <c r="L1157" s="64"/>
      <c r="M1157" s="64"/>
      <c r="N1157" s="64"/>
      <c r="O1157" s="59"/>
    </row>
    <row r="1158" spans="2:15" s="22" customFormat="1" ht="23.25" customHeight="1" x14ac:dyDescent="0.25">
      <c r="B1158" s="85" t="s">
        <v>743</v>
      </c>
      <c r="C1158" s="97"/>
      <c r="D1158" s="98"/>
      <c r="E1158" s="98"/>
      <c r="F1158" s="98"/>
      <c r="G1158" s="98"/>
      <c r="H1158" s="98"/>
      <c r="I1158" s="98"/>
      <c r="J1158" s="98"/>
      <c r="K1158" s="98"/>
      <c r="L1158" s="98"/>
      <c r="M1158" s="98"/>
      <c r="N1158" s="98"/>
      <c r="O1158" s="99"/>
    </row>
    <row r="1159" spans="2:15" s="22" customFormat="1" ht="23.25" customHeight="1" x14ac:dyDescent="0.25">
      <c r="B1159" s="104" t="s">
        <v>741</v>
      </c>
      <c r="C1159" s="109">
        <v>0</v>
      </c>
      <c r="D1159" s="109">
        <v>0</v>
      </c>
      <c r="E1159" s="109">
        <v>0</v>
      </c>
      <c r="F1159" s="109">
        <v>0</v>
      </c>
      <c r="G1159" s="109">
        <v>0</v>
      </c>
      <c r="H1159" s="109">
        <v>0</v>
      </c>
      <c r="I1159" s="109">
        <v>0</v>
      </c>
      <c r="J1159" s="109">
        <v>0</v>
      </c>
      <c r="K1159" s="109">
        <v>0</v>
      </c>
      <c r="L1159" s="109">
        <v>0</v>
      </c>
      <c r="M1159" s="109">
        <v>0</v>
      </c>
      <c r="N1159" s="109">
        <v>0</v>
      </c>
      <c r="O1159" s="116">
        <f>SUM(C1159:N1159)</f>
        <v>0</v>
      </c>
    </row>
    <row r="1160" spans="2:15" s="22" customFormat="1" ht="23.25" customHeight="1" x14ac:dyDescent="0.25">
      <c r="B1160" s="107" t="s">
        <v>742</v>
      </c>
      <c r="C1160" s="110">
        <v>0</v>
      </c>
      <c r="D1160" s="110">
        <v>0</v>
      </c>
      <c r="E1160" s="110">
        <v>0</v>
      </c>
      <c r="F1160" s="110">
        <v>0</v>
      </c>
      <c r="G1160" s="110">
        <v>0</v>
      </c>
      <c r="H1160" s="110">
        <v>0</v>
      </c>
      <c r="I1160" s="110">
        <v>0</v>
      </c>
      <c r="J1160" s="110">
        <v>0</v>
      </c>
      <c r="K1160" s="110">
        <v>0</v>
      </c>
      <c r="L1160" s="110">
        <v>0</v>
      </c>
      <c r="M1160" s="110">
        <v>0</v>
      </c>
      <c r="N1160" s="110">
        <v>0</v>
      </c>
      <c r="O1160" s="116">
        <f>SUM(C1160:N1160)</f>
        <v>0</v>
      </c>
    </row>
    <row r="1161" spans="2:15" s="22" customFormat="1" ht="23.25" customHeight="1" x14ac:dyDescent="0.25">
      <c r="B1161" s="117" t="s">
        <v>5</v>
      </c>
      <c r="C1161" s="116">
        <f>SUM(C1159:C1160)</f>
        <v>0</v>
      </c>
      <c r="D1161" s="116">
        <f t="shared" ref="D1161:N1161" si="459">SUM(D1159:D1160)</f>
        <v>0</v>
      </c>
      <c r="E1161" s="116">
        <f t="shared" si="459"/>
        <v>0</v>
      </c>
      <c r="F1161" s="116">
        <f t="shared" si="459"/>
        <v>0</v>
      </c>
      <c r="G1161" s="116">
        <f t="shared" si="459"/>
        <v>0</v>
      </c>
      <c r="H1161" s="116">
        <f t="shared" si="459"/>
        <v>0</v>
      </c>
      <c r="I1161" s="116">
        <f t="shared" si="459"/>
        <v>0</v>
      </c>
      <c r="J1161" s="116">
        <f t="shared" si="459"/>
        <v>0</v>
      </c>
      <c r="K1161" s="116">
        <f t="shared" si="459"/>
        <v>0</v>
      </c>
      <c r="L1161" s="116">
        <f t="shared" si="459"/>
        <v>0</v>
      </c>
      <c r="M1161" s="116">
        <f t="shared" si="459"/>
        <v>0</v>
      </c>
      <c r="N1161" s="116">
        <f t="shared" si="459"/>
        <v>0</v>
      </c>
      <c r="O1161" s="116">
        <f>SUM(C1161:N1161)</f>
        <v>0</v>
      </c>
    </row>
    <row r="1162" spans="2:15" s="22" customFormat="1" ht="23.25" customHeight="1" x14ac:dyDescent="0.25">
      <c r="B1162" s="85" t="s">
        <v>39</v>
      </c>
      <c r="C1162" s="111">
        <f t="shared" ref="C1162:O1162" si="460">IF(C1172=0,0,(C1161/C1172)*100)</f>
        <v>0</v>
      </c>
      <c r="D1162" s="111">
        <f t="shared" si="460"/>
        <v>0</v>
      </c>
      <c r="E1162" s="111">
        <f t="shared" si="460"/>
        <v>0</v>
      </c>
      <c r="F1162" s="111">
        <f t="shared" si="460"/>
        <v>0</v>
      </c>
      <c r="G1162" s="111">
        <f t="shared" si="460"/>
        <v>0</v>
      </c>
      <c r="H1162" s="111">
        <f t="shared" si="460"/>
        <v>0</v>
      </c>
      <c r="I1162" s="111">
        <f t="shared" si="460"/>
        <v>0</v>
      </c>
      <c r="J1162" s="111">
        <f t="shared" si="460"/>
        <v>0</v>
      </c>
      <c r="K1162" s="111">
        <f t="shared" si="460"/>
        <v>0</v>
      </c>
      <c r="L1162" s="111">
        <f t="shared" si="460"/>
        <v>0</v>
      </c>
      <c r="M1162" s="111">
        <f t="shared" si="460"/>
        <v>0</v>
      </c>
      <c r="N1162" s="111">
        <f t="shared" si="460"/>
        <v>0</v>
      </c>
      <c r="O1162" s="111">
        <f t="shared" si="460"/>
        <v>0</v>
      </c>
    </row>
    <row r="1163" spans="2:15" s="22" customFormat="1" ht="23.25" customHeight="1" x14ac:dyDescent="0.25">
      <c r="B1163" s="85" t="s">
        <v>25</v>
      </c>
      <c r="C1163" s="111">
        <f>C1161/$C$1708</f>
        <v>0</v>
      </c>
      <c r="D1163" s="111">
        <f t="shared" ref="D1163:N1163" si="461">D1161/$C$1709</f>
        <v>0</v>
      </c>
      <c r="E1163" s="111">
        <f t="shared" si="461"/>
        <v>0</v>
      </c>
      <c r="F1163" s="111">
        <f t="shared" si="461"/>
        <v>0</v>
      </c>
      <c r="G1163" s="111">
        <f t="shared" si="461"/>
        <v>0</v>
      </c>
      <c r="H1163" s="111">
        <f t="shared" si="461"/>
        <v>0</v>
      </c>
      <c r="I1163" s="111">
        <f t="shared" si="461"/>
        <v>0</v>
      </c>
      <c r="J1163" s="111">
        <f t="shared" si="461"/>
        <v>0</v>
      </c>
      <c r="K1163" s="111">
        <f t="shared" si="461"/>
        <v>0</v>
      </c>
      <c r="L1163" s="111">
        <f t="shared" si="461"/>
        <v>0</v>
      </c>
      <c r="M1163" s="111">
        <f t="shared" si="461"/>
        <v>0</v>
      </c>
      <c r="N1163" s="111">
        <f t="shared" si="461"/>
        <v>0</v>
      </c>
      <c r="O1163" s="111">
        <f>O1161/O1708</f>
        <v>0</v>
      </c>
    </row>
    <row r="1164" spans="2:15" s="22" customFormat="1" ht="12" customHeight="1" x14ac:dyDescent="0.25">
      <c r="B1164" s="65"/>
      <c r="C1164" s="64"/>
      <c r="D1164" s="64"/>
      <c r="E1164" s="64"/>
      <c r="F1164" s="64"/>
      <c r="G1164" s="64"/>
      <c r="H1164" s="64"/>
      <c r="I1164" s="64"/>
      <c r="J1164" s="64"/>
      <c r="K1164" s="64"/>
      <c r="L1164" s="64"/>
      <c r="M1164" s="64"/>
      <c r="N1164" s="64"/>
      <c r="O1164" s="59"/>
    </row>
    <row r="1165" spans="2:15" s="22" customFormat="1" ht="23.25" customHeight="1" x14ac:dyDescent="0.25">
      <c r="B1165" s="85" t="s">
        <v>744</v>
      </c>
      <c r="C1165" s="97"/>
      <c r="D1165" s="98"/>
      <c r="E1165" s="98"/>
      <c r="F1165" s="98"/>
      <c r="G1165" s="98"/>
      <c r="H1165" s="98"/>
      <c r="I1165" s="98"/>
      <c r="J1165" s="98"/>
      <c r="K1165" s="98"/>
      <c r="L1165" s="98"/>
      <c r="M1165" s="98"/>
      <c r="N1165" s="98"/>
      <c r="O1165" s="99"/>
    </row>
    <row r="1166" spans="2:15" s="17" customFormat="1" ht="23.25" customHeight="1" x14ac:dyDescent="0.25">
      <c r="B1166" s="107" t="s">
        <v>745</v>
      </c>
      <c r="C1166" s="110">
        <v>0</v>
      </c>
      <c r="D1166" s="110">
        <v>0</v>
      </c>
      <c r="E1166" s="110">
        <v>0</v>
      </c>
      <c r="F1166" s="110">
        <v>0</v>
      </c>
      <c r="G1166" s="110">
        <v>0</v>
      </c>
      <c r="H1166" s="110">
        <v>0</v>
      </c>
      <c r="I1166" s="110">
        <v>0</v>
      </c>
      <c r="J1166" s="110">
        <v>0</v>
      </c>
      <c r="K1166" s="110">
        <v>0</v>
      </c>
      <c r="L1166" s="110">
        <v>0</v>
      </c>
      <c r="M1166" s="110">
        <v>0</v>
      </c>
      <c r="N1166" s="110">
        <v>0</v>
      </c>
      <c r="O1166" s="116">
        <f>SUM(C1166:N1166)</f>
        <v>0</v>
      </c>
    </row>
    <row r="1167" spans="2:15" s="22" customFormat="1" ht="23.25" customHeight="1" x14ac:dyDescent="0.25">
      <c r="B1167" s="117" t="s">
        <v>5</v>
      </c>
      <c r="C1167" s="116">
        <f t="shared" ref="C1167:N1167" si="462">SUM(C1166:C1166)</f>
        <v>0</v>
      </c>
      <c r="D1167" s="116">
        <f t="shared" si="462"/>
        <v>0</v>
      </c>
      <c r="E1167" s="116">
        <f t="shared" si="462"/>
        <v>0</v>
      </c>
      <c r="F1167" s="116">
        <f t="shared" si="462"/>
        <v>0</v>
      </c>
      <c r="G1167" s="116">
        <f t="shared" si="462"/>
        <v>0</v>
      </c>
      <c r="H1167" s="116">
        <f t="shared" si="462"/>
        <v>0</v>
      </c>
      <c r="I1167" s="116">
        <f t="shared" si="462"/>
        <v>0</v>
      </c>
      <c r="J1167" s="116">
        <f t="shared" si="462"/>
        <v>0</v>
      </c>
      <c r="K1167" s="116">
        <f t="shared" si="462"/>
        <v>0</v>
      </c>
      <c r="L1167" s="116">
        <f t="shared" si="462"/>
        <v>0</v>
      </c>
      <c r="M1167" s="116">
        <f t="shared" si="462"/>
        <v>0</v>
      </c>
      <c r="N1167" s="116">
        <f t="shared" si="462"/>
        <v>0</v>
      </c>
      <c r="O1167" s="116">
        <f>SUM(C1167:N1167)</f>
        <v>0</v>
      </c>
    </row>
    <row r="1168" spans="2:15" s="17" customFormat="1" ht="23.25" customHeight="1" x14ac:dyDescent="0.25">
      <c r="B1168" s="85" t="s">
        <v>51</v>
      </c>
      <c r="C1168" s="111">
        <f t="shared" ref="C1168:O1168" si="463">IF(C1172=0,0,(C1167/C1172)*100)</f>
        <v>0</v>
      </c>
      <c r="D1168" s="111">
        <f t="shared" si="463"/>
        <v>0</v>
      </c>
      <c r="E1168" s="111">
        <f t="shared" si="463"/>
        <v>0</v>
      </c>
      <c r="F1168" s="111">
        <f t="shared" si="463"/>
        <v>0</v>
      </c>
      <c r="G1168" s="111">
        <f t="shared" si="463"/>
        <v>0</v>
      </c>
      <c r="H1168" s="111">
        <f t="shared" si="463"/>
        <v>0</v>
      </c>
      <c r="I1168" s="111">
        <f t="shared" si="463"/>
        <v>0</v>
      </c>
      <c r="J1168" s="111">
        <f t="shared" si="463"/>
        <v>0</v>
      </c>
      <c r="K1168" s="111">
        <f t="shared" si="463"/>
        <v>0</v>
      </c>
      <c r="L1168" s="111">
        <f t="shared" si="463"/>
        <v>0</v>
      </c>
      <c r="M1168" s="111">
        <f t="shared" si="463"/>
        <v>0</v>
      </c>
      <c r="N1168" s="111">
        <f t="shared" si="463"/>
        <v>0</v>
      </c>
      <c r="O1168" s="111">
        <f t="shared" si="463"/>
        <v>0</v>
      </c>
    </row>
    <row r="1169" spans="2:15" s="17" customFormat="1" ht="23.25" customHeight="1" x14ac:dyDescent="0.25">
      <c r="B1169" s="85" t="s">
        <v>25</v>
      </c>
      <c r="C1169" s="111">
        <f>C1167/$C$1708</f>
        <v>0</v>
      </c>
      <c r="D1169" s="111">
        <f t="shared" ref="D1169:M1169" si="464">D1167/$C$1709</f>
        <v>0</v>
      </c>
      <c r="E1169" s="111">
        <f t="shared" si="464"/>
        <v>0</v>
      </c>
      <c r="F1169" s="111">
        <f t="shared" si="464"/>
        <v>0</v>
      </c>
      <c r="G1169" s="111">
        <f t="shared" si="464"/>
        <v>0</v>
      </c>
      <c r="H1169" s="111">
        <f t="shared" si="464"/>
        <v>0</v>
      </c>
      <c r="I1169" s="111">
        <f t="shared" si="464"/>
        <v>0</v>
      </c>
      <c r="J1169" s="111">
        <f t="shared" si="464"/>
        <v>0</v>
      </c>
      <c r="K1169" s="111">
        <f t="shared" si="464"/>
        <v>0</v>
      </c>
      <c r="L1169" s="111">
        <f t="shared" si="464"/>
        <v>0</v>
      </c>
      <c r="M1169" s="111">
        <f t="shared" si="464"/>
        <v>0</v>
      </c>
      <c r="N1169" s="111">
        <f>N1167/$C$1709</f>
        <v>0</v>
      </c>
      <c r="O1169" s="111">
        <f>O1167/O1708</f>
        <v>0</v>
      </c>
    </row>
    <row r="1170" spans="2:15" s="22" customFormat="1" ht="12" customHeight="1" x14ac:dyDescent="0.25">
      <c r="B1170" s="63"/>
      <c r="C1170" s="66"/>
      <c r="D1170" s="66"/>
      <c r="E1170" s="66"/>
      <c r="F1170" s="66"/>
      <c r="G1170" s="66"/>
      <c r="H1170" s="66"/>
      <c r="I1170" s="66"/>
      <c r="J1170" s="66"/>
      <c r="K1170" s="66"/>
      <c r="L1170" s="66"/>
      <c r="M1170" s="66"/>
      <c r="N1170" s="66"/>
      <c r="O1170" s="67"/>
    </row>
    <row r="1171" spans="2:15" s="17" customFormat="1" ht="23.25" customHeight="1" x14ac:dyDescent="0.25">
      <c r="B1171" s="85" t="s">
        <v>746</v>
      </c>
      <c r="C1171" s="97"/>
      <c r="D1171" s="98"/>
      <c r="E1171" s="98"/>
      <c r="F1171" s="98"/>
      <c r="G1171" s="98"/>
      <c r="H1171" s="98"/>
      <c r="I1171" s="98"/>
      <c r="J1171" s="98"/>
      <c r="K1171" s="98"/>
      <c r="L1171" s="98"/>
      <c r="M1171" s="98"/>
      <c r="N1171" s="98"/>
      <c r="O1171" s="99"/>
    </row>
    <row r="1172" spans="2:15" s="22" customFormat="1" ht="23.25" customHeight="1" x14ac:dyDescent="0.25">
      <c r="B1172" s="117" t="s">
        <v>5</v>
      </c>
      <c r="C1172" s="116">
        <f t="shared" ref="C1172:N1172" si="465">SUM(C1154,C1161,C1167)</f>
        <v>0</v>
      </c>
      <c r="D1172" s="116">
        <f t="shared" si="465"/>
        <v>0</v>
      </c>
      <c r="E1172" s="116">
        <f t="shared" si="465"/>
        <v>0</v>
      </c>
      <c r="F1172" s="116">
        <f t="shared" si="465"/>
        <v>0</v>
      </c>
      <c r="G1172" s="116">
        <f t="shared" si="465"/>
        <v>0</v>
      </c>
      <c r="H1172" s="116">
        <f t="shared" si="465"/>
        <v>0</v>
      </c>
      <c r="I1172" s="116">
        <f t="shared" si="465"/>
        <v>0</v>
      </c>
      <c r="J1172" s="116">
        <f t="shared" si="465"/>
        <v>0</v>
      </c>
      <c r="K1172" s="116">
        <f t="shared" si="465"/>
        <v>0</v>
      </c>
      <c r="L1172" s="116">
        <f t="shared" si="465"/>
        <v>0</v>
      </c>
      <c r="M1172" s="116">
        <f t="shared" si="465"/>
        <v>0</v>
      </c>
      <c r="N1172" s="116">
        <f t="shared" si="465"/>
        <v>0</v>
      </c>
      <c r="O1172" s="116">
        <f>SUM(C1172:N1172)</f>
        <v>0</v>
      </c>
    </row>
    <row r="1173" spans="2:15" s="17" customFormat="1" ht="23.25" customHeight="1" x14ac:dyDescent="0.25">
      <c r="B1173" s="85" t="s">
        <v>25</v>
      </c>
      <c r="C1173" s="111">
        <f>C1172/$C$1708</f>
        <v>0</v>
      </c>
      <c r="D1173" s="111">
        <f t="shared" ref="D1173:N1173" si="466">D1172/$C$1709</f>
        <v>0</v>
      </c>
      <c r="E1173" s="111">
        <f t="shared" si="466"/>
        <v>0</v>
      </c>
      <c r="F1173" s="111">
        <f t="shared" si="466"/>
        <v>0</v>
      </c>
      <c r="G1173" s="111">
        <f t="shared" si="466"/>
        <v>0</v>
      </c>
      <c r="H1173" s="111">
        <f t="shared" si="466"/>
        <v>0</v>
      </c>
      <c r="I1173" s="111">
        <f t="shared" si="466"/>
        <v>0</v>
      </c>
      <c r="J1173" s="111">
        <f t="shared" si="466"/>
        <v>0</v>
      </c>
      <c r="K1173" s="111">
        <f t="shared" si="466"/>
        <v>0</v>
      </c>
      <c r="L1173" s="111">
        <f t="shared" si="466"/>
        <v>0</v>
      </c>
      <c r="M1173" s="111">
        <f t="shared" si="466"/>
        <v>0</v>
      </c>
      <c r="N1173" s="111">
        <f t="shared" si="466"/>
        <v>0</v>
      </c>
      <c r="O1173" s="111">
        <f>O1172/O1708</f>
        <v>0</v>
      </c>
    </row>
    <row r="1174" spans="2:15" s="22" customFormat="1" ht="23.25" customHeight="1" x14ac:dyDescent="0.25">
      <c r="B1174" s="85" t="s">
        <v>98</v>
      </c>
      <c r="C1174" s="111">
        <f t="shared" ref="C1174:O1174" si="467">IF(C1172&lt;&gt;0,IF(C1334&lt;&gt;0,C1172/C1334*100,0),0)</f>
        <v>0</v>
      </c>
      <c r="D1174" s="111">
        <f t="shared" si="467"/>
        <v>0</v>
      </c>
      <c r="E1174" s="111">
        <f t="shared" si="467"/>
        <v>0</v>
      </c>
      <c r="F1174" s="111">
        <f t="shared" si="467"/>
        <v>0</v>
      </c>
      <c r="G1174" s="111">
        <f t="shared" si="467"/>
        <v>0</v>
      </c>
      <c r="H1174" s="111">
        <f t="shared" si="467"/>
        <v>0</v>
      </c>
      <c r="I1174" s="111">
        <f t="shared" si="467"/>
        <v>0</v>
      </c>
      <c r="J1174" s="111">
        <f t="shared" si="467"/>
        <v>0</v>
      </c>
      <c r="K1174" s="111">
        <f t="shared" si="467"/>
        <v>0</v>
      </c>
      <c r="L1174" s="111">
        <f t="shared" si="467"/>
        <v>0</v>
      </c>
      <c r="M1174" s="111">
        <f t="shared" si="467"/>
        <v>0</v>
      </c>
      <c r="N1174" s="111">
        <f t="shared" si="467"/>
        <v>0</v>
      </c>
      <c r="O1174" s="111">
        <f t="shared" si="467"/>
        <v>0</v>
      </c>
    </row>
    <row r="1175" spans="2:15" s="17" customFormat="1" ht="12" customHeight="1" x14ac:dyDescent="0.25">
      <c r="B1175" s="63"/>
      <c r="C1175" s="64"/>
      <c r="D1175" s="64"/>
      <c r="E1175" s="64"/>
      <c r="F1175" s="64"/>
      <c r="G1175" s="64"/>
      <c r="H1175" s="64"/>
      <c r="I1175" s="64"/>
      <c r="J1175" s="64"/>
      <c r="K1175" s="64"/>
      <c r="L1175" s="64"/>
      <c r="M1175" s="64"/>
      <c r="N1175" s="64"/>
      <c r="O1175" s="59"/>
    </row>
    <row r="1176" spans="2:15" s="26" customFormat="1" ht="23.25" customHeight="1" x14ac:dyDescent="0.25">
      <c r="B1176" s="121" t="s">
        <v>170</v>
      </c>
      <c r="C1176" s="123"/>
      <c r="D1176" s="124"/>
      <c r="E1176" s="124"/>
      <c r="F1176" s="124"/>
      <c r="G1176" s="124"/>
      <c r="H1176" s="124"/>
      <c r="I1176" s="124"/>
      <c r="J1176" s="124"/>
      <c r="K1176" s="124"/>
      <c r="L1176" s="124"/>
      <c r="M1176" s="124"/>
      <c r="N1176" s="124"/>
      <c r="O1176" s="125"/>
    </row>
    <row r="1177" spans="2:15" s="23" customFormat="1" ht="12" customHeight="1" x14ac:dyDescent="0.25">
      <c r="B1177" s="31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21"/>
    </row>
    <row r="1178" spans="2:15" s="17" customFormat="1" ht="23.25" customHeight="1" x14ac:dyDescent="0.25">
      <c r="B1178" s="85" t="s">
        <v>103</v>
      </c>
      <c r="C1178" s="97"/>
      <c r="D1178" s="98"/>
      <c r="E1178" s="98"/>
      <c r="F1178" s="98"/>
      <c r="G1178" s="98"/>
      <c r="H1178" s="98"/>
      <c r="I1178" s="98"/>
      <c r="J1178" s="98"/>
      <c r="K1178" s="98"/>
      <c r="L1178" s="98"/>
      <c r="M1178" s="98"/>
      <c r="N1178" s="98"/>
      <c r="O1178" s="99"/>
    </row>
    <row r="1179" spans="2:15" s="17" customFormat="1" ht="23.25" customHeight="1" x14ac:dyDescent="0.25">
      <c r="B1179" s="104" t="s">
        <v>747</v>
      </c>
      <c r="C1179" s="109">
        <v>4</v>
      </c>
      <c r="D1179" s="109">
        <v>4</v>
      </c>
      <c r="E1179" s="109">
        <v>3</v>
      </c>
      <c r="F1179" s="109">
        <v>17</v>
      </c>
      <c r="G1179" s="109">
        <v>14</v>
      </c>
      <c r="H1179" s="109">
        <v>0</v>
      </c>
      <c r="I1179" s="109">
        <v>2</v>
      </c>
      <c r="J1179" s="109">
        <v>2</v>
      </c>
      <c r="K1179" s="109">
        <v>1</v>
      </c>
      <c r="L1179" s="109">
        <v>4</v>
      </c>
      <c r="M1179" s="109">
        <v>0</v>
      </c>
      <c r="N1179" s="109">
        <v>5</v>
      </c>
      <c r="O1179" s="116">
        <f>SUM(C1179:N1179)</f>
        <v>56</v>
      </c>
    </row>
    <row r="1180" spans="2:15" s="22" customFormat="1" ht="23.25" customHeight="1" x14ac:dyDescent="0.25">
      <c r="B1180" s="107" t="s">
        <v>748</v>
      </c>
      <c r="C1180" s="110">
        <v>1</v>
      </c>
      <c r="D1180" s="110">
        <v>5</v>
      </c>
      <c r="E1180" s="110">
        <v>0</v>
      </c>
      <c r="F1180" s="110">
        <v>0</v>
      </c>
      <c r="G1180" s="110">
        <v>1</v>
      </c>
      <c r="H1180" s="110">
        <v>0</v>
      </c>
      <c r="I1180" s="110">
        <v>3</v>
      </c>
      <c r="J1180" s="110">
        <v>8</v>
      </c>
      <c r="K1180" s="110">
        <v>8</v>
      </c>
      <c r="L1180" s="110">
        <v>4</v>
      </c>
      <c r="M1180" s="110">
        <v>3</v>
      </c>
      <c r="N1180" s="110">
        <v>5</v>
      </c>
      <c r="O1180" s="116">
        <f t="shared" ref="O1180:O1188" si="468">SUM(C1180:N1180)</f>
        <v>38</v>
      </c>
    </row>
    <row r="1181" spans="2:15" s="17" customFormat="1" ht="23.25" customHeight="1" x14ac:dyDescent="0.25">
      <c r="B1181" s="104" t="s">
        <v>749</v>
      </c>
      <c r="C1181" s="109">
        <v>0</v>
      </c>
      <c r="D1181" s="109">
        <v>0</v>
      </c>
      <c r="E1181" s="109">
        <v>0</v>
      </c>
      <c r="F1181" s="109">
        <v>0</v>
      </c>
      <c r="G1181" s="109">
        <v>0</v>
      </c>
      <c r="H1181" s="109">
        <v>0</v>
      </c>
      <c r="I1181" s="109">
        <v>0</v>
      </c>
      <c r="J1181" s="109">
        <v>0</v>
      </c>
      <c r="K1181" s="109">
        <v>0</v>
      </c>
      <c r="L1181" s="109">
        <v>0</v>
      </c>
      <c r="M1181" s="109">
        <v>0</v>
      </c>
      <c r="N1181" s="109">
        <v>0</v>
      </c>
      <c r="O1181" s="116">
        <f t="shared" si="468"/>
        <v>0</v>
      </c>
    </row>
    <row r="1182" spans="2:15" s="17" customFormat="1" ht="23.25" customHeight="1" x14ac:dyDescent="0.25">
      <c r="B1182" s="107" t="s">
        <v>750</v>
      </c>
      <c r="C1182" s="110">
        <v>0</v>
      </c>
      <c r="D1182" s="110">
        <v>0</v>
      </c>
      <c r="E1182" s="110">
        <v>0</v>
      </c>
      <c r="F1182" s="110">
        <v>0</v>
      </c>
      <c r="G1182" s="110">
        <v>0</v>
      </c>
      <c r="H1182" s="110">
        <v>0</v>
      </c>
      <c r="I1182" s="110">
        <v>0</v>
      </c>
      <c r="J1182" s="110">
        <v>0</v>
      </c>
      <c r="K1182" s="110">
        <v>0</v>
      </c>
      <c r="L1182" s="110">
        <v>0</v>
      </c>
      <c r="M1182" s="110">
        <v>0</v>
      </c>
      <c r="N1182" s="110">
        <v>0</v>
      </c>
      <c r="O1182" s="116">
        <f t="shared" si="468"/>
        <v>0</v>
      </c>
    </row>
    <row r="1183" spans="2:15" s="17" customFormat="1" ht="23.25" customHeight="1" x14ac:dyDescent="0.25">
      <c r="B1183" s="104" t="s">
        <v>751</v>
      </c>
      <c r="C1183" s="109">
        <v>1</v>
      </c>
      <c r="D1183" s="109">
        <v>0</v>
      </c>
      <c r="E1183" s="109">
        <v>3</v>
      </c>
      <c r="F1183" s="109">
        <v>0</v>
      </c>
      <c r="G1183" s="109">
        <v>0</v>
      </c>
      <c r="H1183" s="109">
        <v>0</v>
      </c>
      <c r="I1183" s="109">
        <v>0</v>
      </c>
      <c r="J1183" s="109">
        <v>0</v>
      </c>
      <c r="K1183" s="109">
        <v>0</v>
      </c>
      <c r="L1183" s="109">
        <v>0</v>
      </c>
      <c r="M1183" s="109">
        <v>5</v>
      </c>
      <c r="N1183" s="109">
        <v>0</v>
      </c>
      <c r="O1183" s="116">
        <f t="shared" si="468"/>
        <v>9</v>
      </c>
    </row>
    <row r="1184" spans="2:15" s="17" customFormat="1" ht="23.25" customHeight="1" x14ac:dyDescent="0.25">
      <c r="B1184" s="107" t="s">
        <v>752</v>
      </c>
      <c r="C1184" s="110">
        <v>0</v>
      </c>
      <c r="D1184" s="110">
        <v>0</v>
      </c>
      <c r="E1184" s="110">
        <v>0</v>
      </c>
      <c r="F1184" s="110">
        <v>0</v>
      </c>
      <c r="G1184" s="110">
        <v>0</v>
      </c>
      <c r="H1184" s="110">
        <v>0</v>
      </c>
      <c r="I1184" s="110">
        <v>0</v>
      </c>
      <c r="J1184" s="110">
        <v>0</v>
      </c>
      <c r="K1184" s="110">
        <v>0</v>
      </c>
      <c r="L1184" s="110">
        <v>0</v>
      </c>
      <c r="M1184" s="110">
        <v>0</v>
      </c>
      <c r="N1184" s="110">
        <v>0</v>
      </c>
      <c r="O1184" s="116">
        <f t="shared" si="468"/>
        <v>0</v>
      </c>
    </row>
    <row r="1185" spans="2:15" s="17" customFormat="1" ht="23.25" customHeight="1" x14ac:dyDescent="0.25">
      <c r="B1185" s="104" t="s">
        <v>753</v>
      </c>
      <c r="C1185" s="109">
        <v>0</v>
      </c>
      <c r="D1185" s="109">
        <v>0</v>
      </c>
      <c r="E1185" s="109">
        <v>0</v>
      </c>
      <c r="F1185" s="109">
        <v>0</v>
      </c>
      <c r="G1185" s="109">
        <v>0</v>
      </c>
      <c r="H1185" s="109">
        <v>0</v>
      </c>
      <c r="I1185" s="109">
        <v>0</v>
      </c>
      <c r="J1185" s="109">
        <v>0</v>
      </c>
      <c r="K1185" s="109">
        <v>0</v>
      </c>
      <c r="L1185" s="109">
        <v>0</v>
      </c>
      <c r="M1185" s="109">
        <v>0</v>
      </c>
      <c r="N1185" s="109">
        <v>0</v>
      </c>
      <c r="O1185" s="116">
        <f t="shared" si="468"/>
        <v>0</v>
      </c>
    </row>
    <row r="1186" spans="2:15" s="17" customFormat="1" ht="23.25" customHeight="1" x14ac:dyDescent="0.25">
      <c r="B1186" s="107" t="s">
        <v>754</v>
      </c>
      <c r="C1186" s="110">
        <v>10</v>
      </c>
      <c r="D1186" s="110">
        <v>4</v>
      </c>
      <c r="E1186" s="110">
        <v>10</v>
      </c>
      <c r="F1186" s="110">
        <v>36</v>
      </c>
      <c r="G1186" s="110">
        <v>19</v>
      </c>
      <c r="H1186" s="110">
        <v>15</v>
      </c>
      <c r="I1186" s="110">
        <v>11</v>
      </c>
      <c r="J1186" s="110">
        <v>6</v>
      </c>
      <c r="K1186" s="110">
        <v>5</v>
      </c>
      <c r="L1186" s="110">
        <v>7</v>
      </c>
      <c r="M1186" s="110">
        <v>7</v>
      </c>
      <c r="N1186" s="110">
        <v>7</v>
      </c>
      <c r="O1186" s="116">
        <f t="shared" si="468"/>
        <v>137</v>
      </c>
    </row>
    <row r="1187" spans="2:15" s="17" customFormat="1" ht="23.25" customHeight="1" x14ac:dyDescent="0.25">
      <c r="B1187" s="104" t="s">
        <v>755</v>
      </c>
      <c r="C1187" s="109">
        <v>0</v>
      </c>
      <c r="D1187" s="109">
        <v>0</v>
      </c>
      <c r="E1187" s="109">
        <v>0</v>
      </c>
      <c r="F1187" s="109">
        <v>0</v>
      </c>
      <c r="G1187" s="109">
        <v>0</v>
      </c>
      <c r="H1187" s="109">
        <v>0</v>
      </c>
      <c r="I1187" s="109">
        <v>0</v>
      </c>
      <c r="J1187" s="109">
        <v>0</v>
      </c>
      <c r="K1187" s="109">
        <v>0</v>
      </c>
      <c r="L1187" s="109">
        <v>0</v>
      </c>
      <c r="M1187" s="109">
        <v>0</v>
      </c>
      <c r="N1187" s="109">
        <v>0</v>
      </c>
      <c r="O1187" s="116">
        <f t="shared" si="468"/>
        <v>0</v>
      </c>
    </row>
    <row r="1188" spans="2:15" s="17" customFormat="1" ht="23.25" customHeight="1" x14ac:dyDescent="0.25">
      <c r="B1188" s="107" t="s">
        <v>756</v>
      </c>
      <c r="C1188" s="110">
        <v>0</v>
      </c>
      <c r="D1188" s="110">
        <v>0</v>
      </c>
      <c r="E1188" s="110">
        <v>0</v>
      </c>
      <c r="F1188" s="110">
        <v>0</v>
      </c>
      <c r="G1188" s="110">
        <v>0</v>
      </c>
      <c r="H1188" s="110">
        <v>0</v>
      </c>
      <c r="I1188" s="110">
        <v>0</v>
      </c>
      <c r="J1188" s="110">
        <v>0</v>
      </c>
      <c r="K1188" s="110">
        <v>0</v>
      </c>
      <c r="L1188" s="110">
        <v>0</v>
      </c>
      <c r="M1188" s="110">
        <v>0</v>
      </c>
      <c r="N1188" s="110">
        <v>0</v>
      </c>
      <c r="O1188" s="116">
        <f t="shared" si="468"/>
        <v>0</v>
      </c>
    </row>
    <row r="1189" spans="2:15" s="22" customFormat="1" ht="23.25" customHeight="1" x14ac:dyDescent="0.25">
      <c r="B1189" s="117" t="s">
        <v>5</v>
      </c>
      <c r="C1189" s="116">
        <f t="shared" ref="C1189:N1189" si="469">SUM(C1179:C1188)</f>
        <v>16</v>
      </c>
      <c r="D1189" s="116">
        <f t="shared" si="469"/>
        <v>13</v>
      </c>
      <c r="E1189" s="116">
        <f t="shared" si="469"/>
        <v>16</v>
      </c>
      <c r="F1189" s="116">
        <f t="shared" si="469"/>
        <v>53</v>
      </c>
      <c r="G1189" s="116">
        <f t="shared" si="469"/>
        <v>34</v>
      </c>
      <c r="H1189" s="116">
        <f t="shared" si="469"/>
        <v>15</v>
      </c>
      <c r="I1189" s="116">
        <f t="shared" si="469"/>
        <v>16</v>
      </c>
      <c r="J1189" s="116">
        <f t="shared" si="469"/>
        <v>16</v>
      </c>
      <c r="K1189" s="116">
        <f t="shared" si="469"/>
        <v>14</v>
      </c>
      <c r="L1189" s="116">
        <f t="shared" si="469"/>
        <v>15</v>
      </c>
      <c r="M1189" s="116">
        <f t="shared" si="469"/>
        <v>15</v>
      </c>
      <c r="N1189" s="116">
        <f t="shared" si="469"/>
        <v>17</v>
      </c>
      <c r="O1189" s="116">
        <f>SUM(C1189:N1189)</f>
        <v>240</v>
      </c>
    </row>
    <row r="1190" spans="2:15" s="17" customFormat="1" ht="12" customHeight="1" x14ac:dyDescent="0.25">
      <c r="B1190" s="19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1"/>
    </row>
    <row r="1191" spans="2:15" s="17" customFormat="1" ht="23.25" customHeight="1" x14ac:dyDescent="0.25">
      <c r="B1191" s="85" t="s">
        <v>757</v>
      </c>
      <c r="C1191" s="97"/>
      <c r="D1191" s="98"/>
      <c r="E1191" s="98"/>
      <c r="F1191" s="98"/>
      <c r="G1191" s="98"/>
      <c r="H1191" s="98"/>
      <c r="I1191" s="98"/>
      <c r="J1191" s="98"/>
      <c r="K1191" s="98"/>
      <c r="L1191" s="98"/>
      <c r="M1191" s="98"/>
      <c r="N1191" s="98"/>
      <c r="O1191" s="99"/>
    </row>
    <row r="1192" spans="2:15" s="22" customFormat="1" ht="23.25" customHeight="1" x14ac:dyDescent="0.25">
      <c r="B1192" s="117" t="s">
        <v>5</v>
      </c>
      <c r="C1192" s="116">
        <f t="shared" ref="C1192:N1192" si="470">C1189</f>
        <v>16</v>
      </c>
      <c r="D1192" s="116">
        <f t="shared" si="470"/>
        <v>13</v>
      </c>
      <c r="E1192" s="116">
        <f t="shared" si="470"/>
        <v>16</v>
      </c>
      <c r="F1192" s="116">
        <f t="shared" si="470"/>
        <v>53</v>
      </c>
      <c r="G1192" s="116">
        <f t="shared" si="470"/>
        <v>34</v>
      </c>
      <c r="H1192" s="116">
        <f t="shared" si="470"/>
        <v>15</v>
      </c>
      <c r="I1192" s="116">
        <f t="shared" si="470"/>
        <v>16</v>
      </c>
      <c r="J1192" s="116">
        <f t="shared" si="470"/>
        <v>16</v>
      </c>
      <c r="K1192" s="116">
        <f t="shared" si="470"/>
        <v>14</v>
      </c>
      <c r="L1192" s="116">
        <f t="shared" si="470"/>
        <v>15</v>
      </c>
      <c r="M1192" s="116">
        <f t="shared" si="470"/>
        <v>15</v>
      </c>
      <c r="N1192" s="116">
        <f t="shared" si="470"/>
        <v>17</v>
      </c>
      <c r="O1192" s="116">
        <f>SUM(C1192:N1192)</f>
        <v>240</v>
      </c>
    </row>
    <row r="1193" spans="2:15" s="22" customFormat="1" ht="23.25" customHeight="1" x14ac:dyDescent="0.25">
      <c r="B1193" s="85" t="s">
        <v>50</v>
      </c>
      <c r="C1193" s="111">
        <f>IF(C1210=0,0,(C1192/C1210)*100)</f>
        <v>7.1748878923766819</v>
      </c>
      <c r="D1193" s="111">
        <f t="shared" ref="D1193:N1193" si="471">IF(D1210=0,0,(D1192/D1210)*100)</f>
        <v>5.1587301587301582</v>
      </c>
      <c r="E1193" s="111">
        <f t="shared" si="471"/>
        <v>11.428571428571429</v>
      </c>
      <c r="F1193" s="111">
        <f t="shared" si="471"/>
        <v>74.647887323943664</v>
      </c>
      <c r="G1193" s="111">
        <f t="shared" si="471"/>
        <v>57.627118644067799</v>
      </c>
      <c r="H1193" s="111">
        <f t="shared" si="471"/>
        <v>41.666666666666671</v>
      </c>
      <c r="I1193" s="111">
        <f t="shared" si="471"/>
        <v>9.1428571428571423</v>
      </c>
      <c r="J1193" s="111">
        <f t="shared" si="471"/>
        <v>6.3745019920318722</v>
      </c>
      <c r="K1193" s="111">
        <f t="shared" si="471"/>
        <v>5.46875</v>
      </c>
      <c r="L1193" s="111">
        <f t="shared" si="471"/>
        <v>5.9760956175298805</v>
      </c>
      <c r="M1193" s="111">
        <f t="shared" si="471"/>
        <v>5.9055118110236222</v>
      </c>
      <c r="N1193" s="111">
        <f t="shared" si="471"/>
        <v>6.1151079136690649</v>
      </c>
      <c r="O1193" s="111">
        <f>IF(O1210=0,0,(O1192/O1210)*100)</f>
        <v>10.685663401602849</v>
      </c>
    </row>
    <row r="1194" spans="2:15" s="22" customFormat="1" ht="23.25" customHeight="1" x14ac:dyDescent="0.25">
      <c r="B1194" s="85" t="s">
        <v>25</v>
      </c>
      <c r="C1194" s="111">
        <f>C1192/$C$1708</f>
        <v>0.5161290322580645</v>
      </c>
      <c r="D1194" s="111">
        <f t="shared" ref="D1194:N1194" si="472">D1192/$C$1709</f>
        <v>0.42749095692206512</v>
      </c>
      <c r="E1194" s="111">
        <f t="shared" si="472"/>
        <v>0.52614271621177244</v>
      </c>
      <c r="F1194" s="111">
        <f t="shared" si="472"/>
        <v>1.7428477474514963</v>
      </c>
      <c r="G1194" s="111">
        <f t="shared" si="472"/>
        <v>1.1180532719500165</v>
      </c>
      <c r="H1194" s="111">
        <f t="shared" si="472"/>
        <v>0.49325879644853665</v>
      </c>
      <c r="I1194" s="111">
        <f t="shared" si="472"/>
        <v>0.52614271621177244</v>
      </c>
      <c r="J1194" s="111">
        <f t="shared" si="472"/>
        <v>0.52614271621177244</v>
      </c>
      <c r="K1194" s="111">
        <f t="shared" si="472"/>
        <v>0.46037487668530086</v>
      </c>
      <c r="L1194" s="111">
        <f t="shared" si="472"/>
        <v>0.49325879644853665</v>
      </c>
      <c r="M1194" s="111">
        <f t="shared" si="472"/>
        <v>0.49325879644853665</v>
      </c>
      <c r="N1194" s="111">
        <f t="shared" si="472"/>
        <v>0.55902663597500823</v>
      </c>
      <c r="O1194" s="111">
        <f>O1192/O1708</f>
        <v>0.65753424657534243</v>
      </c>
    </row>
    <row r="1195" spans="2:15" s="18" customFormat="1" ht="12" customHeight="1" x14ac:dyDescent="0.25">
      <c r="B1195" s="63"/>
      <c r="C1195" s="64"/>
      <c r="D1195" s="64"/>
      <c r="E1195" s="64"/>
      <c r="F1195" s="64"/>
      <c r="G1195" s="64"/>
      <c r="H1195" s="64"/>
      <c r="I1195" s="64"/>
      <c r="J1195" s="64"/>
      <c r="K1195" s="64"/>
      <c r="L1195" s="64"/>
      <c r="M1195" s="64"/>
      <c r="N1195" s="64"/>
      <c r="O1195" s="59"/>
    </row>
    <row r="1196" spans="2:15" s="22" customFormat="1" ht="23.25" customHeight="1" x14ac:dyDescent="0.25">
      <c r="B1196" s="85" t="s">
        <v>758</v>
      </c>
      <c r="C1196" s="97"/>
      <c r="D1196" s="98"/>
      <c r="E1196" s="98"/>
      <c r="F1196" s="98"/>
      <c r="G1196" s="98"/>
      <c r="H1196" s="98"/>
      <c r="I1196" s="98"/>
      <c r="J1196" s="98"/>
      <c r="K1196" s="98"/>
      <c r="L1196" s="98"/>
      <c r="M1196" s="98"/>
      <c r="N1196" s="98"/>
      <c r="O1196" s="99"/>
    </row>
    <row r="1197" spans="2:15" s="22" customFormat="1" ht="23.25" customHeight="1" x14ac:dyDescent="0.25">
      <c r="B1197" s="104" t="s">
        <v>759</v>
      </c>
      <c r="C1197" s="109">
        <v>0</v>
      </c>
      <c r="D1197" s="109">
        <v>0</v>
      </c>
      <c r="E1197" s="109">
        <v>3</v>
      </c>
      <c r="F1197" s="109">
        <v>0</v>
      </c>
      <c r="G1197" s="109">
        <v>0</v>
      </c>
      <c r="H1197" s="109">
        <v>0</v>
      </c>
      <c r="I1197" s="109">
        <v>1</v>
      </c>
      <c r="J1197" s="109">
        <v>0</v>
      </c>
      <c r="K1197" s="109">
        <v>0</v>
      </c>
      <c r="L1197" s="109">
        <v>0</v>
      </c>
      <c r="M1197" s="109">
        <v>0</v>
      </c>
      <c r="N1197" s="109">
        <v>0</v>
      </c>
      <c r="O1197" s="116">
        <f>SUM(C1197:N1197)</f>
        <v>4</v>
      </c>
    </row>
    <row r="1198" spans="2:15" s="22" customFormat="1" ht="23.25" customHeight="1" x14ac:dyDescent="0.25">
      <c r="B1198" s="107" t="s">
        <v>1242</v>
      </c>
      <c r="C1198" s="110">
        <v>48</v>
      </c>
      <c r="D1198" s="110">
        <v>48</v>
      </c>
      <c r="E1198" s="110">
        <v>19</v>
      </c>
      <c r="F1198" s="110">
        <v>18</v>
      </c>
      <c r="G1198" s="110">
        <v>24</v>
      </c>
      <c r="H1198" s="110">
        <v>21</v>
      </c>
      <c r="I1198" s="110">
        <v>53</v>
      </c>
      <c r="J1198" s="110">
        <v>47</v>
      </c>
      <c r="K1198" s="110">
        <v>40</v>
      </c>
      <c r="L1198" s="110">
        <v>54</v>
      </c>
      <c r="M1198" s="110">
        <v>42</v>
      </c>
      <c r="N1198" s="110">
        <v>61</v>
      </c>
      <c r="O1198" s="116">
        <f>SUM(C1198:N1198)</f>
        <v>475</v>
      </c>
    </row>
    <row r="1199" spans="2:15" s="22" customFormat="1" ht="23.25" customHeight="1" x14ac:dyDescent="0.25">
      <c r="B1199" s="117" t="s">
        <v>5</v>
      </c>
      <c r="C1199" s="116">
        <f>SUM(C1197:C1198)</f>
        <v>48</v>
      </c>
      <c r="D1199" s="116">
        <f t="shared" ref="D1199:N1199" si="473">SUM(D1197:D1198)</f>
        <v>48</v>
      </c>
      <c r="E1199" s="116">
        <f t="shared" si="473"/>
        <v>22</v>
      </c>
      <c r="F1199" s="116">
        <f t="shared" si="473"/>
        <v>18</v>
      </c>
      <c r="G1199" s="116">
        <f t="shared" si="473"/>
        <v>24</v>
      </c>
      <c r="H1199" s="116">
        <f t="shared" si="473"/>
        <v>21</v>
      </c>
      <c r="I1199" s="116">
        <f t="shared" si="473"/>
        <v>54</v>
      </c>
      <c r="J1199" s="116">
        <f t="shared" si="473"/>
        <v>47</v>
      </c>
      <c r="K1199" s="116">
        <f t="shared" si="473"/>
        <v>40</v>
      </c>
      <c r="L1199" s="116">
        <f>SUM(L1197:L1198)</f>
        <v>54</v>
      </c>
      <c r="M1199" s="116">
        <f t="shared" si="473"/>
        <v>42</v>
      </c>
      <c r="N1199" s="116">
        <f t="shared" si="473"/>
        <v>61</v>
      </c>
      <c r="O1199" s="116">
        <f>SUM(C1199:N1199)</f>
        <v>479</v>
      </c>
    </row>
    <row r="1200" spans="2:15" s="22" customFormat="1" ht="23.25" customHeight="1" x14ac:dyDescent="0.25">
      <c r="B1200" s="85" t="s">
        <v>39</v>
      </c>
      <c r="C1200" s="111">
        <f>IF(C1210=0,0,(C1199/C1210)*100)</f>
        <v>21.524663677130047</v>
      </c>
      <c r="D1200" s="111">
        <f t="shared" ref="D1200:N1200" si="474">IF(D1210=0,0,(D1199/D1210)*100)</f>
        <v>19.047619047619047</v>
      </c>
      <c r="E1200" s="111">
        <f t="shared" si="474"/>
        <v>15.714285714285714</v>
      </c>
      <c r="F1200" s="111">
        <f t="shared" si="474"/>
        <v>25.352112676056336</v>
      </c>
      <c r="G1200" s="111">
        <f t="shared" si="474"/>
        <v>40.677966101694921</v>
      </c>
      <c r="H1200" s="111">
        <f t="shared" si="474"/>
        <v>58.333333333333336</v>
      </c>
      <c r="I1200" s="111">
        <f t="shared" si="474"/>
        <v>30.857142857142854</v>
      </c>
      <c r="J1200" s="111">
        <f t="shared" si="474"/>
        <v>18.725099601593627</v>
      </c>
      <c r="K1200" s="111">
        <f t="shared" si="474"/>
        <v>15.625</v>
      </c>
      <c r="L1200" s="111">
        <f t="shared" si="474"/>
        <v>21.513944223107568</v>
      </c>
      <c r="M1200" s="111">
        <f t="shared" si="474"/>
        <v>16.535433070866144</v>
      </c>
      <c r="N1200" s="111">
        <f t="shared" si="474"/>
        <v>21.942446043165468</v>
      </c>
      <c r="O1200" s="111">
        <f>IF(O1210=0,0,(O1199/O1210)*100)</f>
        <v>21.326803205699022</v>
      </c>
    </row>
    <row r="1201" spans="2:15" s="22" customFormat="1" ht="23.25" customHeight="1" x14ac:dyDescent="0.25">
      <c r="B1201" s="85" t="s">
        <v>25</v>
      </c>
      <c r="C1201" s="111">
        <f>C1199/$C$1708</f>
        <v>1.5483870967741935</v>
      </c>
      <c r="D1201" s="111">
        <f t="shared" ref="D1201:N1201" si="475">D1199/$C$1709</f>
        <v>1.5784281486353173</v>
      </c>
      <c r="E1201" s="111">
        <f t="shared" si="475"/>
        <v>0.72344623479118708</v>
      </c>
      <c r="F1201" s="111">
        <f t="shared" si="475"/>
        <v>0.59191055573824403</v>
      </c>
      <c r="G1201" s="111">
        <f t="shared" si="475"/>
        <v>0.78921407431765866</v>
      </c>
      <c r="H1201" s="111">
        <f t="shared" si="475"/>
        <v>0.69056231502795129</v>
      </c>
      <c r="I1201" s="111">
        <f t="shared" si="475"/>
        <v>1.7757316672147321</v>
      </c>
      <c r="J1201" s="111">
        <f t="shared" si="475"/>
        <v>1.5455442288720815</v>
      </c>
      <c r="K1201" s="111">
        <f t="shared" si="475"/>
        <v>1.315356790529431</v>
      </c>
      <c r="L1201" s="111">
        <f t="shared" si="475"/>
        <v>1.7757316672147321</v>
      </c>
      <c r="M1201" s="111">
        <f t="shared" si="475"/>
        <v>1.3811246300559026</v>
      </c>
      <c r="N1201" s="111">
        <f t="shared" si="475"/>
        <v>2.0059191055573824</v>
      </c>
      <c r="O1201" s="111">
        <f>O1199/O1708</f>
        <v>1.3123287671232877</v>
      </c>
    </row>
    <row r="1202" spans="2:15" s="18" customFormat="1" ht="12" customHeight="1" x14ac:dyDescent="0.25">
      <c r="B1202" s="65"/>
      <c r="C1202" s="64"/>
      <c r="D1202" s="64"/>
      <c r="E1202" s="64"/>
      <c r="F1202" s="64"/>
      <c r="G1202" s="64"/>
      <c r="H1202" s="64"/>
      <c r="I1202" s="64"/>
      <c r="J1202" s="64"/>
      <c r="K1202" s="64"/>
      <c r="L1202" s="64"/>
      <c r="M1202" s="64"/>
      <c r="N1202" s="64"/>
      <c r="O1202" s="59"/>
    </row>
    <row r="1203" spans="2:15" s="22" customFormat="1" ht="23.25" customHeight="1" x14ac:dyDescent="0.25">
      <c r="B1203" s="85" t="s">
        <v>760</v>
      </c>
      <c r="C1203" s="97"/>
      <c r="D1203" s="98"/>
      <c r="E1203" s="98"/>
      <c r="F1203" s="98"/>
      <c r="G1203" s="98"/>
      <c r="H1203" s="98"/>
      <c r="I1203" s="98"/>
      <c r="J1203" s="98"/>
      <c r="K1203" s="98"/>
      <c r="L1203" s="98"/>
      <c r="M1203" s="98"/>
      <c r="N1203" s="98"/>
      <c r="O1203" s="99"/>
    </row>
    <row r="1204" spans="2:15" s="17" customFormat="1" ht="23.25" customHeight="1" x14ac:dyDescent="0.25">
      <c r="B1204" s="107" t="s">
        <v>1243</v>
      </c>
      <c r="C1204" s="110">
        <v>159</v>
      </c>
      <c r="D1204" s="110">
        <v>191</v>
      </c>
      <c r="E1204" s="110">
        <v>102</v>
      </c>
      <c r="F1204" s="110">
        <v>0</v>
      </c>
      <c r="G1204" s="110">
        <v>1</v>
      </c>
      <c r="H1204" s="110">
        <v>0</v>
      </c>
      <c r="I1204" s="110">
        <v>105</v>
      </c>
      <c r="J1204" s="110">
        <v>188</v>
      </c>
      <c r="K1204" s="110">
        <v>202</v>
      </c>
      <c r="L1204" s="110">
        <v>182</v>
      </c>
      <c r="M1204" s="110">
        <v>197</v>
      </c>
      <c r="N1204" s="110">
        <v>200</v>
      </c>
      <c r="O1204" s="116">
        <f>SUM(C1204:N1204)</f>
        <v>1527</v>
      </c>
    </row>
    <row r="1205" spans="2:15" s="22" customFormat="1" ht="23.25" customHeight="1" x14ac:dyDescent="0.25">
      <c r="B1205" s="117" t="s">
        <v>5</v>
      </c>
      <c r="C1205" s="116">
        <f t="shared" ref="C1205:N1205" si="476">SUM(C1204:C1204)</f>
        <v>159</v>
      </c>
      <c r="D1205" s="116">
        <f t="shared" si="476"/>
        <v>191</v>
      </c>
      <c r="E1205" s="116">
        <f t="shared" si="476"/>
        <v>102</v>
      </c>
      <c r="F1205" s="116">
        <f t="shared" si="476"/>
        <v>0</v>
      </c>
      <c r="G1205" s="116">
        <f t="shared" si="476"/>
        <v>1</v>
      </c>
      <c r="H1205" s="116">
        <f t="shared" si="476"/>
        <v>0</v>
      </c>
      <c r="I1205" s="116">
        <f t="shared" si="476"/>
        <v>105</v>
      </c>
      <c r="J1205" s="116">
        <f t="shared" si="476"/>
        <v>188</v>
      </c>
      <c r="K1205" s="116">
        <f t="shared" si="476"/>
        <v>202</v>
      </c>
      <c r="L1205" s="116">
        <f t="shared" si="476"/>
        <v>182</v>
      </c>
      <c r="M1205" s="116">
        <f t="shared" si="476"/>
        <v>197</v>
      </c>
      <c r="N1205" s="116">
        <f t="shared" si="476"/>
        <v>200</v>
      </c>
      <c r="O1205" s="116">
        <f>SUM(C1205:N1205)</f>
        <v>1527</v>
      </c>
    </row>
    <row r="1206" spans="2:15" s="17" customFormat="1" ht="23.25" customHeight="1" x14ac:dyDescent="0.25">
      <c r="B1206" s="85" t="s">
        <v>51</v>
      </c>
      <c r="C1206" s="111">
        <f>IF(C1210=0,0,(C1205/C1210)*100)</f>
        <v>71.300448430493262</v>
      </c>
      <c r="D1206" s="111">
        <f t="shared" ref="D1206:N1206" si="477">IF(D1210=0,0,(D1205/D1210)*100)</f>
        <v>75.793650793650784</v>
      </c>
      <c r="E1206" s="111">
        <f t="shared" si="477"/>
        <v>72.857142857142847</v>
      </c>
      <c r="F1206" s="111">
        <f t="shared" si="477"/>
        <v>0</v>
      </c>
      <c r="G1206" s="111">
        <f t="shared" si="477"/>
        <v>1.6949152542372881</v>
      </c>
      <c r="H1206" s="111">
        <f t="shared" si="477"/>
        <v>0</v>
      </c>
      <c r="I1206" s="111">
        <f t="shared" si="477"/>
        <v>60</v>
      </c>
      <c r="J1206" s="111">
        <f t="shared" si="477"/>
        <v>74.900398406374507</v>
      </c>
      <c r="K1206" s="111">
        <f t="shared" si="477"/>
        <v>78.90625</v>
      </c>
      <c r="L1206" s="111">
        <f t="shared" si="477"/>
        <v>72.509960159362549</v>
      </c>
      <c r="M1206" s="111">
        <f t="shared" si="477"/>
        <v>77.559055118110237</v>
      </c>
      <c r="N1206" s="111">
        <f t="shared" si="477"/>
        <v>71.942446043165461</v>
      </c>
      <c r="O1206" s="111">
        <f>IF(O1210=0,0,(O1205/O1210)*100)</f>
        <v>67.987533392698126</v>
      </c>
    </row>
    <row r="1207" spans="2:15" s="17" customFormat="1" ht="23.25" customHeight="1" x14ac:dyDescent="0.25">
      <c r="B1207" s="85" t="s">
        <v>25</v>
      </c>
      <c r="C1207" s="111">
        <f>C1205/$C$1708</f>
        <v>5.129032258064516</v>
      </c>
      <c r="D1207" s="111">
        <f t="shared" ref="D1207:N1207" si="478">D1205/$C$1709</f>
        <v>6.2808286747780331</v>
      </c>
      <c r="E1207" s="111">
        <f t="shared" si="478"/>
        <v>3.3541598158500494</v>
      </c>
      <c r="F1207" s="111">
        <f t="shared" si="478"/>
        <v>0</v>
      </c>
      <c r="G1207" s="111">
        <f t="shared" si="478"/>
        <v>3.2883919763235778E-2</v>
      </c>
      <c r="H1207" s="111">
        <f t="shared" si="478"/>
        <v>0</v>
      </c>
      <c r="I1207" s="111">
        <f t="shared" si="478"/>
        <v>3.4528115751397568</v>
      </c>
      <c r="J1207" s="111">
        <f t="shared" si="478"/>
        <v>6.1821769154883262</v>
      </c>
      <c r="K1207" s="111">
        <f t="shared" si="478"/>
        <v>6.6425517921736272</v>
      </c>
      <c r="L1207" s="111">
        <f t="shared" si="478"/>
        <v>5.9848733969089114</v>
      </c>
      <c r="M1207" s="111">
        <f t="shared" si="478"/>
        <v>6.4781321933574478</v>
      </c>
      <c r="N1207" s="111">
        <f t="shared" si="478"/>
        <v>6.5767839526471557</v>
      </c>
      <c r="O1207" s="111">
        <f>O1205/O1708</f>
        <v>4.183561643835616</v>
      </c>
    </row>
    <row r="1208" spans="2:15" s="23" customFormat="1" ht="12" customHeight="1" x14ac:dyDescent="0.25">
      <c r="B1208" s="63"/>
      <c r="C1208" s="64"/>
      <c r="D1208" s="64"/>
      <c r="E1208" s="64"/>
      <c r="F1208" s="64"/>
      <c r="G1208" s="64"/>
      <c r="H1208" s="64"/>
      <c r="I1208" s="64"/>
      <c r="J1208" s="64"/>
      <c r="K1208" s="64"/>
      <c r="L1208" s="64"/>
      <c r="M1208" s="64"/>
      <c r="N1208" s="64"/>
      <c r="O1208" s="59"/>
    </row>
    <row r="1209" spans="2:15" s="17" customFormat="1" ht="23.25" customHeight="1" x14ac:dyDescent="0.25">
      <c r="B1209" s="85" t="s">
        <v>761</v>
      </c>
      <c r="C1209" s="97"/>
      <c r="D1209" s="98"/>
      <c r="E1209" s="98"/>
      <c r="F1209" s="98"/>
      <c r="G1209" s="98"/>
      <c r="H1209" s="98"/>
      <c r="I1209" s="98"/>
      <c r="J1209" s="98"/>
      <c r="K1209" s="98"/>
      <c r="L1209" s="98"/>
      <c r="M1209" s="98"/>
      <c r="N1209" s="98"/>
      <c r="O1209" s="99"/>
    </row>
    <row r="1210" spans="2:15" s="22" customFormat="1" ht="23.25" customHeight="1" x14ac:dyDescent="0.25">
      <c r="B1210" s="117" t="s">
        <v>5</v>
      </c>
      <c r="C1210" s="116">
        <f t="shared" ref="C1210:N1210" si="479">C1192+C1199+C1205</f>
        <v>223</v>
      </c>
      <c r="D1210" s="116">
        <f t="shared" si="479"/>
        <v>252</v>
      </c>
      <c r="E1210" s="116">
        <f t="shared" si="479"/>
        <v>140</v>
      </c>
      <c r="F1210" s="116">
        <f t="shared" si="479"/>
        <v>71</v>
      </c>
      <c r="G1210" s="116">
        <f t="shared" si="479"/>
        <v>59</v>
      </c>
      <c r="H1210" s="116">
        <f t="shared" si="479"/>
        <v>36</v>
      </c>
      <c r="I1210" s="116">
        <f>I1192+I1199+I1205</f>
        <v>175</v>
      </c>
      <c r="J1210" s="116">
        <f t="shared" si="479"/>
        <v>251</v>
      </c>
      <c r="K1210" s="116">
        <f>K1192+K1199+K1205</f>
        <v>256</v>
      </c>
      <c r="L1210" s="116">
        <f t="shared" si="479"/>
        <v>251</v>
      </c>
      <c r="M1210" s="116">
        <f t="shared" si="479"/>
        <v>254</v>
      </c>
      <c r="N1210" s="116">
        <f t="shared" si="479"/>
        <v>278</v>
      </c>
      <c r="O1210" s="116">
        <f>SUM(C1210:N1210)</f>
        <v>2246</v>
      </c>
    </row>
    <row r="1211" spans="2:15" s="17" customFormat="1" ht="23.25" customHeight="1" x14ac:dyDescent="0.25">
      <c r="B1211" s="85" t="s">
        <v>25</v>
      </c>
      <c r="C1211" s="111">
        <f>C1210/$C$1708</f>
        <v>7.193548387096774</v>
      </c>
      <c r="D1211" s="111">
        <f t="shared" ref="D1211:N1211" si="480">D1210/$C$1709</f>
        <v>8.2867477803354159</v>
      </c>
      <c r="E1211" s="111">
        <f t="shared" si="480"/>
        <v>4.603748766853009</v>
      </c>
      <c r="F1211" s="111">
        <f t="shared" si="480"/>
        <v>2.3347583031897403</v>
      </c>
      <c r="G1211" s="111">
        <f t="shared" si="480"/>
        <v>1.9401512660309108</v>
      </c>
      <c r="H1211" s="111">
        <f t="shared" si="480"/>
        <v>1.1838211114764881</v>
      </c>
      <c r="I1211" s="111">
        <f t="shared" si="480"/>
        <v>5.7546859585662613</v>
      </c>
      <c r="J1211" s="111">
        <f t="shared" si="480"/>
        <v>8.2538638605721797</v>
      </c>
      <c r="K1211" s="111">
        <f t="shared" si="480"/>
        <v>8.4182834593883591</v>
      </c>
      <c r="L1211" s="111">
        <f t="shared" si="480"/>
        <v>8.2538638605721797</v>
      </c>
      <c r="M1211" s="111">
        <f t="shared" si="480"/>
        <v>8.3525156198618866</v>
      </c>
      <c r="N1211" s="111">
        <f t="shared" si="480"/>
        <v>9.1417296941795456</v>
      </c>
      <c r="O1211" s="111">
        <f>O1210/O1708</f>
        <v>6.1534246575342468</v>
      </c>
    </row>
    <row r="1212" spans="2:15" s="22" customFormat="1" ht="23.25" customHeight="1" x14ac:dyDescent="0.25">
      <c r="B1212" s="85" t="s">
        <v>98</v>
      </c>
      <c r="C1212" s="111">
        <f t="shared" ref="C1212:O1212" si="481">IF(C1210&lt;&gt;0,IF(C1334&lt;&gt;0,C1210/C1334*100,0),0)</f>
        <v>1.5663412235723817</v>
      </c>
      <c r="D1212" s="111">
        <f t="shared" si="481"/>
        <v>1.9504643962848296</v>
      </c>
      <c r="E1212" s="111">
        <f t="shared" si="481"/>
        <v>1.1701771982614511</v>
      </c>
      <c r="F1212" s="111">
        <f t="shared" si="481"/>
        <v>0.61960031416353956</v>
      </c>
      <c r="G1212" s="111">
        <f t="shared" si="481"/>
        <v>0.51064566383936305</v>
      </c>
      <c r="H1212" s="111">
        <f t="shared" si="481"/>
        <v>0.31548505827710105</v>
      </c>
      <c r="I1212" s="111">
        <f t="shared" si="481"/>
        <v>1.3065551739584889</v>
      </c>
      <c r="J1212" s="111">
        <f t="shared" si="481"/>
        <v>1.6035264805468601</v>
      </c>
      <c r="K1212" s="111">
        <f t="shared" si="481"/>
        <v>1.6779183325686571</v>
      </c>
      <c r="L1212" s="111">
        <f t="shared" si="481"/>
        <v>1.5667915106117352</v>
      </c>
      <c r="M1212" s="111">
        <f t="shared" si="481"/>
        <v>1.6173193250557147</v>
      </c>
      <c r="N1212" s="111">
        <f t="shared" si="481"/>
        <v>1.9929744067675101</v>
      </c>
      <c r="O1212" s="111">
        <f t="shared" si="481"/>
        <v>1.3735070907456444</v>
      </c>
    </row>
    <row r="1213" spans="2:15" s="17" customFormat="1" ht="12" customHeight="1" x14ac:dyDescent="0.25">
      <c r="B1213" s="63"/>
      <c r="C1213" s="66"/>
      <c r="D1213" s="66"/>
      <c r="E1213" s="66"/>
      <c r="F1213" s="66"/>
      <c r="G1213" s="66"/>
      <c r="H1213" s="66"/>
      <c r="I1213" s="66"/>
      <c r="J1213" s="66"/>
      <c r="K1213" s="66"/>
      <c r="L1213" s="66"/>
      <c r="M1213" s="66"/>
      <c r="N1213" s="66"/>
      <c r="O1213" s="67"/>
    </row>
    <row r="1214" spans="2:15" s="26" customFormat="1" ht="23.25" customHeight="1" x14ac:dyDescent="0.25">
      <c r="B1214" s="121" t="s">
        <v>171</v>
      </c>
      <c r="C1214" s="123"/>
      <c r="D1214" s="124"/>
      <c r="E1214" s="124"/>
      <c r="F1214" s="124"/>
      <c r="G1214" s="124"/>
      <c r="H1214" s="124"/>
      <c r="I1214" s="124"/>
      <c r="J1214" s="124"/>
      <c r="K1214" s="124"/>
      <c r="L1214" s="124"/>
      <c r="M1214" s="124"/>
      <c r="N1214" s="124"/>
      <c r="O1214" s="125"/>
    </row>
    <row r="1215" spans="2:15" s="23" customFormat="1" ht="12" customHeight="1" x14ac:dyDescent="0.25">
      <c r="B1215" s="31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21"/>
    </row>
    <row r="1216" spans="2:15" s="17" customFormat="1" ht="23.25" customHeight="1" x14ac:dyDescent="0.25">
      <c r="B1216" s="85" t="s">
        <v>172</v>
      </c>
      <c r="C1216" s="97"/>
      <c r="D1216" s="98"/>
      <c r="E1216" s="98"/>
      <c r="F1216" s="98"/>
      <c r="G1216" s="98"/>
      <c r="H1216" s="98"/>
      <c r="I1216" s="98"/>
      <c r="J1216" s="98"/>
      <c r="K1216" s="98"/>
      <c r="L1216" s="98"/>
      <c r="M1216" s="98"/>
      <c r="N1216" s="98"/>
      <c r="O1216" s="99"/>
    </row>
    <row r="1217" spans="2:15" s="17" customFormat="1" ht="23.25" customHeight="1" x14ac:dyDescent="0.25">
      <c r="B1217" s="104" t="s">
        <v>762</v>
      </c>
      <c r="C1217" s="109">
        <v>2</v>
      </c>
      <c r="D1217" s="109">
        <v>5</v>
      </c>
      <c r="E1217" s="109">
        <v>1</v>
      </c>
      <c r="F1217" s="109">
        <v>1</v>
      </c>
      <c r="G1217" s="109">
        <v>2</v>
      </c>
      <c r="H1217" s="109">
        <v>1</v>
      </c>
      <c r="I1217" s="109">
        <v>1</v>
      </c>
      <c r="J1217" s="109">
        <v>1</v>
      </c>
      <c r="K1217" s="109">
        <v>4</v>
      </c>
      <c r="L1217" s="109">
        <v>2</v>
      </c>
      <c r="M1217" s="109">
        <v>4</v>
      </c>
      <c r="N1217" s="109">
        <v>2</v>
      </c>
      <c r="O1217" s="116">
        <f>SUM(C1217:N1217)</f>
        <v>26</v>
      </c>
    </row>
    <row r="1218" spans="2:15" s="17" customFormat="1" ht="23.25" customHeight="1" x14ac:dyDescent="0.25">
      <c r="B1218" s="107" t="s">
        <v>763</v>
      </c>
      <c r="C1218" s="110">
        <v>1</v>
      </c>
      <c r="D1218" s="110">
        <v>0</v>
      </c>
      <c r="E1218" s="110">
        <v>0</v>
      </c>
      <c r="F1218" s="110">
        <v>0</v>
      </c>
      <c r="G1218" s="110">
        <v>0</v>
      </c>
      <c r="H1218" s="110">
        <v>0</v>
      </c>
      <c r="I1218" s="110">
        <v>0</v>
      </c>
      <c r="J1218" s="110">
        <v>0</v>
      </c>
      <c r="K1218" s="110">
        <v>0</v>
      </c>
      <c r="L1218" s="110">
        <v>1</v>
      </c>
      <c r="M1218" s="110">
        <v>0</v>
      </c>
      <c r="N1218" s="110">
        <v>1</v>
      </c>
      <c r="O1218" s="116">
        <f t="shared" ref="O1218:O1226" si="482">SUM(C1218:N1218)</f>
        <v>3</v>
      </c>
    </row>
    <row r="1219" spans="2:15" s="17" customFormat="1" ht="23.25" customHeight="1" x14ac:dyDescent="0.25">
      <c r="B1219" s="104" t="s">
        <v>764</v>
      </c>
      <c r="C1219" s="109">
        <v>0</v>
      </c>
      <c r="D1219" s="109">
        <v>0</v>
      </c>
      <c r="E1219" s="109">
        <v>0</v>
      </c>
      <c r="F1219" s="109">
        <v>0</v>
      </c>
      <c r="G1219" s="109">
        <v>0</v>
      </c>
      <c r="H1219" s="109">
        <v>0</v>
      </c>
      <c r="I1219" s="109">
        <v>2</v>
      </c>
      <c r="J1219" s="109">
        <v>1</v>
      </c>
      <c r="K1219" s="109">
        <v>0</v>
      </c>
      <c r="L1219" s="109">
        <v>0</v>
      </c>
      <c r="M1219" s="109">
        <v>0</v>
      </c>
      <c r="N1219" s="109">
        <v>0</v>
      </c>
      <c r="O1219" s="116">
        <f t="shared" si="482"/>
        <v>3</v>
      </c>
    </row>
    <row r="1220" spans="2:15" s="17" customFormat="1" ht="23.25" customHeight="1" x14ac:dyDescent="0.25">
      <c r="B1220" s="107" t="s">
        <v>765</v>
      </c>
      <c r="C1220" s="110">
        <v>0</v>
      </c>
      <c r="D1220" s="110">
        <v>1</v>
      </c>
      <c r="E1220" s="110">
        <v>0</v>
      </c>
      <c r="F1220" s="110">
        <v>0</v>
      </c>
      <c r="G1220" s="110">
        <v>0</v>
      </c>
      <c r="H1220" s="110">
        <v>0</v>
      </c>
      <c r="I1220" s="110">
        <v>1</v>
      </c>
      <c r="J1220" s="110">
        <v>0</v>
      </c>
      <c r="K1220" s="110">
        <v>0</v>
      </c>
      <c r="L1220" s="110">
        <v>0</v>
      </c>
      <c r="M1220" s="110">
        <v>1</v>
      </c>
      <c r="N1220" s="110">
        <v>1</v>
      </c>
      <c r="O1220" s="116">
        <f t="shared" si="482"/>
        <v>4</v>
      </c>
    </row>
    <row r="1221" spans="2:15" s="17" customFormat="1" ht="23.25" customHeight="1" x14ac:dyDescent="0.25">
      <c r="B1221" s="104" t="s">
        <v>766</v>
      </c>
      <c r="C1221" s="109">
        <v>0</v>
      </c>
      <c r="D1221" s="109">
        <v>0</v>
      </c>
      <c r="E1221" s="109">
        <v>0</v>
      </c>
      <c r="F1221" s="109">
        <v>0</v>
      </c>
      <c r="G1221" s="109">
        <v>0</v>
      </c>
      <c r="H1221" s="109">
        <v>0</v>
      </c>
      <c r="I1221" s="109">
        <v>1</v>
      </c>
      <c r="J1221" s="109">
        <v>0</v>
      </c>
      <c r="K1221" s="109">
        <v>0</v>
      </c>
      <c r="L1221" s="109">
        <v>0</v>
      </c>
      <c r="M1221" s="109">
        <v>0</v>
      </c>
      <c r="N1221" s="109">
        <v>1</v>
      </c>
      <c r="O1221" s="116">
        <f t="shared" si="482"/>
        <v>2</v>
      </c>
    </row>
    <row r="1222" spans="2:15" s="22" customFormat="1" ht="23.25" customHeight="1" x14ac:dyDescent="0.25">
      <c r="B1222" s="107" t="s">
        <v>767</v>
      </c>
      <c r="C1222" s="110">
        <v>0</v>
      </c>
      <c r="D1222" s="110">
        <v>0</v>
      </c>
      <c r="E1222" s="110">
        <v>0</v>
      </c>
      <c r="F1222" s="110">
        <v>0</v>
      </c>
      <c r="G1222" s="110">
        <v>0</v>
      </c>
      <c r="H1222" s="110">
        <v>0</v>
      </c>
      <c r="I1222" s="110">
        <v>0</v>
      </c>
      <c r="J1222" s="110">
        <v>0</v>
      </c>
      <c r="K1222" s="110">
        <v>0</v>
      </c>
      <c r="L1222" s="110">
        <v>0</v>
      </c>
      <c r="M1222" s="110">
        <v>0</v>
      </c>
      <c r="N1222" s="110">
        <v>0</v>
      </c>
      <c r="O1222" s="116">
        <f t="shared" si="482"/>
        <v>0</v>
      </c>
    </row>
    <row r="1223" spans="2:15" s="22" customFormat="1" ht="23.25" customHeight="1" x14ac:dyDescent="0.25">
      <c r="B1223" s="104" t="s">
        <v>768</v>
      </c>
      <c r="C1223" s="109">
        <v>0</v>
      </c>
      <c r="D1223" s="109">
        <v>0</v>
      </c>
      <c r="E1223" s="109">
        <v>0</v>
      </c>
      <c r="F1223" s="109">
        <v>0</v>
      </c>
      <c r="G1223" s="109">
        <v>0</v>
      </c>
      <c r="H1223" s="109">
        <v>0</v>
      </c>
      <c r="I1223" s="109">
        <v>0</v>
      </c>
      <c r="J1223" s="109">
        <v>0</v>
      </c>
      <c r="K1223" s="109">
        <v>0</v>
      </c>
      <c r="L1223" s="109">
        <v>0</v>
      </c>
      <c r="M1223" s="109">
        <v>0</v>
      </c>
      <c r="N1223" s="109">
        <v>0</v>
      </c>
      <c r="O1223" s="116">
        <f t="shared" si="482"/>
        <v>0</v>
      </c>
    </row>
    <row r="1224" spans="2:15" s="22" customFormat="1" ht="23.25" customHeight="1" x14ac:dyDescent="0.25">
      <c r="B1224" s="107" t="s">
        <v>769</v>
      </c>
      <c r="C1224" s="110">
        <v>3</v>
      </c>
      <c r="D1224" s="110">
        <v>2</v>
      </c>
      <c r="E1224" s="110">
        <v>9</v>
      </c>
      <c r="F1224" s="110">
        <v>11</v>
      </c>
      <c r="G1224" s="110">
        <v>6</v>
      </c>
      <c r="H1224" s="110">
        <v>6</v>
      </c>
      <c r="I1224" s="110">
        <v>2</v>
      </c>
      <c r="J1224" s="110">
        <v>1</v>
      </c>
      <c r="K1224" s="110">
        <v>1</v>
      </c>
      <c r="L1224" s="110">
        <v>5</v>
      </c>
      <c r="M1224" s="110">
        <v>4</v>
      </c>
      <c r="N1224" s="110">
        <v>1</v>
      </c>
      <c r="O1224" s="116">
        <f t="shared" si="482"/>
        <v>51</v>
      </c>
    </row>
    <row r="1225" spans="2:15" s="22" customFormat="1" ht="23.25" customHeight="1" x14ac:dyDescent="0.25">
      <c r="B1225" s="104" t="s">
        <v>770</v>
      </c>
      <c r="C1225" s="109">
        <v>1</v>
      </c>
      <c r="D1225" s="109">
        <v>0</v>
      </c>
      <c r="E1225" s="109">
        <v>0</v>
      </c>
      <c r="F1225" s="109">
        <v>1</v>
      </c>
      <c r="G1225" s="109">
        <v>0</v>
      </c>
      <c r="H1225" s="109">
        <v>0</v>
      </c>
      <c r="I1225" s="109">
        <v>1</v>
      </c>
      <c r="J1225" s="109">
        <v>1</v>
      </c>
      <c r="K1225" s="109">
        <v>2</v>
      </c>
      <c r="L1225" s="109">
        <v>3</v>
      </c>
      <c r="M1225" s="109">
        <v>1</v>
      </c>
      <c r="N1225" s="109">
        <v>0</v>
      </c>
      <c r="O1225" s="116">
        <f t="shared" si="482"/>
        <v>10</v>
      </c>
    </row>
    <row r="1226" spans="2:15" s="22" customFormat="1" ht="23.25" customHeight="1" x14ac:dyDescent="0.25">
      <c r="B1226" s="107" t="s">
        <v>771</v>
      </c>
      <c r="C1226" s="110">
        <v>0</v>
      </c>
      <c r="D1226" s="110">
        <v>2</v>
      </c>
      <c r="E1226" s="110">
        <v>1</v>
      </c>
      <c r="F1226" s="110">
        <v>2</v>
      </c>
      <c r="G1226" s="110">
        <v>0</v>
      </c>
      <c r="H1226" s="110">
        <v>1</v>
      </c>
      <c r="I1226" s="110">
        <v>5</v>
      </c>
      <c r="J1226" s="110">
        <v>1</v>
      </c>
      <c r="K1226" s="110">
        <v>0</v>
      </c>
      <c r="L1226" s="110">
        <v>3</v>
      </c>
      <c r="M1226" s="110">
        <v>1</v>
      </c>
      <c r="N1226" s="110">
        <v>1</v>
      </c>
      <c r="O1226" s="116">
        <f t="shared" si="482"/>
        <v>17</v>
      </c>
    </row>
    <row r="1227" spans="2:15" s="22" customFormat="1" ht="23.25" customHeight="1" x14ac:dyDescent="0.25">
      <c r="B1227" s="117" t="s">
        <v>5</v>
      </c>
      <c r="C1227" s="116">
        <f t="shared" ref="C1227:N1227" si="483">SUM(C1217:C1226)</f>
        <v>7</v>
      </c>
      <c r="D1227" s="116">
        <f t="shared" si="483"/>
        <v>10</v>
      </c>
      <c r="E1227" s="116">
        <f t="shared" si="483"/>
        <v>11</v>
      </c>
      <c r="F1227" s="116">
        <f t="shared" si="483"/>
        <v>15</v>
      </c>
      <c r="G1227" s="116">
        <f t="shared" si="483"/>
        <v>8</v>
      </c>
      <c r="H1227" s="116">
        <f t="shared" si="483"/>
        <v>8</v>
      </c>
      <c r="I1227" s="116">
        <f t="shared" si="483"/>
        <v>13</v>
      </c>
      <c r="J1227" s="116">
        <f t="shared" si="483"/>
        <v>5</v>
      </c>
      <c r="K1227" s="116">
        <f t="shared" si="483"/>
        <v>7</v>
      </c>
      <c r="L1227" s="116">
        <f t="shared" si="483"/>
        <v>14</v>
      </c>
      <c r="M1227" s="116">
        <f t="shared" si="483"/>
        <v>11</v>
      </c>
      <c r="N1227" s="116">
        <f t="shared" si="483"/>
        <v>7</v>
      </c>
      <c r="O1227" s="116">
        <f>SUM(C1227:N1227)</f>
        <v>116</v>
      </c>
    </row>
    <row r="1228" spans="2:15" s="17" customFormat="1" ht="12" customHeight="1" x14ac:dyDescent="0.25">
      <c r="B1228" s="19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1"/>
    </row>
    <row r="1229" spans="2:15" s="17" customFormat="1" ht="23.25" customHeight="1" x14ac:dyDescent="0.25">
      <c r="B1229" s="85" t="s">
        <v>772</v>
      </c>
      <c r="C1229" s="97"/>
      <c r="D1229" s="98"/>
      <c r="E1229" s="98"/>
      <c r="F1229" s="98"/>
      <c r="G1229" s="98"/>
      <c r="H1229" s="98"/>
      <c r="I1229" s="98"/>
      <c r="J1229" s="98"/>
      <c r="K1229" s="98"/>
      <c r="L1229" s="98"/>
      <c r="M1229" s="98"/>
      <c r="N1229" s="98"/>
      <c r="O1229" s="99"/>
    </row>
    <row r="1230" spans="2:15" s="22" customFormat="1" ht="23.25" customHeight="1" x14ac:dyDescent="0.25">
      <c r="B1230" s="117" t="s">
        <v>5</v>
      </c>
      <c r="C1230" s="116">
        <f>SUM(C1217:C1226)</f>
        <v>7</v>
      </c>
      <c r="D1230" s="116">
        <f>SUM(D1217:D1226)</f>
        <v>10</v>
      </c>
      <c r="E1230" s="116">
        <f>SUM(E1217:E1226)</f>
        <v>11</v>
      </c>
      <c r="F1230" s="116">
        <f t="shared" ref="F1230:N1230" si="484">SUM(F1217:F1226)</f>
        <v>15</v>
      </c>
      <c r="G1230" s="116">
        <f t="shared" si="484"/>
        <v>8</v>
      </c>
      <c r="H1230" s="116">
        <f t="shared" si="484"/>
        <v>8</v>
      </c>
      <c r="I1230" s="116">
        <f t="shared" si="484"/>
        <v>13</v>
      </c>
      <c r="J1230" s="116">
        <f t="shared" si="484"/>
        <v>5</v>
      </c>
      <c r="K1230" s="116">
        <f t="shared" si="484"/>
        <v>7</v>
      </c>
      <c r="L1230" s="116">
        <f t="shared" si="484"/>
        <v>14</v>
      </c>
      <c r="M1230" s="116">
        <f t="shared" si="484"/>
        <v>11</v>
      </c>
      <c r="N1230" s="116">
        <f t="shared" si="484"/>
        <v>7</v>
      </c>
      <c r="O1230" s="116">
        <f>SUM(C1230:N1230)</f>
        <v>116</v>
      </c>
    </row>
    <row r="1231" spans="2:15" s="22" customFormat="1" ht="23.25" customHeight="1" x14ac:dyDescent="0.25">
      <c r="B1231" s="85" t="s">
        <v>50</v>
      </c>
      <c r="C1231" s="111">
        <f>IF(C1248=0,0,(C1230/C1248)*100)</f>
        <v>5.982905982905983</v>
      </c>
      <c r="D1231" s="111">
        <f t="shared" ref="D1231:O1231" si="485">IF(D1248=0,0,(D1230/D1248)*100)</f>
        <v>9.433962264150944</v>
      </c>
      <c r="E1231" s="111">
        <f t="shared" si="485"/>
        <v>29.72972972972973</v>
      </c>
      <c r="F1231" s="111">
        <f t="shared" si="485"/>
        <v>65.217391304347828</v>
      </c>
      <c r="G1231" s="111">
        <f t="shared" si="485"/>
        <v>57.142857142857139</v>
      </c>
      <c r="H1231" s="111">
        <f t="shared" si="485"/>
        <v>66.666666666666657</v>
      </c>
      <c r="I1231" s="111">
        <f t="shared" si="485"/>
        <v>26</v>
      </c>
      <c r="J1231" s="111">
        <f t="shared" si="485"/>
        <v>4.1666666666666661</v>
      </c>
      <c r="K1231" s="111">
        <f t="shared" si="485"/>
        <v>5.5555555555555554</v>
      </c>
      <c r="L1231" s="111">
        <f t="shared" si="485"/>
        <v>12.5</v>
      </c>
      <c r="M1231" s="111">
        <f t="shared" si="485"/>
        <v>9.7345132743362832</v>
      </c>
      <c r="N1231" s="111">
        <f t="shared" si="485"/>
        <v>5.343511450381679</v>
      </c>
      <c r="O1231" s="111">
        <f t="shared" si="485"/>
        <v>12.070759625390219</v>
      </c>
    </row>
    <row r="1232" spans="2:15" s="22" customFormat="1" ht="23.25" customHeight="1" x14ac:dyDescent="0.25">
      <c r="B1232" s="85" t="s">
        <v>25</v>
      </c>
      <c r="C1232" s="111">
        <f>C1230/$C$1708</f>
        <v>0.22580645161290322</v>
      </c>
      <c r="D1232" s="111">
        <f t="shared" ref="D1232:N1232" si="486">D1230/$C$1709</f>
        <v>0.32883919763235775</v>
      </c>
      <c r="E1232" s="111">
        <f t="shared" si="486"/>
        <v>0.36172311739559354</v>
      </c>
      <c r="F1232" s="111">
        <f t="shared" si="486"/>
        <v>0.49325879644853665</v>
      </c>
      <c r="G1232" s="111">
        <f t="shared" si="486"/>
        <v>0.26307135810588622</v>
      </c>
      <c r="H1232" s="111">
        <f t="shared" si="486"/>
        <v>0.26307135810588622</v>
      </c>
      <c r="I1232" s="111">
        <f t="shared" si="486"/>
        <v>0.42749095692206512</v>
      </c>
      <c r="J1232" s="111">
        <f t="shared" si="486"/>
        <v>0.16441959881617887</v>
      </c>
      <c r="K1232" s="111">
        <f t="shared" si="486"/>
        <v>0.23018743834265043</v>
      </c>
      <c r="L1232" s="111">
        <f t="shared" si="486"/>
        <v>0.46037487668530086</v>
      </c>
      <c r="M1232" s="111">
        <f t="shared" si="486"/>
        <v>0.36172311739559354</v>
      </c>
      <c r="N1232" s="111">
        <f t="shared" si="486"/>
        <v>0.23018743834265043</v>
      </c>
      <c r="O1232" s="111">
        <f>O1230/O1708</f>
        <v>0.31780821917808222</v>
      </c>
    </row>
    <row r="1233" spans="2:15" s="22" customFormat="1" ht="12" customHeight="1" x14ac:dyDescent="0.25">
      <c r="B1233" s="63"/>
      <c r="C1233" s="64"/>
      <c r="D1233" s="64"/>
      <c r="E1233" s="64"/>
      <c r="F1233" s="64"/>
      <c r="G1233" s="64"/>
      <c r="H1233" s="64"/>
      <c r="I1233" s="64"/>
      <c r="J1233" s="64"/>
      <c r="K1233" s="64"/>
      <c r="L1233" s="64"/>
      <c r="M1233" s="64"/>
      <c r="N1233" s="64"/>
      <c r="O1233" s="59"/>
    </row>
    <row r="1234" spans="2:15" s="22" customFormat="1" ht="23.25" customHeight="1" x14ac:dyDescent="0.25">
      <c r="B1234" s="85" t="s">
        <v>173</v>
      </c>
      <c r="C1234" s="97"/>
      <c r="D1234" s="98"/>
      <c r="E1234" s="98"/>
      <c r="F1234" s="98"/>
      <c r="G1234" s="98"/>
      <c r="H1234" s="98"/>
      <c r="I1234" s="98"/>
      <c r="J1234" s="98"/>
      <c r="K1234" s="98"/>
      <c r="L1234" s="98"/>
      <c r="M1234" s="98"/>
      <c r="N1234" s="98"/>
      <c r="O1234" s="99"/>
    </row>
    <row r="1235" spans="2:15" s="22" customFormat="1" ht="23.25" customHeight="1" x14ac:dyDescent="0.25">
      <c r="B1235" s="104" t="s">
        <v>774</v>
      </c>
      <c r="C1235" s="109">
        <v>1</v>
      </c>
      <c r="D1235" s="109">
        <v>0</v>
      </c>
      <c r="E1235" s="109">
        <v>0</v>
      </c>
      <c r="F1235" s="109">
        <v>0</v>
      </c>
      <c r="G1235" s="109">
        <v>0</v>
      </c>
      <c r="H1235" s="109">
        <v>0</v>
      </c>
      <c r="I1235" s="109">
        <v>0</v>
      </c>
      <c r="J1235" s="109">
        <v>0</v>
      </c>
      <c r="K1235" s="109">
        <v>0</v>
      </c>
      <c r="L1235" s="109">
        <v>0</v>
      </c>
      <c r="M1235" s="109">
        <v>0</v>
      </c>
      <c r="N1235" s="109">
        <v>1</v>
      </c>
      <c r="O1235" s="116">
        <f>SUM(C1235:N1235)</f>
        <v>2</v>
      </c>
    </row>
    <row r="1236" spans="2:15" s="22" customFormat="1" ht="23.25" customHeight="1" x14ac:dyDescent="0.25">
      <c r="B1236" s="107" t="s">
        <v>773</v>
      </c>
      <c r="C1236" s="110">
        <v>4</v>
      </c>
      <c r="D1236" s="110">
        <v>7</v>
      </c>
      <c r="E1236" s="110">
        <v>3</v>
      </c>
      <c r="F1236" s="110">
        <v>7</v>
      </c>
      <c r="G1236" s="110">
        <v>6</v>
      </c>
      <c r="H1236" s="110">
        <v>4</v>
      </c>
      <c r="I1236" s="110">
        <v>7</v>
      </c>
      <c r="J1236" s="110">
        <v>9</v>
      </c>
      <c r="K1236" s="110">
        <v>15</v>
      </c>
      <c r="L1236" s="110">
        <v>6</v>
      </c>
      <c r="M1236" s="110">
        <v>7</v>
      </c>
      <c r="N1236" s="110">
        <v>17</v>
      </c>
      <c r="O1236" s="116">
        <f>SUM(C1236:N1236)</f>
        <v>92</v>
      </c>
    </row>
    <row r="1237" spans="2:15" s="22" customFormat="1" ht="23.25" customHeight="1" x14ac:dyDescent="0.25">
      <c r="B1237" s="117" t="s">
        <v>5</v>
      </c>
      <c r="C1237" s="116">
        <f t="shared" ref="C1237:N1237" si="487">SUM(C1235:C1236)</f>
        <v>5</v>
      </c>
      <c r="D1237" s="116">
        <f t="shared" si="487"/>
        <v>7</v>
      </c>
      <c r="E1237" s="116">
        <f t="shared" si="487"/>
        <v>3</v>
      </c>
      <c r="F1237" s="116">
        <f t="shared" si="487"/>
        <v>7</v>
      </c>
      <c r="G1237" s="116">
        <f t="shared" si="487"/>
        <v>6</v>
      </c>
      <c r="H1237" s="116">
        <f t="shared" si="487"/>
        <v>4</v>
      </c>
      <c r="I1237" s="116">
        <f t="shared" si="487"/>
        <v>7</v>
      </c>
      <c r="J1237" s="116">
        <f t="shared" si="487"/>
        <v>9</v>
      </c>
      <c r="K1237" s="116">
        <f t="shared" si="487"/>
        <v>15</v>
      </c>
      <c r="L1237" s="116">
        <f t="shared" si="487"/>
        <v>6</v>
      </c>
      <c r="M1237" s="116">
        <f t="shared" si="487"/>
        <v>7</v>
      </c>
      <c r="N1237" s="116">
        <f t="shared" si="487"/>
        <v>18</v>
      </c>
      <c r="O1237" s="116">
        <f>SUM(C1237:N1237)</f>
        <v>94</v>
      </c>
    </row>
    <row r="1238" spans="2:15" s="22" customFormat="1" ht="23.25" customHeight="1" x14ac:dyDescent="0.25">
      <c r="B1238" s="85" t="s">
        <v>39</v>
      </c>
      <c r="C1238" s="111">
        <f t="shared" ref="C1238:O1238" si="488">IF(C1248=0,0,(C1237/C1248)*100)</f>
        <v>4.2735042735042734</v>
      </c>
      <c r="D1238" s="111">
        <f t="shared" si="488"/>
        <v>6.6037735849056602</v>
      </c>
      <c r="E1238" s="111">
        <f t="shared" si="488"/>
        <v>8.1081081081081088</v>
      </c>
      <c r="F1238" s="111">
        <f t="shared" si="488"/>
        <v>30.434782608695656</v>
      </c>
      <c r="G1238" s="111">
        <f t="shared" si="488"/>
        <v>42.857142857142854</v>
      </c>
      <c r="H1238" s="111">
        <f t="shared" si="488"/>
        <v>33.333333333333329</v>
      </c>
      <c r="I1238" s="111">
        <f t="shared" si="488"/>
        <v>14.000000000000002</v>
      </c>
      <c r="J1238" s="111">
        <f t="shared" si="488"/>
        <v>7.5</v>
      </c>
      <c r="K1238" s="111">
        <f t="shared" si="488"/>
        <v>11.904761904761903</v>
      </c>
      <c r="L1238" s="111">
        <f t="shared" si="488"/>
        <v>5.3571428571428568</v>
      </c>
      <c r="M1238" s="111">
        <f t="shared" si="488"/>
        <v>6.1946902654867255</v>
      </c>
      <c r="N1238" s="111">
        <f t="shared" si="488"/>
        <v>13.740458015267176</v>
      </c>
      <c r="O1238" s="111">
        <f t="shared" si="488"/>
        <v>9.7814776274713839</v>
      </c>
    </row>
    <row r="1239" spans="2:15" s="22" customFormat="1" ht="23.25" customHeight="1" x14ac:dyDescent="0.25">
      <c r="B1239" s="85" t="s">
        <v>25</v>
      </c>
      <c r="C1239" s="111">
        <f>C1237/$C$1708</f>
        <v>0.16129032258064516</v>
      </c>
      <c r="D1239" s="111">
        <f t="shared" ref="D1239:N1239" si="489">D1237/$C$1709</f>
        <v>0.23018743834265043</v>
      </c>
      <c r="E1239" s="111">
        <f t="shared" si="489"/>
        <v>9.8651759289707333E-2</v>
      </c>
      <c r="F1239" s="111">
        <f t="shared" si="489"/>
        <v>0.23018743834265043</v>
      </c>
      <c r="G1239" s="111">
        <f t="shared" si="489"/>
        <v>0.19730351857941467</v>
      </c>
      <c r="H1239" s="111">
        <f t="shared" si="489"/>
        <v>0.13153567905294311</v>
      </c>
      <c r="I1239" s="111">
        <f t="shared" si="489"/>
        <v>0.23018743834265043</v>
      </c>
      <c r="J1239" s="111">
        <f t="shared" si="489"/>
        <v>0.29595527786912201</v>
      </c>
      <c r="K1239" s="111">
        <f t="shared" si="489"/>
        <v>0.49325879644853665</v>
      </c>
      <c r="L1239" s="111">
        <f t="shared" si="489"/>
        <v>0.19730351857941467</v>
      </c>
      <c r="M1239" s="111">
        <f t="shared" si="489"/>
        <v>0.23018743834265043</v>
      </c>
      <c r="N1239" s="111">
        <f t="shared" si="489"/>
        <v>0.59191055573824403</v>
      </c>
      <c r="O1239" s="111">
        <f>O1237/O1708</f>
        <v>0.25753424657534246</v>
      </c>
    </row>
    <row r="1240" spans="2:15" s="22" customFormat="1" ht="12" customHeight="1" x14ac:dyDescent="0.25">
      <c r="B1240" s="65"/>
      <c r="C1240" s="64"/>
      <c r="D1240" s="64"/>
      <c r="E1240" s="64"/>
      <c r="F1240" s="64"/>
      <c r="G1240" s="64"/>
      <c r="H1240" s="64"/>
      <c r="I1240" s="64"/>
      <c r="J1240" s="64"/>
      <c r="K1240" s="64"/>
      <c r="L1240" s="64"/>
      <c r="M1240" s="64"/>
      <c r="N1240" s="64"/>
      <c r="O1240" s="59"/>
    </row>
    <row r="1241" spans="2:15" s="22" customFormat="1" ht="23.25" customHeight="1" x14ac:dyDescent="0.25">
      <c r="B1241" s="85" t="s">
        <v>174</v>
      </c>
      <c r="C1241" s="97"/>
      <c r="D1241" s="98"/>
      <c r="E1241" s="98"/>
      <c r="F1241" s="98"/>
      <c r="G1241" s="98"/>
      <c r="H1241" s="98"/>
      <c r="I1241" s="98"/>
      <c r="J1241" s="98"/>
      <c r="K1241" s="98"/>
      <c r="L1241" s="98"/>
      <c r="M1241" s="98"/>
      <c r="N1241" s="98"/>
      <c r="O1241" s="99"/>
    </row>
    <row r="1242" spans="2:15" s="17" customFormat="1" ht="23.25" customHeight="1" x14ac:dyDescent="0.25">
      <c r="B1242" s="107" t="s">
        <v>775</v>
      </c>
      <c r="C1242" s="110">
        <v>105</v>
      </c>
      <c r="D1242" s="110">
        <v>89</v>
      </c>
      <c r="E1242" s="110">
        <v>23</v>
      </c>
      <c r="F1242" s="110">
        <v>1</v>
      </c>
      <c r="G1242" s="110">
        <v>0</v>
      </c>
      <c r="H1242" s="110">
        <v>0</v>
      </c>
      <c r="I1242" s="110">
        <v>30</v>
      </c>
      <c r="J1242" s="110">
        <v>106</v>
      </c>
      <c r="K1242" s="110">
        <v>104</v>
      </c>
      <c r="L1242" s="110">
        <v>92</v>
      </c>
      <c r="M1242" s="110">
        <v>95</v>
      </c>
      <c r="N1242" s="110">
        <v>106</v>
      </c>
      <c r="O1242" s="116">
        <f>SUM(C1242:N1242)</f>
        <v>751</v>
      </c>
    </row>
    <row r="1243" spans="2:15" s="22" customFormat="1" ht="23.25" customHeight="1" x14ac:dyDescent="0.25">
      <c r="B1243" s="117" t="s">
        <v>5</v>
      </c>
      <c r="C1243" s="116">
        <f>SUM(C1242:C1242)</f>
        <v>105</v>
      </c>
      <c r="D1243" s="116">
        <f>SUM(D1242:D1242)</f>
        <v>89</v>
      </c>
      <c r="E1243" s="116">
        <f>SUM(E1242:E1242)</f>
        <v>23</v>
      </c>
      <c r="F1243" s="116">
        <f t="shared" ref="F1243:N1243" si="490">SUM(F1242:F1242)</f>
        <v>1</v>
      </c>
      <c r="G1243" s="116">
        <f t="shared" si="490"/>
        <v>0</v>
      </c>
      <c r="H1243" s="116">
        <f t="shared" si="490"/>
        <v>0</v>
      </c>
      <c r="I1243" s="116">
        <f t="shared" si="490"/>
        <v>30</v>
      </c>
      <c r="J1243" s="116">
        <f>SUM(J1242:J1242)</f>
        <v>106</v>
      </c>
      <c r="K1243" s="116">
        <f t="shared" si="490"/>
        <v>104</v>
      </c>
      <c r="L1243" s="116">
        <f t="shared" si="490"/>
        <v>92</v>
      </c>
      <c r="M1243" s="116">
        <f t="shared" si="490"/>
        <v>95</v>
      </c>
      <c r="N1243" s="116">
        <f t="shared" si="490"/>
        <v>106</v>
      </c>
      <c r="O1243" s="116">
        <f>SUM(C1243:N1243)</f>
        <v>751</v>
      </c>
    </row>
    <row r="1244" spans="2:15" s="17" customFormat="1" ht="23.25" customHeight="1" x14ac:dyDescent="0.25">
      <c r="B1244" s="85" t="s">
        <v>51</v>
      </c>
      <c r="C1244" s="111">
        <f t="shared" ref="C1244:O1244" si="491">IF(C1248=0,0,(C1243/C1248)*100)</f>
        <v>89.743589743589752</v>
      </c>
      <c r="D1244" s="111">
        <f t="shared" si="491"/>
        <v>83.962264150943398</v>
      </c>
      <c r="E1244" s="111">
        <f t="shared" si="491"/>
        <v>62.162162162162161</v>
      </c>
      <c r="F1244" s="111">
        <f t="shared" si="491"/>
        <v>4.3478260869565215</v>
      </c>
      <c r="G1244" s="111">
        <f t="shared" si="491"/>
        <v>0</v>
      </c>
      <c r="H1244" s="111">
        <f t="shared" si="491"/>
        <v>0</v>
      </c>
      <c r="I1244" s="111">
        <f>IF(I1248=0,0,(I1243/I1248)*100)</f>
        <v>60</v>
      </c>
      <c r="J1244" s="111">
        <f t="shared" si="491"/>
        <v>88.333333333333329</v>
      </c>
      <c r="K1244" s="111">
        <f t="shared" si="491"/>
        <v>82.539682539682531</v>
      </c>
      <c r="L1244" s="111">
        <f t="shared" si="491"/>
        <v>82.142857142857139</v>
      </c>
      <c r="M1244" s="111">
        <f t="shared" si="491"/>
        <v>84.070796460176993</v>
      </c>
      <c r="N1244" s="111">
        <f t="shared" si="491"/>
        <v>80.916030534351151</v>
      </c>
      <c r="O1244" s="111">
        <f t="shared" si="491"/>
        <v>78.147762747138387</v>
      </c>
    </row>
    <row r="1245" spans="2:15" s="17" customFormat="1" ht="23.25" customHeight="1" x14ac:dyDescent="0.25">
      <c r="B1245" s="85" t="s">
        <v>25</v>
      </c>
      <c r="C1245" s="111">
        <f>C1243/$C$1708</f>
        <v>3.3870967741935485</v>
      </c>
      <c r="D1245" s="111">
        <f t="shared" ref="D1245:N1245" si="492">D1243/$C$1709</f>
        <v>2.9266688589279841</v>
      </c>
      <c r="E1245" s="111">
        <f t="shared" si="492"/>
        <v>0.75633015455442287</v>
      </c>
      <c r="F1245" s="111">
        <f t="shared" si="492"/>
        <v>3.2883919763235778E-2</v>
      </c>
      <c r="G1245" s="111">
        <f t="shared" si="492"/>
        <v>0</v>
      </c>
      <c r="H1245" s="111">
        <f t="shared" si="492"/>
        <v>0</v>
      </c>
      <c r="I1245" s="111">
        <f t="shared" si="492"/>
        <v>0.9865175928970733</v>
      </c>
      <c r="J1245" s="111">
        <f t="shared" si="492"/>
        <v>3.4856954949029926</v>
      </c>
      <c r="K1245" s="111">
        <f t="shared" si="492"/>
        <v>3.419927655376521</v>
      </c>
      <c r="L1245" s="111">
        <f t="shared" si="492"/>
        <v>3.0253206182176915</v>
      </c>
      <c r="M1245" s="111">
        <f t="shared" si="492"/>
        <v>3.1239723775073989</v>
      </c>
      <c r="N1245" s="111">
        <f t="shared" si="492"/>
        <v>3.4856954949029926</v>
      </c>
      <c r="O1245" s="111">
        <f>O1243/O1708</f>
        <v>2.0575342465753423</v>
      </c>
    </row>
    <row r="1246" spans="2:15" s="17" customFormat="1" ht="12" customHeight="1" x14ac:dyDescent="0.25">
      <c r="B1246" s="63"/>
      <c r="C1246" s="64"/>
      <c r="D1246" s="64"/>
      <c r="E1246" s="64"/>
      <c r="F1246" s="64"/>
      <c r="G1246" s="64"/>
      <c r="H1246" s="64"/>
      <c r="I1246" s="64"/>
      <c r="J1246" s="64"/>
      <c r="K1246" s="64"/>
      <c r="L1246" s="64"/>
      <c r="M1246" s="64"/>
      <c r="N1246" s="64"/>
      <c r="O1246" s="59"/>
    </row>
    <row r="1247" spans="2:15" s="17" customFormat="1" ht="23.25" customHeight="1" x14ac:dyDescent="0.25">
      <c r="B1247" s="85" t="s">
        <v>175</v>
      </c>
      <c r="C1247" s="97"/>
      <c r="D1247" s="98"/>
      <c r="E1247" s="98"/>
      <c r="F1247" s="98"/>
      <c r="G1247" s="98"/>
      <c r="H1247" s="98"/>
      <c r="I1247" s="98"/>
      <c r="J1247" s="98"/>
      <c r="K1247" s="98"/>
      <c r="L1247" s="98"/>
      <c r="M1247" s="98"/>
      <c r="N1247" s="98"/>
      <c r="O1247" s="99"/>
    </row>
    <row r="1248" spans="2:15" s="22" customFormat="1" ht="23.25" customHeight="1" x14ac:dyDescent="0.25">
      <c r="B1248" s="117" t="s">
        <v>5</v>
      </c>
      <c r="C1248" s="116">
        <f>C1230+C1237+C1243</f>
        <v>117</v>
      </c>
      <c r="D1248" s="116">
        <f>D1230+D1237+D1243</f>
        <v>106</v>
      </c>
      <c r="E1248" s="116">
        <f>E1230+E1237+E1243</f>
        <v>37</v>
      </c>
      <c r="F1248" s="116">
        <f>F1230+F1237+F1243</f>
        <v>23</v>
      </c>
      <c r="G1248" s="116">
        <f t="shared" ref="G1248:N1248" si="493">G1230+G1237+G1243</f>
        <v>14</v>
      </c>
      <c r="H1248" s="116">
        <f t="shared" si="493"/>
        <v>12</v>
      </c>
      <c r="I1248" s="116">
        <f t="shared" si="493"/>
        <v>50</v>
      </c>
      <c r="J1248" s="116">
        <f t="shared" si="493"/>
        <v>120</v>
      </c>
      <c r="K1248" s="116">
        <f t="shared" si="493"/>
        <v>126</v>
      </c>
      <c r="L1248" s="116">
        <f t="shared" si="493"/>
        <v>112</v>
      </c>
      <c r="M1248" s="116">
        <f t="shared" si="493"/>
        <v>113</v>
      </c>
      <c r="N1248" s="116">
        <f t="shared" si="493"/>
        <v>131</v>
      </c>
      <c r="O1248" s="116">
        <f>SUM(C1248:N1248)</f>
        <v>961</v>
      </c>
    </row>
    <row r="1249" spans="2:15" s="17" customFormat="1" ht="23.25" customHeight="1" x14ac:dyDescent="0.25">
      <c r="B1249" s="85" t="s">
        <v>25</v>
      </c>
      <c r="C1249" s="111">
        <f>C1248/$C$1708</f>
        <v>3.774193548387097</v>
      </c>
      <c r="D1249" s="111">
        <f t="shared" ref="D1249:N1249" si="494">D1248/$C$1709</f>
        <v>3.4856954949029926</v>
      </c>
      <c r="E1249" s="111">
        <f t="shared" si="494"/>
        <v>1.2167050312397238</v>
      </c>
      <c r="F1249" s="111">
        <f t="shared" si="494"/>
        <v>0.75633015455442287</v>
      </c>
      <c r="G1249" s="111">
        <f t="shared" si="494"/>
        <v>0.46037487668530086</v>
      </c>
      <c r="H1249" s="111">
        <f t="shared" si="494"/>
        <v>0.39460703715882933</v>
      </c>
      <c r="I1249" s="111">
        <f t="shared" si="494"/>
        <v>1.6441959881617889</v>
      </c>
      <c r="J1249" s="111">
        <f t="shared" si="494"/>
        <v>3.9460703715882932</v>
      </c>
      <c r="K1249" s="111">
        <f t="shared" si="494"/>
        <v>4.143373890167708</v>
      </c>
      <c r="L1249" s="111">
        <f t="shared" si="494"/>
        <v>3.6829990134824069</v>
      </c>
      <c r="M1249" s="111">
        <f t="shared" si="494"/>
        <v>3.7158829332456427</v>
      </c>
      <c r="N1249" s="111">
        <f t="shared" si="494"/>
        <v>4.3077934889838865</v>
      </c>
      <c r="O1249" s="111">
        <f>O1248/O1708</f>
        <v>2.6328767123287671</v>
      </c>
    </row>
    <row r="1250" spans="2:15" s="22" customFormat="1" ht="23.25" customHeight="1" x14ac:dyDescent="0.25">
      <c r="B1250" s="85" t="s">
        <v>98</v>
      </c>
      <c r="C1250" s="111">
        <f t="shared" ref="C1250:O1250" si="495">IF(C1248&lt;&gt;0,IF(C1334&lt;&gt;0,C1248/C1334*100,0),0)</f>
        <v>0.82180234599985946</v>
      </c>
      <c r="D1250" s="111">
        <f t="shared" si="495"/>
        <v>0.82043343653250778</v>
      </c>
      <c r="E1250" s="111">
        <f t="shared" si="495"/>
        <v>0.30926111668338346</v>
      </c>
      <c r="F1250" s="111">
        <f t="shared" si="495"/>
        <v>0.20071559472903394</v>
      </c>
      <c r="G1250" s="111">
        <f t="shared" si="495"/>
        <v>0.12117015752120479</v>
      </c>
      <c r="H1250" s="111">
        <f t="shared" si="495"/>
        <v>0.10516168609236701</v>
      </c>
      <c r="I1250" s="111">
        <f t="shared" si="495"/>
        <v>0.37330147827385396</v>
      </c>
      <c r="J1250" s="111">
        <f t="shared" si="495"/>
        <v>0.76662620583913632</v>
      </c>
      <c r="K1250" s="111">
        <f t="shared" si="495"/>
        <v>0.82585042931113584</v>
      </c>
      <c r="L1250" s="111">
        <f t="shared" si="495"/>
        <v>0.69912609238451939</v>
      </c>
      <c r="M1250" s="111">
        <f t="shared" si="495"/>
        <v>0.71951607768226677</v>
      </c>
      <c r="N1250" s="111">
        <f t="shared" si="495"/>
        <v>0.93913542189404264</v>
      </c>
      <c r="O1250" s="111">
        <f t="shared" si="495"/>
        <v>0.58768491282571866</v>
      </c>
    </row>
    <row r="1251" spans="2:15" s="22" customFormat="1" ht="12" customHeight="1" x14ac:dyDescent="0.25">
      <c r="B1251" s="63"/>
      <c r="C1251" s="66"/>
      <c r="D1251" s="66"/>
      <c r="E1251" s="66"/>
      <c r="F1251" s="66"/>
      <c r="G1251" s="66"/>
      <c r="H1251" s="66"/>
      <c r="I1251" s="66"/>
      <c r="J1251" s="66"/>
      <c r="K1251" s="66"/>
      <c r="L1251" s="66"/>
      <c r="M1251" s="66"/>
      <c r="N1251" s="66"/>
      <c r="O1251" s="67"/>
    </row>
    <row r="1252" spans="2:15" s="26" customFormat="1" ht="23.25" customHeight="1" x14ac:dyDescent="0.25">
      <c r="B1252" s="121" t="s">
        <v>1420</v>
      </c>
      <c r="C1252" s="123"/>
      <c r="D1252" s="124"/>
      <c r="E1252" s="124"/>
      <c r="F1252" s="124"/>
      <c r="G1252" s="124"/>
      <c r="H1252" s="124"/>
      <c r="I1252" s="124"/>
      <c r="J1252" s="124"/>
      <c r="K1252" s="124"/>
      <c r="L1252" s="124"/>
      <c r="M1252" s="124"/>
      <c r="N1252" s="124"/>
      <c r="O1252" s="125"/>
    </row>
    <row r="1253" spans="2:15" s="23" customFormat="1" ht="12" customHeight="1" x14ac:dyDescent="0.25">
      <c r="B1253" s="31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21"/>
    </row>
    <row r="1254" spans="2:15" s="17" customFormat="1" ht="23.25" customHeight="1" x14ac:dyDescent="0.25">
      <c r="B1254" s="85" t="s">
        <v>1421</v>
      </c>
      <c r="C1254" s="97"/>
      <c r="D1254" s="98"/>
      <c r="E1254" s="98"/>
      <c r="F1254" s="98"/>
      <c r="G1254" s="98"/>
      <c r="H1254" s="98"/>
      <c r="I1254" s="98"/>
      <c r="J1254" s="98"/>
      <c r="K1254" s="98"/>
      <c r="L1254" s="98"/>
      <c r="M1254" s="98"/>
      <c r="N1254" s="98"/>
      <c r="O1254" s="99"/>
    </row>
    <row r="1255" spans="2:15" s="17" customFormat="1" ht="23.25" customHeight="1" x14ac:dyDescent="0.25">
      <c r="B1255" s="104" t="s">
        <v>1422</v>
      </c>
      <c r="C1255" s="109">
        <v>0</v>
      </c>
      <c r="D1255" s="109">
        <v>0</v>
      </c>
      <c r="E1255" s="109">
        <v>0</v>
      </c>
      <c r="F1255" s="109">
        <v>0</v>
      </c>
      <c r="G1255" s="109">
        <v>0</v>
      </c>
      <c r="H1255" s="109">
        <v>0</v>
      </c>
      <c r="I1255" s="109">
        <v>0</v>
      </c>
      <c r="J1255" s="109">
        <v>0</v>
      </c>
      <c r="K1255" s="109">
        <v>0</v>
      </c>
      <c r="L1255" s="109">
        <v>0</v>
      </c>
      <c r="M1255" s="109">
        <v>0</v>
      </c>
      <c r="N1255" s="109">
        <v>0</v>
      </c>
      <c r="O1255" s="116">
        <f>SUM(C1255:N1255)</f>
        <v>0</v>
      </c>
    </row>
    <row r="1256" spans="2:15" s="17" customFormat="1" ht="23.25" customHeight="1" x14ac:dyDescent="0.25">
      <c r="B1256" s="107" t="s">
        <v>1423</v>
      </c>
      <c r="C1256" s="110">
        <v>1</v>
      </c>
      <c r="D1256" s="110">
        <v>0</v>
      </c>
      <c r="E1256" s="110">
        <v>2</v>
      </c>
      <c r="F1256" s="110">
        <v>0</v>
      </c>
      <c r="G1256" s="110">
        <v>0</v>
      </c>
      <c r="H1256" s="110">
        <v>0</v>
      </c>
      <c r="I1256" s="110">
        <v>1</v>
      </c>
      <c r="J1256" s="110">
        <v>4</v>
      </c>
      <c r="K1256" s="110">
        <v>1</v>
      </c>
      <c r="L1256" s="110">
        <v>5</v>
      </c>
      <c r="M1256" s="110">
        <v>1</v>
      </c>
      <c r="N1256" s="110">
        <v>2</v>
      </c>
      <c r="O1256" s="116">
        <f t="shared" ref="O1256:O1264" si="496">SUM(C1256:N1256)</f>
        <v>17</v>
      </c>
    </row>
    <row r="1257" spans="2:15" s="17" customFormat="1" ht="23.25" customHeight="1" x14ac:dyDescent="0.25">
      <c r="B1257" s="104" t="s">
        <v>1424</v>
      </c>
      <c r="C1257" s="109">
        <v>0</v>
      </c>
      <c r="D1257" s="109">
        <v>0</v>
      </c>
      <c r="E1257" s="109">
        <v>0</v>
      </c>
      <c r="F1257" s="109">
        <v>0</v>
      </c>
      <c r="G1257" s="109">
        <v>0</v>
      </c>
      <c r="H1257" s="109">
        <v>0</v>
      </c>
      <c r="I1257" s="109">
        <v>0</v>
      </c>
      <c r="J1257" s="109">
        <v>0</v>
      </c>
      <c r="K1257" s="109">
        <v>0</v>
      </c>
      <c r="L1257" s="109">
        <v>0</v>
      </c>
      <c r="M1257" s="109">
        <v>0</v>
      </c>
      <c r="N1257" s="109">
        <v>0</v>
      </c>
      <c r="O1257" s="116">
        <f t="shared" si="496"/>
        <v>0</v>
      </c>
    </row>
    <row r="1258" spans="2:15" s="17" customFormat="1" ht="23.25" customHeight="1" x14ac:dyDescent="0.25">
      <c r="B1258" s="107" t="s">
        <v>1425</v>
      </c>
      <c r="C1258" s="110">
        <v>0</v>
      </c>
      <c r="D1258" s="110">
        <v>0</v>
      </c>
      <c r="E1258" s="110">
        <v>0</v>
      </c>
      <c r="F1258" s="110">
        <v>0</v>
      </c>
      <c r="G1258" s="110">
        <v>0</v>
      </c>
      <c r="H1258" s="110">
        <v>0</v>
      </c>
      <c r="I1258" s="110">
        <v>0</v>
      </c>
      <c r="J1258" s="110">
        <v>0</v>
      </c>
      <c r="K1258" s="110">
        <v>0</v>
      </c>
      <c r="L1258" s="110">
        <v>0</v>
      </c>
      <c r="M1258" s="110">
        <v>0</v>
      </c>
      <c r="N1258" s="110">
        <v>0</v>
      </c>
      <c r="O1258" s="116">
        <f t="shared" si="496"/>
        <v>0</v>
      </c>
    </row>
    <row r="1259" spans="2:15" s="17" customFormat="1" ht="23.25" customHeight="1" x14ac:dyDescent="0.25">
      <c r="B1259" s="104" t="s">
        <v>1426</v>
      </c>
      <c r="C1259" s="109">
        <v>0</v>
      </c>
      <c r="D1259" s="109">
        <v>0</v>
      </c>
      <c r="E1259" s="109">
        <v>0</v>
      </c>
      <c r="F1259" s="109">
        <v>0</v>
      </c>
      <c r="G1259" s="109">
        <v>0</v>
      </c>
      <c r="H1259" s="109">
        <v>0</v>
      </c>
      <c r="I1259" s="109">
        <v>0</v>
      </c>
      <c r="J1259" s="109">
        <v>0</v>
      </c>
      <c r="K1259" s="109">
        <v>0</v>
      </c>
      <c r="L1259" s="109">
        <v>0</v>
      </c>
      <c r="M1259" s="109">
        <v>0</v>
      </c>
      <c r="N1259" s="109">
        <v>0</v>
      </c>
      <c r="O1259" s="116">
        <f t="shared" si="496"/>
        <v>0</v>
      </c>
    </row>
    <row r="1260" spans="2:15" s="22" customFormat="1" ht="23.25" customHeight="1" x14ac:dyDescent="0.25">
      <c r="B1260" s="107" t="s">
        <v>1427</v>
      </c>
      <c r="C1260" s="110">
        <v>0</v>
      </c>
      <c r="D1260" s="110">
        <v>0</v>
      </c>
      <c r="E1260" s="110">
        <v>0</v>
      </c>
      <c r="F1260" s="110">
        <v>0</v>
      </c>
      <c r="G1260" s="110">
        <v>0</v>
      </c>
      <c r="H1260" s="110">
        <v>0</v>
      </c>
      <c r="I1260" s="110">
        <v>0</v>
      </c>
      <c r="J1260" s="110">
        <v>0</v>
      </c>
      <c r="K1260" s="110">
        <v>0</v>
      </c>
      <c r="L1260" s="110">
        <v>0</v>
      </c>
      <c r="M1260" s="110">
        <v>0</v>
      </c>
      <c r="N1260" s="110">
        <v>0</v>
      </c>
      <c r="O1260" s="116">
        <f t="shared" si="496"/>
        <v>0</v>
      </c>
    </row>
    <row r="1261" spans="2:15" s="22" customFormat="1" ht="23.25" customHeight="1" x14ac:dyDescent="0.25">
      <c r="B1261" s="104" t="s">
        <v>1428</v>
      </c>
      <c r="C1261" s="109">
        <v>0</v>
      </c>
      <c r="D1261" s="109">
        <v>0</v>
      </c>
      <c r="E1261" s="109">
        <v>0</v>
      </c>
      <c r="F1261" s="109">
        <v>0</v>
      </c>
      <c r="G1261" s="109">
        <v>0</v>
      </c>
      <c r="H1261" s="109">
        <v>0</v>
      </c>
      <c r="I1261" s="109">
        <v>0</v>
      </c>
      <c r="J1261" s="109">
        <v>0</v>
      </c>
      <c r="K1261" s="109">
        <v>0</v>
      </c>
      <c r="L1261" s="109">
        <v>0</v>
      </c>
      <c r="M1261" s="109">
        <v>0</v>
      </c>
      <c r="N1261" s="109">
        <v>0</v>
      </c>
      <c r="O1261" s="116">
        <f t="shared" si="496"/>
        <v>0</v>
      </c>
    </row>
    <row r="1262" spans="2:15" s="22" customFormat="1" ht="23.25" customHeight="1" x14ac:dyDescent="0.25">
      <c r="B1262" s="107" t="s">
        <v>1429</v>
      </c>
      <c r="C1262" s="110">
        <v>0</v>
      </c>
      <c r="D1262" s="110">
        <v>0</v>
      </c>
      <c r="E1262" s="110">
        <v>1</v>
      </c>
      <c r="F1262" s="110">
        <v>0</v>
      </c>
      <c r="G1262" s="110">
        <v>0</v>
      </c>
      <c r="H1262" s="110">
        <v>0</v>
      </c>
      <c r="I1262" s="110">
        <v>0</v>
      </c>
      <c r="J1262" s="110">
        <v>0</v>
      </c>
      <c r="K1262" s="110">
        <v>0</v>
      </c>
      <c r="L1262" s="110">
        <v>0</v>
      </c>
      <c r="M1262" s="110">
        <v>0</v>
      </c>
      <c r="N1262" s="110">
        <v>0</v>
      </c>
      <c r="O1262" s="116">
        <f t="shared" si="496"/>
        <v>1</v>
      </c>
    </row>
    <row r="1263" spans="2:15" s="22" customFormat="1" ht="23.25" customHeight="1" x14ac:dyDescent="0.25">
      <c r="B1263" s="104" t="s">
        <v>1430</v>
      </c>
      <c r="C1263" s="109">
        <v>0</v>
      </c>
      <c r="D1263" s="109">
        <v>0</v>
      </c>
      <c r="E1263" s="109">
        <v>0</v>
      </c>
      <c r="F1263" s="109">
        <v>0</v>
      </c>
      <c r="G1263" s="109">
        <v>0</v>
      </c>
      <c r="H1263" s="109">
        <v>0</v>
      </c>
      <c r="I1263" s="109">
        <v>0</v>
      </c>
      <c r="J1263" s="109">
        <v>0</v>
      </c>
      <c r="K1263" s="109">
        <v>0</v>
      </c>
      <c r="L1263" s="109">
        <v>0</v>
      </c>
      <c r="M1263" s="109">
        <v>0</v>
      </c>
      <c r="N1263" s="109">
        <v>0</v>
      </c>
      <c r="O1263" s="116">
        <f t="shared" si="496"/>
        <v>0</v>
      </c>
    </row>
    <row r="1264" spans="2:15" s="22" customFormat="1" ht="23.25" customHeight="1" x14ac:dyDescent="0.25">
      <c r="B1264" s="107" t="s">
        <v>1431</v>
      </c>
      <c r="C1264" s="110">
        <v>0</v>
      </c>
      <c r="D1264" s="110">
        <v>0</v>
      </c>
      <c r="E1264" s="110">
        <v>0</v>
      </c>
      <c r="F1264" s="110">
        <v>0</v>
      </c>
      <c r="G1264" s="110">
        <v>0</v>
      </c>
      <c r="H1264" s="110">
        <v>0</v>
      </c>
      <c r="I1264" s="110">
        <v>0</v>
      </c>
      <c r="J1264" s="110">
        <v>0</v>
      </c>
      <c r="K1264" s="110">
        <v>0</v>
      </c>
      <c r="L1264" s="110">
        <v>0</v>
      </c>
      <c r="M1264" s="110">
        <v>0</v>
      </c>
      <c r="N1264" s="110">
        <v>0</v>
      </c>
      <c r="O1264" s="116">
        <f t="shared" si="496"/>
        <v>0</v>
      </c>
    </row>
    <row r="1265" spans="2:15" s="22" customFormat="1" ht="23.25" customHeight="1" x14ac:dyDescent="0.25">
      <c r="B1265" s="117" t="s">
        <v>5</v>
      </c>
      <c r="C1265" s="116">
        <f t="shared" ref="C1265:N1265" si="497">SUM(C1255:C1264)</f>
        <v>1</v>
      </c>
      <c r="D1265" s="116">
        <f t="shared" si="497"/>
        <v>0</v>
      </c>
      <c r="E1265" s="116">
        <f t="shared" si="497"/>
        <v>3</v>
      </c>
      <c r="F1265" s="116">
        <f t="shared" si="497"/>
        <v>0</v>
      </c>
      <c r="G1265" s="116">
        <f t="shared" si="497"/>
        <v>0</v>
      </c>
      <c r="H1265" s="116">
        <f t="shared" si="497"/>
        <v>0</v>
      </c>
      <c r="I1265" s="116">
        <f t="shared" si="497"/>
        <v>1</v>
      </c>
      <c r="J1265" s="116">
        <f t="shared" si="497"/>
        <v>4</v>
      </c>
      <c r="K1265" s="116">
        <f t="shared" si="497"/>
        <v>1</v>
      </c>
      <c r="L1265" s="116">
        <f t="shared" si="497"/>
        <v>5</v>
      </c>
      <c r="M1265" s="116">
        <f t="shared" si="497"/>
        <v>1</v>
      </c>
      <c r="N1265" s="116">
        <f t="shared" si="497"/>
        <v>2</v>
      </c>
      <c r="O1265" s="116">
        <f>SUM(C1265:N1265)</f>
        <v>18</v>
      </c>
    </row>
    <row r="1266" spans="2:15" s="17" customFormat="1" ht="12" customHeight="1" x14ac:dyDescent="0.25">
      <c r="B1266" s="19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1"/>
    </row>
    <row r="1267" spans="2:15" s="17" customFormat="1" ht="23.25" customHeight="1" x14ac:dyDescent="0.25">
      <c r="B1267" s="85" t="s">
        <v>1432</v>
      </c>
      <c r="C1267" s="97"/>
      <c r="D1267" s="98"/>
      <c r="E1267" s="98"/>
      <c r="F1267" s="98"/>
      <c r="G1267" s="98"/>
      <c r="H1267" s="98"/>
      <c r="I1267" s="98"/>
      <c r="J1267" s="98"/>
      <c r="K1267" s="98"/>
      <c r="L1267" s="98"/>
      <c r="M1267" s="98"/>
      <c r="N1267" s="98"/>
      <c r="O1267" s="99"/>
    </row>
    <row r="1268" spans="2:15" s="22" customFormat="1" ht="23.25" customHeight="1" x14ac:dyDescent="0.25">
      <c r="B1268" s="117" t="s">
        <v>5</v>
      </c>
      <c r="C1268" s="116">
        <f>SUM(C1255:C1264)</f>
        <v>1</v>
      </c>
      <c r="D1268" s="116">
        <f>SUM(D1255:D1264)</f>
        <v>0</v>
      </c>
      <c r="E1268" s="116">
        <f>SUM(E1255:E1264)</f>
        <v>3</v>
      </c>
      <c r="F1268" s="116">
        <f t="shared" ref="F1268:N1268" si="498">SUM(F1255:F1264)</f>
        <v>0</v>
      </c>
      <c r="G1268" s="116">
        <f t="shared" si="498"/>
        <v>0</v>
      </c>
      <c r="H1268" s="116">
        <f t="shared" si="498"/>
        <v>0</v>
      </c>
      <c r="I1268" s="116">
        <f t="shared" si="498"/>
        <v>1</v>
      </c>
      <c r="J1268" s="116">
        <f t="shared" si="498"/>
        <v>4</v>
      </c>
      <c r="K1268" s="116">
        <f t="shared" si="498"/>
        <v>1</v>
      </c>
      <c r="L1268" s="116">
        <f t="shared" si="498"/>
        <v>5</v>
      </c>
      <c r="M1268" s="116">
        <f t="shared" si="498"/>
        <v>1</v>
      </c>
      <c r="N1268" s="116">
        <f t="shared" si="498"/>
        <v>2</v>
      </c>
      <c r="O1268" s="116">
        <f>SUM(C1268:N1268)</f>
        <v>18</v>
      </c>
    </row>
    <row r="1269" spans="2:15" s="22" customFormat="1" ht="23.25" customHeight="1" x14ac:dyDescent="0.25">
      <c r="B1269" s="85" t="s">
        <v>50</v>
      </c>
      <c r="C1269" s="111">
        <f>IF(C1286=0,0,(C1268/C1286)*100)</f>
        <v>100</v>
      </c>
      <c r="D1269" s="111">
        <f t="shared" ref="D1269:O1269" si="499">IF(D1286=0,0,(D1268/D1286)*100)</f>
        <v>0</v>
      </c>
      <c r="E1269" s="111">
        <f t="shared" si="499"/>
        <v>100</v>
      </c>
      <c r="F1269" s="111">
        <f t="shared" si="499"/>
        <v>0</v>
      </c>
      <c r="G1269" s="111">
        <f t="shared" si="499"/>
        <v>0</v>
      </c>
      <c r="H1269" s="111">
        <f t="shared" si="499"/>
        <v>0</v>
      </c>
      <c r="I1269" s="111">
        <f t="shared" si="499"/>
        <v>100</v>
      </c>
      <c r="J1269" s="111">
        <f t="shared" si="499"/>
        <v>100</v>
      </c>
      <c r="K1269" s="111">
        <f t="shared" si="499"/>
        <v>100</v>
      </c>
      <c r="L1269" s="111">
        <f t="shared" si="499"/>
        <v>100</v>
      </c>
      <c r="M1269" s="111">
        <f t="shared" si="499"/>
        <v>100</v>
      </c>
      <c r="N1269" s="111">
        <f t="shared" si="499"/>
        <v>100</v>
      </c>
      <c r="O1269" s="111">
        <f t="shared" si="499"/>
        <v>100</v>
      </c>
    </row>
    <row r="1270" spans="2:15" s="22" customFormat="1" ht="23.25" customHeight="1" x14ac:dyDescent="0.25">
      <c r="B1270" s="85" t="s">
        <v>25</v>
      </c>
      <c r="C1270" s="111">
        <f>C1268/$C$1708</f>
        <v>3.2258064516129031E-2</v>
      </c>
      <c r="D1270" s="111">
        <f t="shared" ref="D1270:N1270" si="500">D1268/$C$1709</f>
        <v>0</v>
      </c>
      <c r="E1270" s="111">
        <f t="shared" si="500"/>
        <v>9.8651759289707333E-2</v>
      </c>
      <c r="F1270" s="111">
        <f t="shared" si="500"/>
        <v>0</v>
      </c>
      <c r="G1270" s="111">
        <f t="shared" si="500"/>
        <v>0</v>
      </c>
      <c r="H1270" s="111">
        <f t="shared" si="500"/>
        <v>0</v>
      </c>
      <c r="I1270" s="111">
        <f t="shared" si="500"/>
        <v>3.2883919763235778E-2</v>
      </c>
      <c r="J1270" s="111">
        <f t="shared" si="500"/>
        <v>0.13153567905294311</v>
      </c>
      <c r="K1270" s="111">
        <f t="shared" si="500"/>
        <v>3.2883919763235778E-2</v>
      </c>
      <c r="L1270" s="111">
        <f t="shared" si="500"/>
        <v>0.16441959881617887</v>
      </c>
      <c r="M1270" s="111">
        <f t="shared" si="500"/>
        <v>3.2883919763235778E-2</v>
      </c>
      <c r="N1270" s="111">
        <f t="shared" si="500"/>
        <v>6.5767839526471555E-2</v>
      </c>
      <c r="O1270" s="111">
        <f>O1268/O1708</f>
        <v>4.9315068493150684E-2</v>
      </c>
    </row>
    <row r="1271" spans="2:15" s="22" customFormat="1" ht="12" customHeight="1" x14ac:dyDescent="0.25">
      <c r="B1271" s="63"/>
      <c r="C1271" s="64"/>
      <c r="D1271" s="64"/>
      <c r="E1271" s="64"/>
      <c r="F1271" s="64"/>
      <c r="G1271" s="64"/>
      <c r="H1271" s="64"/>
      <c r="I1271" s="64"/>
      <c r="J1271" s="64"/>
      <c r="K1271" s="64"/>
      <c r="L1271" s="64"/>
      <c r="M1271" s="64"/>
      <c r="N1271" s="64"/>
      <c r="O1271" s="59"/>
    </row>
    <row r="1272" spans="2:15" s="22" customFormat="1" ht="23.25" customHeight="1" x14ac:dyDescent="0.25">
      <c r="B1272" s="85" t="s">
        <v>1433</v>
      </c>
      <c r="C1272" s="97"/>
      <c r="D1272" s="98"/>
      <c r="E1272" s="98"/>
      <c r="F1272" s="98"/>
      <c r="G1272" s="98"/>
      <c r="H1272" s="98"/>
      <c r="I1272" s="98"/>
      <c r="J1272" s="98"/>
      <c r="K1272" s="98"/>
      <c r="L1272" s="98"/>
      <c r="M1272" s="98"/>
      <c r="N1272" s="98"/>
      <c r="O1272" s="99"/>
    </row>
    <row r="1273" spans="2:15" s="22" customFormat="1" ht="23.25" customHeight="1" x14ac:dyDescent="0.25">
      <c r="B1273" s="104" t="s">
        <v>1434</v>
      </c>
      <c r="C1273" s="109">
        <v>0</v>
      </c>
      <c r="D1273" s="109">
        <v>0</v>
      </c>
      <c r="E1273" s="109">
        <v>0</v>
      </c>
      <c r="F1273" s="109">
        <v>0</v>
      </c>
      <c r="G1273" s="109">
        <v>0</v>
      </c>
      <c r="H1273" s="109">
        <v>0</v>
      </c>
      <c r="I1273" s="109">
        <v>0</v>
      </c>
      <c r="J1273" s="109">
        <v>0</v>
      </c>
      <c r="K1273" s="109">
        <v>0</v>
      </c>
      <c r="L1273" s="109">
        <v>0</v>
      </c>
      <c r="M1273" s="109">
        <v>0</v>
      </c>
      <c r="N1273" s="109">
        <v>0</v>
      </c>
      <c r="O1273" s="116">
        <f>SUM(C1273:N1273)</f>
        <v>0</v>
      </c>
    </row>
    <row r="1274" spans="2:15" s="22" customFormat="1" ht="23.25" customHeight="1" x14ac:dyDescent="0.25">
      <c r="B1274" s="107" t="s">
        <v>1435</v>
      </c>
      <c r="C1274" s="110">
        <v>0</v>
      </c>
      <c r="D1274" s="110">
        <v>0</v>
      </c>
      <c r="E1274" s="110">
        <v>0</v>
      </c>
      <c r="F1274" s="110">
        <v>0</v>
      </c>
      <c r="G1274" s="110">
        <v>0</v>
      </c>
      <c r="H1274" s="110">
        <v>0</v>
      </c>
      <c r="I1274" s="110">
        <v>0</v>
      </c>
      <c r="J1274" s="110">
        <v>0</v>
      </c>
      <c r="K1274" s="110">
        <v>0</v>
      </c>
      <c r="L1274" s="110">
        <v>0</v>
      </c>
      <c r="M1274" s="110">
        <v>0</v>
      </c>
      <c r="N1274" s="110">
        <v>0</v>
      </c>
      <c r="O1274" s="116">
        <f>SUM(C1274:N1274)</f>
        <v>0</v>
      </c>
    </row>
    <row r="1275" spans="2:15" s="22" customFormat="1" ht="23.25" customHeight="1" x14ac:dyDescent="0.25">
      <c r="B1275" s="117" t="s">
        <v>5</v>
      </c>
      <c r="C1275" s="116">
        <f t="shared" ref="C1275:N1275" si="501">SUM(C1273:C1274)</f>
        <v>0</v>
      </c>
      <c r="D1275" s="116">
        <f t="shared" si="501"/>
        <v>0</v>
      </c>
      <c r="E1275" s="116">
        <f t="shared" si="501"/>
        <v>0</v>
      </c>
      <c r="F1275" s="116">
        <f>SUM(F1273:F1274)</f>
        <v>0</v>
      </c>
      <c r="G1275" s="116">
        <f t="shared" si="501"/>
        <v>0</v>
      </c>
      <c r="H1275" s="116">
        <f t="shared" si="501"/>
        <v>0</v>
      </c>
      <c r="I1275" s="116">
        <f t="shared" si="501"/>
        <v>0</v>
      </c>
      <c r="J1275" s="116">
        <f t="shared" si="501"/>
        <v>0</v>
      </c>
      <c r="K1275" s="116">
        <f t="shared" si="501"/>
        <v>0</v>
      </c>
      <c r="L1275" s="116">
        <f t="shared" si="501"/>
        <v>0</v>
      </c>
      <c r="M1275" s="116">
        <f t="shared" si="501"/>
        <v>0</v>
      </c>
      <c r="N1275" s="116">
        <f t="shared" si="501"/>
        <v>0</v>
      </c>
      <c r="O1275" s="116">
        <f>SUM(C1275:N1275)</f>
        <v>0</v>
      </c>
    </row>
    <row r="1276" spans="2:15" s="22" customFormat="1" ht="23.25" customHeight="1" x14ac:dyDescent="0.25">
      <c r="B1276" s="85" t="s">
        <v>39</v>
      </c>
      <c r="C1276" s="111">
        <f t="shared" ref="C1276:O1276" si="502">IF(C1286=0,0,(C1275/C1286)*100)</f>
        <v>0</v>
      </c>
      <c r="D1276" s="111">
        <f t="shared" si="502"/>
        <v>0</v>
      </c>
      <c r="E1276" s="111">
        <f t="shared" si="502"/>
        <v>0</v>
      </c>
      <c r="F1276" s="111">
        <f t="shared" si="502"/>
        <v>0</v>
      </c>
      <c r="G1276" s="111">
        <f t="shared" si="502"/>
        <v>0</v>
      </c>
      <c r="H1276" s="111">
        <f t="shared" si="502"/>
        <v>0</v>
      </c>
      <c r="I1276" s="111">
        <f t="shared" si="502"/>
        <v>0</v>
      </c>
      <c r="J1276" s="111">
        <f t="shared" si="502"/>
        <v>0</v>
      </c>
      <c r="K1276" s="111">
        <f t="shared" si="502"/>
        <v>0</v>
      </c>
      <c r="L1276" s="111">
        <f t="shared" si="502"/>
        <v>0</v>
      </c>
      <c r="M1276" s="111">
        <f t="shared" si="502"/>
        <v>0</v>
      </c>
      <c r="N1276" s="111">
        <f t="shared" si="502"/>
        <v>0</v>
      </c>
      <c r="O1276" s="111">
        <f t="shared" si="502"/>
        <v>0</v>
      </c>
    </row>
    <row r="1277" spans="2:15" s="22" customFormat="1" ht="23.25" customHeight="1" x14ac:dyDescent="0.25">
      <c r="B1277" s="85" t="s">
        <v>25</v>
      </c>
      <c r="C1277" s="111">
        <f>C1275/$C$1708</f>
        <v>0</v>
      </c>
      <c r="D1277" s="111">
        <f t="shared" ref="D1277:N1277" si="503">D1275/$C$1709</f>
        <v>0</v>
      </c>
      <c r="E1277" s="111">
        <f t="shared" si="503"/>
        <v>0</v>
      </c>
      <c r="F1277" s="111">
        <f t="shared" si="503"/>
        <v>0</v>
      </c>
      <c r="G1277" s="111">
        <f t="shared" si="503"/>
        <v>0</v>
      </c>
      <c r="H1277" s="111">
        <f t="shared" si="503"/>
        <v>0</v>
      </c>
      <c r="I1277" s="111">
        <f t="shared" si="503"/>
        <v>0</v>
      </c>
      <c r="J1277" s="111">
        <f t="shared" si="503"/>
        <v>0</v>
      </c>
      <c r="K1277" s="111">
        <f t="shared" si="503"/>
        <v>0</v>
      </c>
      <c r="L1277" s="111">
        <f t="shared" si="503"/>
        <v>0</v>
      </c>
      <c r="M1277" s="111">
        <f t="shared" si="503"/>
        <v>0</v>
      </c>
      <c r="N1277" s="111">
        <f t="shared" si="503"/>
        <v>0</v>
      </c>
      <c r="O1277" s="111">
        <f>O1275/O1708</f>
        <v>0</v>
      </c>
    </row>
    <row r="1278" spans="2:15" s="22" customFormat="1" ht="12" customHeight="1" x14ac:dyDescent="0.25">
      <c r="B1278" s="65"/>
      <c r="C1278" s="64"/>
      <c r="D1278" s="64"/>
      <c r="E1278" s="64"/>
      <c r="F1278" s="64"/>
      <c r="G1278" s="64"/>
      <c r="H1278" s="64"/>
      <c r="I1278" s="64"/>
      <c r="J1278" s="64"/>
      <c r="K1278" s="64"/>
      <c r="L1278" s="64"/>
      <c r="M1278" s="64"/>
      <c r="N1278" s="64"/>
      <c r="O1278" s="59"/>
    </row>
    <row r="1279" spans="2:15" s="22" customFormat="1" ht="23.25" customHeight="1" x14ac:dyDescent="0.25">
      <c r="B1279" s="85" t="s">
        <v>1436</v>
      </c>
      <c r="C1279" s="97"/>
      <c r="D1279" s="98"/>
      <c r="E1279" s="98"/>
      <c r="F1279" s="98"/>
      <c r="G1279" s="98"/>
      <c r="H1279" s="98"/>
      <c r="I1279" s="98"/>
      <c r="J1279" s="98"/>
      <c r="K1279" s="98"/>
      <c r="L1279" s="98"/>
      <c r="M1279" s="98"/>
      <c r="N1279" s="98"/>
      <c r="O1279" s="99"/>
    </row>
    <row r="1280" spans="2:15" s="17" customFormat="1" ht="23.25" customHeight="1" x14ac:dyDescent="0.25">
      <c r="B1280" s="107" t="s">
        <v>1437</v>
      </c>
      <c r="C1280" s="110">
        <v>0</v>
      </c>
      <c r="D1280" s="110">
        <v>0</v>
      </c>
      <c r="E1280" s="110">
        <v>0</v>
      </c>
      <c r="F1280" s="110">
        <v>0</v>
      </c>
      <c r="G1280" s="110">
        <v>0</v>
      </c>
      <c r="H1280" s="110">
        <v>0</v>
      </c>
      <c r="I1280" s="110">
        <v>0</v>
      </c>
      <c r="J1280" s="110">
        <v>0</v>
      </c>
      <c r="K1280" s="110">
        <v>0</v>
      </c>
      <c r="L1280" s="110">
        <v>0</v>
      </c>
      <c r="M1280" s="110">
        <v>0</v>
      </c>
      <c r="N1280" s="110">
        <v>0</v>
      </c>
      <c r="O1280" s="116">
        <f>SUM(C1280:N1280)</f>
        <v>0</v>
      </c>
    </row>
    <row r="1281" spans="2:15" s="22" customFormat="1" ht="23.25" customHeight="1" x14ac:dyDescent="0.25">
      <c r="B1281" s="117" t="s">
        <v>5</v>
      </c>
      <c r="C1281" s="116">
        <f t="shared" ref="C1281:N1281" si="504">SUM(C1280:C1280)</f>
        <v>0</v>
      </c>
      <c r="D1281" s="116">
        <f t="shared" si="504"/>
        <v>0</v>
      </c>
      <c r="E1281" s="116">
        <f t="shared" si="504"/>
        <v>0</v>
      </c>
      <c r="F1281" s="116">
        <f t="shared" si="504"/>
        <v>0</v>
      </c>
      <c r="G1281" s="116">
        <f t="shared" si="504"/>
        <v>0</v>
      </c>
      <c r="H1281" s="116">
        <f t="shared" si="504"/>
        <v>0</v>
      </c>
      <c r="I1281" s="116">
        <f t="shared" si="504"/>
        <v>0</v>
      </c>
      <c r="J1281" s="116">
        <f t="shared" si="504"/>
        <v>0</v>
      </c>
      <c r="K1281" s="116">
        <f t="shared" si="504"/>
        <v>0</v>
      </c>
      <c r="L1281" s="116">
        <f t="shared" si="504"/>
        <v>0</v>
      </c>
      <c r="M1281" s="116">
        <f t="shared" si="504"/>
        <v>0</v>
      </c>
      <c r="N1281" s="116">
        <f t="shared" si="504"/>
        <v>0</v>
      </c>
      <c r="O1281" s="116">
        <f>SUM(C1281:N1281)</f>
        <v>0</v>
      </c>
    </row>
    <row r="1282" spans="2:15" s="17" customFormat="1" ht="23.25" customHeight="1" x14ac:dyDescent="0.25">
      <c r="B1282" s="85" t="s">
        <v>51</v>
      </c>
      <c r="C1282" s="111">
        <f t="shared" ref="C1282:H1282" si="505">IF(C1286=0,0,(C1281/C1286)*100)</f>
        <v>0</v>
      </c>
      <c r="D1282" s="111">
        <f t="shared" si="505"/>
        <v>0</v>
      </c>
      <c r="E1282" s="111">
        <f t="shared" si="505"/>
        <v>0</v>
      </c>
      <c r="F1282" s="111">
        <f t="shared" si="505"/>
        <v>0</v>
      </c>
      <c r="G1282" s="111">
        <f t="shared" si="505"/>
        <v>0</v>
      </c>
      <c r="H1282" s="111">
        <f t="shared" si="505"/>
        <v>0</v>
      </c>
      <c r="I1282" s="111">
        <f>IF(I1286=0,0,(I1281/I1286)*100)</f>
        <v>0</v>
      </c>
      <c r="J1282" s="111">
        <f t="shared" ref="J1282:O1282" si="506">IF(J1286=0,0,(J1281/J1286)*100)</f>
        <v>0</v>
      </c>
      <c r="K1282" s="111">
        <f t="shared" si="506"/>
        <v>0</v>
      </c>
      <c r="L1282" s="111">
        <f t="shared" si="506"/>
        <v>0</v>
      </c>
      <c r="M1282" s="111">
        <f t="shared" si="506"/>
        <v>0</v>
      </c>
      <c r="N1282" s="111">
        <f t="shared" si="506"/>
        <v>0</v>
      </c>
      <c r="O1282" s="111">
        <f t="shared" si="506"/>
        <v>0</v>
      </c>
    </row>
    <row r="1283" spans="2:15" s="17" customFormat="1" ht="23.25" customHeight="1" x14ac:dyDescent="0.25">
      <c r="B1283" s="85" t="s">
        <v>25</v>
      </c>
      <c r="C1283" s="111">
        <f>C1281/$C$1708</f>
        <v>0</v>
      </c>
      <c r="D1283" s="111">
        <f t="shared" ref="D1283:N1283" si="507">D1281/$C$1709</f>
        <v>0</v>
      </c>
      <c r="E1283" s="111">
        <f t="shared" si="507"/>
        <v>0</v>
      </c>
      <c r="F1283" s="111">
        <f t="shared" si="507"/>
        <v>0</v>
      </c>
      <c r="G1283" s="111">
        <f t="shared" si="507"/>
        <v>0</v>
      </c>
      <c r="H1283" s="111">
        <f t="shared" si="507"/>
        <v>0</v>
      </c>
      <c r="I1283" s="111">
        <f t="shared" si="507"/>
        <v>0</v>
      </c>
      <c r="J1283" s="111">
        <f t="shared" si="507"/>
        <v>0</v>
      </c>
      <c r="K1283" s="111">
        <f t="shared" si="507"/>
        <v>0</v>
      </c>
      <c r="L1283" s="111">
        <f t="shared" si="507"/>
        <v>0</v>
      </c>
      <c r="M1283" s="111">
        <f t="shared" si="507"/>
        <v>0</v>
      </c>
      <c r="N1283" s="111">
        <f t="shared" si="507"/>
        <v>0</v>
      </c>
      <c r="O1283" s="111">
        <f>O1281/O1708</f>
        <v>0</v>
      </c>
    </row>
    <row r="1284" spans="2:15" s="17" customFormat="1" ht="12" customHeight="1" x14ac:dyDescent="0.25">
      <c r="B1284" s="63"/>
      <c r="C1284" s="64"/>
      <c r="D1284" s="64"/>
      <c r="E1284" s="64"/>
      <c r="F1284" s="64"/>
      <c r="G1284" s="64"/>
      <c r="H1284" s="64"/>
      <c r="I1284" s="64"/>
      <c r="J1284" s="64"/>
      <c r="K1284" s="64"/>
      <c r="L1284" s="64"/>
      <c r="M1284" s="64"/>
      <c r="N1284" s="64"/>
      <c r="O1284" s="59"/>
    </row>
    <row r="1285" spans="2:15" s="17" customFormat="1" ht="23.25" customHeight="1" x14ac:dyDescent="0.25">
      <c r="B1285" s="85" t="s">
        <v>1438</v>
      </c>
      <c r="C1285" s="97"/>
      <c r="D1285" s="98"/>
      <c r="E1285" s="98"/>
      <c r="F1285" s="98"/>
      <c r="G1285" s="98"/>
      <c r="H1285" s="98"/>
      <c r="I1285" s="98"/>
      <c r="J1285" s="98"/>
      <c r="K1285" s="98"/>
      <c r="L1285" s="98"/>
      <c r="M1285" s="98"/>
      <c r="N1285" s="98"/>
      <c r="O1285" s="99"/>
    </row>
    <row r="1286" spans="2:15" s="22" customFormat="1" ht="23.25" customHeight="1" x14ac:dyDescent="0.25">
      <c r="B1286" s="117" t="s">
        <v>5</v>
      </c>
      <c r="C1286" s="116">
        <f>C1268+C1275+C1281</f>
        <v>1</v>
      </c>
      <c r="D1286" s="116">
        <f>D1268+D1275+D1281</f>
        <v>0</v>
      </c>
      <c r="E1286" s="116">
        <f>E1268+E1275+E1281</f>
        <v>3</v>
      </c>
      <c r="F1286" s="116">
        <f>F1268+F1275+F1281</f>
        <v>0</v>
      </c>
      <c r="G1286" s="116">
        <f t="shared" ref="G1286:N1286" si="508">G1268+G1275+G1281</f>
        <v>0</v>
      </c>
      <c r="H1286" s="116">
        <f t="shared" si="508"/>
        <v>0</v>
      </c>
      <c r="I1286" s="116">
        <f t="shared" si="508"/>
        <v>1</v>
      </c>
      <c r="J1286" s="116">
        <f t="shared" si="508"/>
        <v>4</v>
      </c>
      <c r="K1286" s="116">
        <f t="shared" si="508"/>
        <v>1</v>
      </c>
      <c r="L1286" s="116">
        <f t="shared" si="508"/>
        <v>5</v>
      </c>
      <c r="M1286" s="116">
        <f t="shared" si="508"/>
        <v>1</v>
      </c>
      <c r="N1286" s="116">
        <f t="shared" si="508"/>
        <v>2</v>
      </c>
      <c r="O1286" s="116">
        <f>SUM(C1286:N1286)</f>
        <v>18</v>
      </c>
    </row>
    <row r="1287" spans="2:15" s="17" customFormat="1" ht="23.25" customHeight="1" x14ac:dyDescent="0.25">
      <c r="B1287" s="85" t="s">
        <v>25</v>
      </c>
      <c r="C1287" s="111">
        <f>C1286/$C$1708</f>
        <v>3.2258064516129031E-2</v>
      </c>
      <c r="D1287" s="111">
        <f t="shared" ref="D1287:N1287" si="509">D1286/$C$1709</f>
        <v>0</v>
      </c>
      <c r="E1287" s="111">
        <f t="shared" si="509"/>
        <v>9.8651759289707333E-2</v>
      </c>
      <c r="F1287" s="111">
        <f t="shared" si="509"/>
        <v>0</v>
      </c>
      <c r="G1287" s="111">
        <f t="shared" si="509"/>
        <v>0</v>
      </c>
      <c r="H1287" s="111">
        <f t="shared" si="509"/>
        <v>0</v>
      </c>
      <c r="I1287" s="111">
        <f t="shared" si="509"/>
        <v>3.2883919763235778E-2</v>
      </c>
      <c r="J1287" s="111">
        <f t="shared" si="509"/>
        <v>0.13153567905294311</v>
      </c>
      <c r="K1287" s="111">
        <f t="shared" si="509"/>
        <v>3.2883919763235778E-2</v>
      </c>
      <c r="L1287" s="111">
        <f t="shared" si="509"/>
        <v>0.16441959881617887</v>
      </c>
      <c r="M1287" s="111">
        <f t="shared" si="509"/>
        <v>3.2883919763235778E-2</v>
      </c>
      <c r="N1287" s="111">
        <f t="shared" si="509"/>
        <v>6.5767839526471555E-2</v>
      </c>
      <c r="O1287" s="111">
        <f>O1286/O1708</f>
        <v>4.9315068493150684E-2</v>
      </c>
    </row>
    <row r="1288" spans="2:15" s="22" customFormat="1" ht="23.25" customHeight="1" x14ac:dyDescent="0.25">
      <c r="B1288" s="85" t="s">
        <v>98</v>
      </c>
      <c r="C1288" s="111">
        <f>IF(C1286&lt;&gt;0,IF(C1334&lt;&gt;0,C1286/C1334*100,0),0)</f>
        <v>7.023951675212475E-3</v>
      </c>
      <c r="D1288" s="111">
        <f t="shared" ref="D1288:O1288" si="510">IF(D1286&lt;&gt;0,IF(D1334&lt;&gt;0,D1286/D1334*100,0),0)</f>
        <v>0</v>
      </c>
      <c r="E1288" s="111">
        <f t="shared" si="510"/>
        <v>2.5075225677031094E-2</v>
      </c>
      <c r="F1288" s="111">
        <f t="shared" si="510"/>
        <v>0</v>
      </c>
      <c r="G1288" s="111">
        <f t="shared" si="510"/>
        <v>0</v>
      </c>
      <c r="H1288" s="111">
        <f t="shared" si="510"/>
        <v>0</v>
      </c>
      <c r="I1288" s="111">
        <f t="shared" si="510"/>
        <v>7.4660295654770791E-3</v>
      </c>
      <c r="J1288" s="111">
        <f t="shared" si="510"/>
        <v>2.5554206861304541E-2</v>
      </c>
      <c r="K1288" s="111">
        <f t="shared" si="510"/>
        <v>6.5543684865963167E-3</v>
      </c>
      <c r="L1288" s="111">
        <f t="shared" si="510"/>
        <v>3.1210986267166042E-2</v>
      </c>
      <c r="M1288" s="111">
        <f t="shared" si="510"/>
        <v>6.3673989175421844E-3</v>
      </c>
      <c r="N1288" s="111">
        <f t="shared" si="510"/>
        <v>1.433794537242813E-2</v>
      </c>
      <c r="O1288" s="111">
        <f t="shared" si="510"/>
        <v>1.1007625838567053E-2</v>
      </c>
    </row>
    <row r="1289" spans="2:15" s="22" customFormat="1" ht="12" customHeight="1" x14ac:dyDescent="0.25">
      <c r="B1289" s="355"/>
      <c r="C1289" s="356"/>
      <c r="D1289" s="350"/>
      <c r="E1289" s="350"/>
      <c r="F1289" s="350"/>
      <c r="G1289" s="350"/>
      <c r="H1289" s="350"/>
      <c r="I1289" s="350"/>
      <c r="J1289" s="350"/>
      <c r="K1289" s="350"/>
      <c r="L1289" s="350"/>
      <c r="M1289" s="350"/>
      <c r="N1289" s="350"/>
      <c r="O1289" s="357"/>
    </row>
    <row r="1290" spans="2:15" s="26" customFormat="1" ht="23.25" customHeight="1" x14ac:dyDescent="0.25">
      <c r="B1290" s="121" t="s">
        <v>1461</v>
      </c>
      <c r="C1290" s="123"/>
      <c r="D1290" s="124"/>
      <c r="E1290" s="124"/>
      <c r="F1290" s="124"/>
      <c r="G1290" s="124"/>
      <c r="H1290" s="124"/>
      <c r="I1290" s="124"/>
      <c r="J1290" s="124"/>
      <c r="K1290" s="124"/>
      <c r="L1290" s="124"/>
      <c r="M1290" s="124"/>
      <c r="N1290" s="124"/>
      <c r="O1290" s="125"/>
    </row>
    <row r="1291" spans="2:15" s="23" customFormat="1" ht="12" customHeight="1" x14ac:dyDescent="0.25">
      <c r="B1291" s="31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21"/>
    </row>
    <row r="1292" spans="2:15" s="17" customFormat="1" ht="23.25" customHeight="1" x14ac:dyDescent="0.25">
      <c r="B1292" s="85" t="s">
        <v>1460</v>
      </c>
      <c r="C1292" s="97"/>
      <c r="D1292" s="98"/>
      <c r="E1292" s="98"/>
      <c r="F1292" s="98"/>
      <c r="G1292" s="98"/>
      <c r="H1292" s="98"/>
      <c r="I1292" s="98"/>
      <c r="J1292" s="98"/>
      <c r="K1292" s="98"/>
      <c r="L1292" s="98"/>
      <c r="M1292" s="98"/>
      <c r="N1292" s="98"/>
      <c r="O1292" s="99"/>
    </row>
    <row r="1293" spans="2:15" s="17" customFormat="1" ht="23.25" customHeight="1" x14ac:dyDescent="0.25">
      <c r="B1293" s="104" t="s">
        <v>1459</v>
      </c>
      <c r="C1293" s="109">
        <v>0</v>
      </c>
      <c r="D1293" s="109">
        <v>0</v>
      </c>
      <c r="E1293" s="109">
        <v>0</v>
      </c>
      <c r="F1293" s="109">
        <v>0</v>
      </c>
      <c r="G1293" s="109">
        <v>0</v>
      </c>
      <c r="H1293" s="109">
        <v>0</v>
      </c>
      <c r="I1293" s="109">
        <v>0</v>
      </c>
      <c r="J1293" s="109">
        <v>0</v>
      </c>
      <c r="K1293" s="109">
        <v>0</v>
      </c>
      <c r="L1293" s="109">
        <v>0</v>
      </c>
      <c r="M1293" s="109">
        <v>0</v>
      </c>
      <c r="N1293" s="109">
        <v>0</v>
      </c>
      <c r="O1293" s="116">
        <f>SUM(C1293:N1293)</f>
        <v>0</v>
      </c>
    </row>
    <row r="1294" spans="2:15" s="17" customFormat="1" ht="23.25" customHeight="1" x14ac:dyDescent="0.25">
      <c r="B1294" s="107" t="s">
        <v>1458</v>
      </c>
      <c r="C1294" s="110">
        <v>0</v>
      </c>
      <c r="D1294" s="110">
        <v>0</v>
      </c>
      <c r="E1294" s="110">
        <v>0</v>
      </c>
      <c r="F1294" s="110">
        <v>0</v>
      </c>
      <c r="G1294" s="110">
        <v>0</v>
      </c>
      <c r="H1294" s="110">
        <v>0</v>
      </c>
      <c r="I1294" s="110">
        <v>0</v>
      </c>
      <c r="J1294" s="110">
        <v>0</v>
      </c>
      <c r="K1294" s="110">
        <v>0</v>
      </c>
      <c r="L1294" s="110">
        <v>0</v>
      </c>
      <c r="M1294" s="110">
        <v>0</v>
      </c>
      <c r="N1294" s="110">
        <v>0</v>
      </c>
      <c r="O1294" s="116">
        <f t="shared" ref="O1294:O1302" si="511">SUM(C1294:N1294)</f>
        <v>0</v>
      </c>
    </row>
    <row r="1295" spans="2:15" s="17" customFormat="1" ht="23.25" customHeight="1" x14ac:dyDescent="0.25">
      <c r="B1295" s="104" t="s">
        <v>1457</v>
      </c>
      <c r="C1295" s="109">
        <v>0</v>
      </c>
      <c r="D1295" s="109">
        <v>0</v>
      </c>
      <c r="E1295" s="109">
        <v>0</v>
      </c>
      <c r="F1295" s="109">
        <v>0</v>
      </c>
      <c r="G1295" s="109">
        <v>0</v>
      </c>
      <c r="H1295" s="109">
        <v>0</v>
      </c>
      <c r="I1295" s="109">
        <v>0</v>
      </c>
      <c r="J1295" s="109">
        <v>0</v>
      </c>
      <c r="K1295" s="109">
        <v>0</v>
      </c>
      <c r="L1295" s="109">
        <v>0</v>
      </c>
      <c r="M1295" s="109">
        <v>0</v>
      </c>
      <c r="N1295" s="109">
        <v>0</v>
      </c>
      <c r="O1295" s="116">
        <f t="shared" si="511"/>
        <v>0</v>
      </c>
    </row>
    <row r="1296" spans="2:15" s="17" customFormat="1" ht="23.25" customHeight="1" x14ac:dyDescent="0.25">
      <c r="B1296" s="107" t="s">
        <v>1456</v>
      </c>
      <c r="C1296" s="110">
        <v>0</v>
      </c>
      <c r="D1296" s="110">
        <v>0</v>
      </c>
      <c r="E1296" s="110">
        <v>0</v>
      </c>
      <c r="F1296" s="110">
        <v>0</v>
      </c>
      <c r="G1296" s="110">
        <v>0</v>
      </c>
      <c r="H1296" s="110">
        <v>0</v>
      </c>
      <c r="I1296" s="110">
        <v>0</v>
      </c>
      <c r="J1296" s="110">
        <v>0</v>
      </c>
      <c r="K1296" s="110">
        <v>0</v>
      </c>
      <c r="L1296" s="110">
        <v>0</v>
      </c>
      <c r="M1296" s="110">
        <v>0</v>
      </c>
      <c r="N1296" s="110">
        <v>0</v>
      </c>
      <c r="O1296" s="116">
        <f t="shared" si="511"/>
        <v>0</v>
      </c>
    </row>
    <row r="1297" spans="2:15" s="17" customFormat="1" ht="23.25" customHeight="1" x14ac:dyDescent="0.25">
      <c r="B1297" s="104" t="s">
        <v>1455</v>
      </c>
      <c r="C1297" s="109">
        <v>0</v>
      </c>
      <c r="D1297" s="109">
        <v>0</v>
      </c>
      <c r="E1297" s="109">
        <v>0</v>
      </c>
      <c r="F1297" s="109">
        <v>0</v>
      </c>
      <c r="G1297" s="109">
        <v>0</v>
      </c>
      <c r="H1297" s="109">
        <v>0</v>
      </c>
      <c r="I1297" s="109">
        <v>0</v>
      </c>
      <c r="J1297" s="109">
        <v>0</v>
      </c>
      <c r="K1297" s="109">
        <v>0</v>
      </c>
      <c r="L1297" s="109">
        <v>0</v>
      </c>
      <c r="M1297" s="109">
        <v>0</v>
      </c>
      <c r="N1297" s="109">
        <v>0</v>
      </c>
      <c r="O1297" s="116">
        <f t="shared" si="511"/>
        <v>0</v>
      </c>
    </row>
    <row r="1298" spans="2:15" s="22" customFormat="1" ht="23.25" customHeight="1" x14ac:dyDescent="0.25">
      <c r="B1298" s="107" t="s">
        <v>1454</v>
      </c>
      <c r="C1298" s="110">
        <v>0</v>
      </c>
      <c r="D1298" s="110">
        <v>0</v>
      </c>
      <c r="E1298" s="110">
        <v>0</v>
      </c>
      <c r="F1298" s="110">
        <v>0</v>
      </c>
      <c r="G1298" s="110">
        <v>0</v>
      </c>
      <c r="H1298" s="110">
        <v>0</v>
      </c>
      <c r="I1298" s="110">
        <v>0</v>
      </c>
      <c r="J1298" s="110">
        <v>0</v>
      </c>
      <c r="K1298" s="110">
        <v>0</v>
      </c>
      <c r="L1298" s="110">
        <v>0</v>
      </c>
      <c r="M1298" s="110">
        <v>0</v>
      </c>
      <c r="N1298" s="110">
        <v>0</v>
      </c>
      <c r="O1298" s="116">
        <f t="shared" si="511"/>
        <v>0</v>
      </c>
    </row>
    <row r="1299" spans="2:15" s="22" customFormat="1" ht="23.25" customHeight="1" x14ac:dyDescent="0.25">
      <c r="B1299" s="104" t="s">
        <v>1453</v>
      </c>
      <c r="C1299" s="109">
        <v>0</v>
      </c>
      <c r="D1299" s="109">
        <v>0</v>
      </c>
      <c r="E1299" s="109">
        <v>0</v>
      </c>
      <c r="F1299" s="109">
        <v>0</v>
      </c>
      <c r="G1299" s="109">
        <v>0</v>
      </c>
      <c r="H1299" s="109">
        <v>0</v>
      </c>
      <c r="I1299" s="109">
        <v>0</v>
      </c>
      <c r="J1299" s="109">
        <v>0</v>
      </c>
      <c r="K1299" s="109">
        <v>0</v>
      </c>
      <c r="L1299" s="109">
        <v>0</v>
      </c>
      <c r="M1299" s="109">
        <v>0</v>
      </c>
      <c r="N1299" s="109">
        <v>0</v>
      </c>
      <c r="O1299" s="116">
        <f t="shared" si="511"/>
        <v>0</v>
      </c>
    </row>
    <row r="1300" spans="2:15" s="22" customFormat="1" ht="23.25" customHeight="1" x14ac:dyDescent="0.25">
      <c r="B1300" s="107" t="s">
        <v>1452</v>
      </c>
      <c r="C1300" s="110">
        <v>0</v>
      </c>
      <c r="D1300" s="110">
        <v>0</v>
      </c>
      <c r="E1300" s="110">
        <v>0</v>
      </c>
      <c r="F1300" s="110">
        <v>0</v>
      </c>
      <c r="G1300" s="110">
        <v>0</v>
      </c>
      <c r="H1300" s="110">
        <v>0</v>
      </c>
      <c r="I1300" s="110">
        <v>0</v>
      </c>
      <c r="J1300" s="110">
        <v>0</v>
      </c>
      <c r="K1300" s="110">
        <v>0</v>
      </c>
      <c r="L1300" s="110">
        <v>0</v>
      </c>
      <c r="M1300" s="110">
        <v>0</v>
      </c>
      <c r="N1300" s="110">
        <v>0</v>
      </c>
      <c r="O1300" s="116">
        <f t="shared" si="511"/>
        <v>0</v>
      </c>
    </row>
    <row r="1301" spans="2:15" s="22" customFormat="1" ht="23.25" customHeight="1" x14ac:dyDescent="0.25">
      <c r="B1301" s="104" t="s">
        <v>1451</v>
      </c>
      <c r="C1301" s="109">
        <v>0</v>
      </c>
      <c r="D1301" s="109">
        <v>0</v>
      </c>
      <c r="E1301" s="109">
        <v>0</v>
      </c>
      <c r="F1301" s="109">
        <v>0</v>
      </c>
      <c r="G1301" s="109">
        <v>0</v>
      </c>
      <c r="H1301" s="109">
        <v>0</v>
      </c>
      <c r="I1301" s="109">
        <v>0</v>
      </c>
      <c r="J1301" s="109">
        <v>0</v>
      </c>
      <c r="K1301" s="109">
        <v>0</v>
      </c>
      <c r="L1301" s="109">
        <v>0</v>
      </c>
      <c r="M1301" s="109">
        <v>0</v>
      </c>
      <c r="N1301" s="109">
        <v>0</v>
      </c>
      <c r="O1301" s="116">
        <f t="shared" si="511"/>
        <v>0</v>
      </c>
    </row>
    <row r="1302" spans="2:15" s="22" customFormat="1" ht="23.25" customHeight="1" x14ac:dyDescent="0.25">
      <c r="B1302" s="107" t="s">
        <v>1450</v>
      </c>
      <c r="C1302" s="110">
        <v>0</v>
      </c>
      <c r="D1302" s="110">
        <v>0</v>
      </c>
      <c r="E1302" s="110">
        <v>0</v>
      </c>
      <c r="F1302" s="110">
        <v>0</v>
      </c>
      <c r="G1302" s="110">
        <v>0</v>
      </c>
      <c r="H1302" s="110">
        <v>0</v>
      </c>
      <c r="I1302" s="110">
        <v>0</v>
      </c>
      <c r="J1302" s="110">
        <v>0</v>
      </c>
      <c r="K1302" s="110">
        <v>0</v>
      </c>
      <c r="L1302" s="110">
        <v>0</v>
      </c>
      <c r="M1302" s="110">
        <v>0</v>
      </c>
      <c r="N1302" s="110">
        <v>0</v>
      </c>
      <c r="O1302" s="116">
        <f t="shared" si="511"/>
        <v>0</v>
      </c>
    </row>
    <row r="1303" spans="2:15" s="22" customFormat="1" ht="23.25" customHeight="1" x14ac:dyDescent="0.25">
      <c r="B1303" s="117" t="s">
        <v>5</v>
      </c>
      <c r="C1303" s="116">
        <f t="shared" ref="C1303:N1303" si="512">SUM(C1293:C1302)</f>
        <v>0</v>
      </c>
      <c r="D1303" s="116">
        <f t="shared" si="512"/>
        <v>0</v>
      </c>
      <c r="E1303" s="116">
        <f t="shared" si="512"/>
        <v>0</v>
      </c>
      <c r="F1303" s="116">
        <f t="shared" si="512"/>
        <v>0</v>
      </c>
      <c r="G1303" s="116">
        <f t="shared" si="512"/>
        <v>0</v>
      </c>
      <c r="H1303" s="116">
        <f t="shared" si="512"/>
        <v>0</v>
      </c>
      <c r="I1303" s="116">
        <f t="shared" si="512"/>
        <v>0</v>
      </c>
      <c r="J1303" s="116">
        <f t="shared" si="512"/>
        <v>0</v>
      </c>
      <c r="K1303" s="116">
        <f t="shared" si="512"/>
        <v>0</v>
      </c>
      <c r="L1303" s="116">
        <f t="shared" si="512"/>
        <v>0</v>
      </c>
      <c r="M1303" s="116">
        <f t="shared" si="512"/>
        <v>0</v>
      </c>
      <c r="N1303" s="116">
        <f t="shared" si="512"/>
        <v>0</v>
      </c>
      <c r="O1303" s="116">
        <f>SUM(C1303:N1303)</f>
        <v>0</v>
      </c>
    </row>
    <row r="1304" spans="2:15" s="17" customFormat="1" ht="12" customHeight="1" x14ac:dyDescent="0.25">
      <c r="B1304" s="19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1"/>
    </row>
    <row r="1305" spans="2:15" s="17" customFormat="1" ht="23.25" customHeight="1" x14ac:dyDescent="0.25">
      <c r="B1305" s="85" t="s">
        <v>1449</v>
      </c>
      <c r="C1305" s="97"/>
      <c r="D1305" s="98"/>
      <c r="E1305" s="98"/>
      <c r="F1305" s="98"/>
      <c r="G1305" s="98"/>
      <c r="H1305" s="98"/>
      <c r="I1305" s="98"/>
      <c r="J1305" s="98"/>
      <c r="K1305" s="98"/>
      <c r="L1305" s="98"/>
      <c r="M1305" s="98"/>
      <c r="N1305" s="98"/>
      <c r="O1305" s="99"/>
    </row>
    <row r="1306" spans="2:15" s="22" customFormat="1" ht="23.25" customHeight="1" x14ac:dyDescent="0.25">
      <c r="B1306" s="117" t="s">
        <v>5</v>
      </c>
      <c r="C1306" s="116">
        <f>SUM(C1293:C1302)</f>
        <v>0</v>
      </c>
      <c r="D1306" s="116">
        <f>SUM(D1293:D1302)</f>
        <v>0</v>
      </c>
      <c r="E1306" s="116">
        <f>SUM(E1293:E1302)</f>
        <v>0</v>
      </c>
      <c r="F1306" s="116">
        <f t="shared" ref="F1306:N1306" si="513">SUM(F1293:F1302)</f>
        <v>0</v>
      </c>
      <c r="G1306" s="116">
        <f t="shared" si="513"/>
        <v>0</v>
      </c>
      <c r="H1306" s="116">
        <f t="shared" si="513"/>
        <v>0</v>
      </c>
      <c r="I1306" s="116">
        <f t="shared" si="513"/>
        <v>0</v>
      </c>
      <c r="J1306" s="116">
        <f t="shared" si="513"/>
        <v>0</v>
      </c>
      <c r="K1306" s="116">
        <f t="shared" si="513"/>
        <v>0</v>
      </c>
      <c r="L1306" s="116">
        <f t="shared" si="513"/>
        <v>0</v>
      </c>
      <c r="M1306" s="116">
        <f t="shared" si="513"/>
        <v>0</v>
      </c>
      <c r="N1306" s="116">
        <f t="shared" si="513"/>
        <v>0</v>
      </c>
      <c r="O1306" s="116">
        <f>SUM(C1306:N1306)</f>
        <v>0</v>
      </c>
    </row>
    <row r="1307" spans="2:15" s="22" customFormat="1" ht="23.25" customHeight="1" x14ac:dyDescent="0.25">
      <c r="B1307" s="85" t="s">
        <v>50</v>
      </c>
      <c r="C1307" s="111">
        <f>IF(C1324=0,0,(C1306/C1324)*100)</f>
        <v>0</v>
      </c>
      <c r="D1307" s="111">
        <f t="shared" ref="D1307:O1307" si="514">IF(D1324=0,0,(D1306/D1324)*100)</f>
        <v>0</v>
      </c>
      <c r="E1307" s="111">
        <f t="shared" si="514"/>
        <v>0</v>
      </c>
      <c r="F1307" s="111">
        <f t="shared" si="514"/>
        <v>0</v>
      </c>
      <c r="G1307" s="111">
        <f t="shared" si="514"/>
        <v>0</v>
      </c>
      <c r="H1307" s="111">
        <f t="shared" si="514"/>
        <v>0</v>
      </c>
      <c r="I1307" s="111">
        <f t="shared" si="514"/>
        <v>0</v>
      </c>
      <c r="J1307" s="111">
        <f t="shared" si="514"/>
        <v>0</v>
      </c>
      <c r="K1307" s="111">
        <f t="shared" si="514"/>
        <v>0</v>
      </c>
      <c r="L1307" s="111">
        <f t="shared" si="514"/>
        <v>0</v>
      </c>
      <c r="M1307" s="111">
        <f t="shared" si="514"/>
        <v>0</v>
      </c>
      <c r="N1307" s="111">
        <f t="shared" si="514"/>
        <v>0</v>
      </c>
      <c r="O1307" s="111">
        <f t="shared" si="514"/>
        <v>0</v>
      </c>
    </row>
    <row r="1308" spans="2:15" s="22" customFormat="1" ht="23.25" customHeight="1" x14ac:dyDescent="0.25">
      <c r="B1308" s="85" t="s">
        <v>25</v>
      </c>
      <c r="C1308" s="111">
        <f>C1306/$C$1708</f>
        <v>0</v>
      </c>
      <c r="D1308" s="111">
        <f t="shared" ref="D1308:N1308" si="515">D1306/$C$1709</f>
        <v>0</v>
      </c>
      <c r="E1308" s="111">
        <f t="shared" si="515"/>
        <v>0</v>
      </c>
      <c r="F1308" s="111">
        <f t="shared" si="515"/>
        <v>0</v>
      </c>
      <c r="G1308" s="111">
        <f t="shared" si="515"/>
        <v>0</v>
      </c>
      <c r="H1308" s="111">
        <f t="shared" si="515"/>
        <v>0</v>
      </c>
      <c r="I1308" s="111">
        <f t="shared" si="515"/>
        <v>0</v>
      </c>
      <c r="J1308" s="111">
        <f t="shared" si="515"/>
        <v>0</v>
      </c>
      <c r="K1308" s="111">
        <f t="shared" si="515"/>
        <v>0</v>
      </c>
      <c r="L1308" s="111">
        <f t="shared" si="515"/>
        <v>0</v>
      </c>
      <c r="M1308" s="111">
        <f t="shared" si="515"/>
        <v>0</v>
      </c>
      <c r="N1308" s="111">
        <f t="shared" si="515"/>
        <v>0</v>
      </c>
      <c r="O1308" s="111">
        <f>O1306/O1708</f>
        <v>0</v>
      </c>
    </row>
    <row r="1309" spans="2:15" s="22" customFormat="1" ht="12" customHeight="1" x14ac:dyDescent="0.25">
      <c r="B1309" s="63"/>
      <c r="C1309" s="64"/>
      <c r="D1309" s="64"/>
      <c r="E1309" s="64"/>
      <c r="F1309" s="64"/>
      <c r="G1309" s="64"/>
      <c r="H1309" s="64"/>
      <c r="I1309" s="64"/>
      <c r="J1309" s="64"/>
      <c r="K1309" s="64"/>
      <c r="L1309" s="64"/>
      <c r="M1309" s="64"/>
      <c r="N1309" s="64"/>
      <c r="O1309" s="59"/>
    </row>
    <row r="1310" spans="2:15" s="22" customFormat="1" ht="23.25" customHeight="1" x14ac:dyDescent="0.25">
      <c r="B1310" s="85" t="s">
        <v>1448</v>
      </c>
      <c r="C1310" s="97"/>
      <c r="D1310" s="98"/>
      <c r="E1310" s="98"/>
      <c r="F1310" s="98"/>
      <c r="G1310" s="98"/>
      <c r="H1310" s="98"/>
      <c r="I1310" s="98"/>
      <c r="J1310" s="98"/>
      <c r="K1310" s="98"/>
      <c r="L1310" s="98"/>
      <c r="M1310" s="98"/>
      <c r="N1310" s="98"/>
      <c r="O1310" s="99"/>
    </row>
    <row r="1311" spans="2:15" s="22" customFormat="1" ht="23.25" customHeight="1" x14ac:dyDescent="0.25">
      <c r="B1311" s="104" t="s">
        <v>1447</v>
      </c>
      <c r="C1311" s="109">
        <v>6</v>
      </c>
      <c r="D1311" s="109">
        <v>5</v>
      </c>
      <c r="E1311" s="109">
        <v>0</v>
      </c>
      <c r="F1311" s="109">
        <v>3</v>
      </c>
      <c r="G1311" s="109">
        <v>7</v>
      </c>
      <c r="H1311" s="109">
        <v>0</v>
      </c>
      <c r="I1311" s="109">
        <v>13</v>
      </c>
      <c r="J1311" s="109">
        <v>7</v>
      </c>
      <c r="K1311" s="109">
        <v>9</v>
      </c>
      <c r="L1311" s="109">
        <v>9</v>
      </c>
      <c r="M1311" s="109">
        <v>5</v>
      </c>
      <c r="N1311" s="109">
        <v>16</v>
      </c>
      <c r="O1311" s="116">
        <f>SUM(C1311:N1311)</f>
        <v>80</v>
      </c>
    </row>
    <row r="1312" spans="2:15" s="22" customFormat="1" ht="23.25" customHeight="1" x14ac:dyDescent="0.25">
      <c r="B1312" s="107" t="s">
        <v>1446</v>
      </c>
      <c r="C1312" s="110">
        <v>0</v>
      </c>
      <c r="D1312" s="110">
        <v>0</v>
      </c>
      <c r="E1312" s="110">
        <v>0</v>
      </c>
      <c r="F1312" s="110">
        <v>0</v>
      </c>
      <c r="G1312" s="110">
        <v>0</v>
      </c>
      <c r="H1312" s="110">
        <v>0</v>
      </c>
      <c r="I1312" s="110">
        <v>0</v>
      </c>
      <c r="J1312" s="110">
        <v>0</v>
      </c>
      <c r="K1312" s="110">
        <v>0</v>
      </c>
      <c r="L1312" s="110">
        <v>0</v>
      </c>
      <c r="M1312" s="110">
        <v>0</v>
      </c>
      <c r="N1312" s="110">
        <v>0</v>
      </c>
      <c r="O1312" s="116">
        <f>SUM(C1312:N1312)</f>
        <v>0</v>
      </c>
    </row>
    <row r="1313" spans="2:15" s="22" customFormat="1" ht="23.25" customHeight="1" x14ac:dyDescent="0.25">
      <c r="B1313" s="117" t="s">
        <v>5</v>
      </c>
      <c r="C1313" s="116">
        <f t="shared" ref="C1313:N1313" si="516">SUM(C1311:C1312)</f>
        <v>6</v>
      </c>
      <c r="D1313" s="116">
        <f t="shared" si="516"/>
        <v>5</v>
      </c>
      <c r="E1313" s="116">
        <f t="shared" si="516"/>
        <v>0</v>
      </c>
      <c r="F1313" s="116">
        <f t="shared" si="516"/>
        <v>3</v>
      </c>
      <c r="G1313" s="116">
        <f t="shared" si="516"/>
        <v>7</v>
      </c>
      <c r="H1313" s="116">
        <f t="shared" si="516"/>
        <v>0</v>
      </c>
      <c r="I1313" s="116">
        <f t="shared" si="516"/>
        <v>13</v>
      </c>
      <c r="J1313" s="116">
        <f t="shared" si="516"/>
        <v>7</v>
      </c>
      <c r="K1313" s="116">
        <f t="shared" si="516"/>
        <v>9</v>
      </c>
      <c r="L1313" s="116">
        <f t="shared" si="516"/>
        <v>9</v>
      </c>
      <c r="M1313" s="116">
        <f t="shared" si="516"/>
        <v>5</v>
      </c>
      <c r="N1313" s="116">
        <f t="shared" si="516"/>
        <v>16</v>
      </c>
      <c r="O1313" s="116">
        <f>SUM(C1313:N1313)</f>
        <v>80</v>
      </c>
    </row>
    <row r="1314" spans="2:15" s="22" customFormat="1" ht="23.25" customHeight="1" x14ac:dyDescent="0.25">
      <c r="B1314" s="85" t="s">
        <v>39</v>
      </c>
      <c r="C1314" s="111">
        <f t="shared" ref="C1314:O1314" si="517">IF(C1324=0,0,(C1313/C1324)*100)</f>
        <v>100</v>
      </c>
      <c r="D1314" s="111">
        <f t="shared" si="517"/>
        <v>100</v>
      </c>
      <c r="E1314" s="111">
        <f t="shared" si="517"/>
        <v>0</v>
      </c>
      <c r="F1314" s="111">
        <f t="shared" si="517"/>
        <v>100</v>
      </c>
      <c r="G1314" s="111">
        <f t="shared" si="517"/>
        <v>100</v>
      </c>
      <c r="H1314" s="111">
        <f t="shared" si="517"/>
        <v>0</v>
      </c>
      <c r="I1314" s="111">
        <f t="shared" si="517"/>
        <v>100</v>
      </c>
      <c r="J1314" s="111">
        <f t="shared" si="517"/>
        <v>100</v>
      </c>
      <c r="K1314" s="111">
        <f t="shared" si="517"/>
        <v>100</v>
      </c>
      <c r="L1314" s="111">
        <f t="shared" si="517"/>
        <v>100</v>
      </c>
      <c r="M1314" s="111">
        <f t="shared" si="517"/>
        <v>100</v>
      </c>
      <c r="N1314" s="111">
        <f t="shared" si="517"/>
        <v>100</v>
      </c>
      <c r="O1314" s="111">
        <f t="shared" si="517"/>
        <v>100</v>
      </c>
    </row>
    <row r="1315" spans="2:15" s="22" customFormat="1" ht="23.25" customHeight="1" x14ac:dyDescent="0.25">
      <c r="B1315" s="85" t="s">
        <v>25</v>
      </c>
      <c r="C1315" s="111">
        <f>C1313/$C$1708</f>
        <v>0.19354838709677419</v>
      </c>
      <c r="D1315" s="111">
        <f t="shared" ref="D1315:N1315" si="518">D1313/$C$1709</f>
        <v>0.16441959881617887</v>
      </c>
      <c r="E1315" s="111">
        <f t="shared" si="518"/>
        <v>0</v>
      </c>
      <c r="F1315" s="111">
        <f t="shared" si="518"/>
        <v>9.8651759289707333E-2</v>
      </c>
      <c r="G1315" s="111">
        <f t="shared" si="518"/>
        <v>0.23018743834265043</v>
      </c>
      <c r="H1315" s="111">
        <f t="shared" si="518"/>
        <v>0</v>
      </c>
      <c r="I1315" s="111">
        <f t="shared" si="518"/>
        <v>0.42749095692206512</v>
      </c>
      <c r="J1315" s="111">
        <f t="shared" si="518"/>
        <v>0.23018743834265043</v>
      </c>
      <c r="K1315" s="111">
        <f t="shared" si="518"/>
        <v>0.29595527786912201</v>
      </c>
      <c r="L1315" s="111">
        <f t="shared" si="518"/>
        <v>0.29595527786912201</v>
      </c>
      <c r="M1315" s="111">
        <f t="shared" si="518"/>
        <v>0.16441959881617887</v>
      </c>
      <c r="N1315" s="111">
        <f t="shared" si="518"/>
        <v>0.52614271621177244</v>
      </c>
      <c r="O1315" s="111">
        <f>O1313/O1708</f>
        <v>0.21917808219178081</v>
      </c>
    </row>
    <row r="1316" spans="2:15" s="22" customFormat="1" ht="12" customHeight="1" x14ac:dyDescent="0.25">
      <c r="B1316" s="65"/>
      <c r="C1316" s="64"/>
      <c r="D1316" s="64"/>
      <c r="E1316" s="64"/>
      <c r="F1316" s="64"/>
      <c r="G1316" s="64"/>
      <c r="H1316" s="64"/>
      <c r="I1316" s="64"/>
      <c r="J1316" s="64"/>
      <c r="K1316" s="64"/>
      <c r="L1316" s="64"/>
      <c r="M1316" s="64"/>
      <c r="N1316" s="64"/>
      <c r="O1316" s="59"/>
    </row>
    <row r="1317" spans="2:15" s="22" customFormat="1" ht="23.25" customHeight="1" x14ac:dyDescent="0.25">
      <c r="B1317" s="85" t="s">
        <v>1445</v>
      </c>
      <c r="C1317" s="97"/>
      <c r="D1317" s="98"/>
      <c r="E1317" s="98"/>
      <c r="F1317" s="98"/>
      <c r="G1317" s="98"/>
      <c r="H1317" s="98"/>
      <c r="I1317" s="98"/>
      <c r="J1317" s="98"/>
      <c r="K1317" s="98"/>
      <c r="L1317" s="98"/>
      <c r="M1317" s="98"/>
      <c r="N1317" s="98"/>
      <c r="O1317" s="99"/>
    </row>
    <row r="1318" spans="2:15" s="17" customFormat="1" ht="23.25" customHeight="1" x14ac:dyDescent="0.25">
      <c r="B1318" s="107" t="s">
        <v>1444</v>
      </c>
      <c r="C1318" s="110">
        <v>0</v>
      </c>
      <c r="D1318" s="110">
        <v>0</v>
      </c>
      <c r="E1318" s="110">
        <v>0</v>
      </c>
      <c r="F1318" s="110">
        <v>0</v>
      </c>
      <c r="G1318" s="110">
        <v>0</v>
      </c>
      <c r="H1318" s="110">
        <v>0</v>
      </c>
      <c r="I1318" s="110">
        <v>0</v>
      </c>
      <c r="J1318" s="110">
        <v>0</v>
      </c>
      <c r="K1318" s="110">
        <v>0</v>
      </c>
      <c r="L1318" s="110">
        <v>0</v>
      </c>
      <c r="M1318" s="110">
        <v>0</v>
      </c>
      <c r="N1318" s="110">
        <v>0</v>
      </c>
      <c r="O1318" s="116">
        <f>SUM(C1318:N1318)</f>
        <v>0</v>
      </c>
    </row>
    <row r="1319" spans="2:15" s="22" customFormat="1" ht="23.25" customHeight="1" x14ac:dyDescent="0.25">
      <c r="B1319" s="117" t="s">
        <v>5</v>
      </c>
      <c r="C1319" s="116">
        <f t="shared" ref="C1319:N1319" si="519">SUM(C1318:C1318)</f>
        <v>0</v>
      </c>
      <c r="D1319" s="116">
        <f t="shared" si="519"/>
        <v>0</v>
      </c>
      <c r="E1319" s="116">
        <f t="shared" si="519"/>
        <v>0</v>
      </c>
      <c r="F1319" s="116">
        <f t="shared" si="519"/>
        <v>0</v>
      </c>
      <c r="G1319" s="116">
        <f t="shared" si="519"/>
        <v>0</v>
      </c>
      <c r="H1319" s="116">
        <f t="shared" si="519"/>
        <v>0</v>
      </c>
      <c r="I1319" s="116">
        <f t="shared" si="519"/>
        <v>0</v>
      </c>
      <c r="J1319" s="116">
        <f t="shared" si="519"/>
        <v>0</v>
      </c>
      <c r="K1319" s="116">
        <f t="shared" si="519"/>
        <v>0</v>
      </c>
      <c r="L1319" s="116">
        <f t="shared" si="519"/>
        <v>0</v>
      </c>
      <c r="M1319" s="116">
        <f t="shared" si="519"/>
        <v>0</v>
      </c>
      <c r="N1319" s="116">
        <f t="shared" si="519"/>
        <v>0</v>
      </c>
      <c r="O1319" s="116">
        <f>SUM(C1319:N1319)</f>
        <v>0</v>
      </c>
    </row>
    <row r="1320" spans="2:15" s="17" customFormat="1" ht="23.25" customHeight="1" x14ac:dyDescent="0.25">
      <c r="B1320" s="85" t="s">
        <v>51</v>
      </c>
      <c r="C1320" s="111">
        <f t="shared" ref="C1320:H1320" si="520">IF(C1324=0,0,(C1319/C1324)*100)</f>
        <v>0</v>
      </c>
      <c r="D1320" s="111">
        <f t="shared" si="520"/>
        <v>0</v>
      </c>
      <c r="E1320" s="111">
        <f t="shared" si="520"/>
        <v>0</v>
      </c>
      <c r="F1320" s="111">
        <f t="shared" si="520"/>
        <v>0</v>
      </c>
      <c r="G1320" s="111">
        <f t="shared" si="520"/>
        <v>0</v>
      </c>
      <c r="H1320" s="111">
        <f t="shared" si="520"/>
        <v>0</v>
      </c>
      <c r="I1320" s="111">
        <f>IF(I1324=0,0,(I1319/I1324)*100)</f>
        <v>0</v>
      </c>
      <c r="J1320" s="111">
        <f t="shared" ref="J1320:O1320" si="521">IF(J1324=0,0,(J1319/J1324)*100)</f>
        <v>0</v>
      </c>
      <c r="K1320" s="111">
        <f t="shared" si="521"/>
        <v>0</v>
      </c>
      <c r="L1320" s="111">
        <f t="shared" si="521"/>
        <v>0</v>
      </c>
      <c r="M1320" s="111">
        <f t="shared" si="521"/>
        <v>0</v>
      </c>
      <c r="N1320" s="111">
        <f t="shared" si="521"/>
        <v>0</v>
      </c>
      <c r="O1320" s="111">
        <f t="shared" si="521"/>
        <v>0</v>
      </c>
    </row>
    <row r="1321" spans="2:15" s="17" customFormat="1" ht="23.25" customHeight="1" x14ac:dyDescent="0.25">
      <c r="B1321" s="85" t="s">
        <v>25</v>
      </c>
      <c r="C1321" s="111">
        <f>C1319/$C$1708</f>
        <v>0</v>
      </c>
      <c r="D1321" s="111">
        <f t="shared" ref="D1321:N1321" si="522">D1319/$C$1709</f>
        <v>0</v>
      </c>
      <c r="E1321" s="111">
        <f t="shared" si="522"/>
        <v>0</v>
      </c>
      <c r="F1321" s="111">
        <f t="shared" si="522"/>
        <v>0</v>
      </c>
      <c r="G1321" s="111">
        <f t="shared" si="522"/>
        <v>0</v>
      </c>
      <c r="H1321" s="111">
        <f t="shared" si="522"/>
        <v>0</v>
      </c>
      <c r="I1321" s="111">
        <f t="shared" si="522"/>
        <v>0</v>
      </c>
      <c r="J1321" s="111">
        <f t="shared" si="522"/>
        <v>0</v>
      </c>
      <c r="K1321" s="111">
        <f t="shared" si="522"/>
        <v>0</v>
      </c>
      <c r="L1321" s="111">
        <f t="shared" si="522"/>
        <v>0</v>
      </c>
      <c r="M1321" s="111">
        <f t="shared" si="522"/>
        <v>0</v>
      </c>
      <c r="N1321" s="111">
        <f t="shared" si="522"/>
        <v>0</v>
      </c>
      <c r="O1321" s="111">
        <f>O1319/O1708</f>
        <v>0</v>
      </c>
    </row>
    <row r="1322" spans="2:15" s="17" customFormat="1" ht="12" customHeight="1" x14ac:dyDescent="0.25">
      <c r="B1322" s="63"/>
      <c r="C1322" s="64"/>
      <c r="D1322" s="64"/>
      <c r="E1322" s="64"/>
      <c r="F1322" s="64"/>
      <c r="G1322" s="64"/>
      <c r="H1322" s="64"/>
      <c r="I1322" s="64"/>
      <c r="J1322" s="64"/>
      <c r="K1322" s="64"/>
      <c r="L1322" s="64"/>
      <c r="M1322" s="64"/>
      <c r="N1322" s="64"/>
      <c r="O1322" s="59"/>
    </row>
    <row r="1323" spans="2:15" s="17" customFormat="1" ht="23.25" customHeight="1" x14ac:dyDescent="0.25">
      <c r="B1323" s="85" t="s">
        <v>1443</v>
      </c>
      <c r="C1323" s="97"/>
      <c r="D1323" s="98"/>
      <c r="E1323" s="98"/>
      <c r="F1323" s="98"/>
      <c r="G1323" s="98"/>
      <c r="H1323" s="98"/>
      <c r="I1323" s="98"/>
      <c r="J1323" s="98"/>
      <c r="K1323" s="98"/>
      <c r="L1323" s="98"/>
      <c r="M1323" s="98"/>
      <c r="N1323" s="98"/>
      <c r="O1323" s="99"/>
    </row>
    <row r="1324" spans="2:15" s="22" customFormat="1" ht="23.25" customHeight="1" x14ac:dyDescent="0.25">
      <c r="B1324" s="117" t="s">
        <v>5</v>
      </c>
      <c r="C1324" s="116">
        <f>C1306+C1313+C1319</f>
        <v>6</v>
      </c>
      <c r="D1324" s="116">
        <f>D1306+D1313+D1319</f>
        <v>5</v>
      </c>
      <c r="E1324" s="116">
        <f>E1306+E1313+E1319</f>
        <v>0</v>
      </c>
      <c r="F1324" s="116">
        <f>F1306+F1313+F1319</f>
        <v>3</v>
      </c>
      <c r="G1324" s="116">
        <f t="shared" ref="G1324:N1324" si="523">G1306+G1313+G1319</f>
        <v>7</v>
      </c>
      <c r="H1324" s="116">
        <f t="shared" si="523"/>
        <v>0</v>
      </c>
      <c r="I1324" s="116">
        <f t="shared" si="523"/>
        <v>13</v>
      </c>
      <c r="J1324" s="116">
        <f t="shared" si="523"/>
        <v>7</v>
      </c>
      <c r="K1324" s="116">
        <f t="shared" si="523"/>
        <v>9</v>
      </c>
      <c r="L1324" s="116">
        <f t="shared" si="523"/>
        <v>9</v>
      </c>
      <c r="M1324" s="116">
        <f t="shared" si="523"/>
        <v>5</v>
      </c>
      <c r="N1324" s="116">
        <f t="shared" si="523"/>
        <v>16</v>
      </c>
      <c r="O1324" s="116">
        <f>SUM(C1324:N1324)</f>
        <v>80</v>
      </c>
    </row>
    <row r="1325" spans="2:15" s="17" customFormat="1" ht="23.25" customHeight="1" x14ac:dyDescent="0.25">
      <c r="B1325" s="85" t="s">
        <v>25</v>
      </c>
      <c r="C1325" s="111">
        <f>C1324/$C$1708</f>
        <v>0.19354838709677419</v>
      </c>
      <c r="D1325" s="111">
        <f t="shared" ref="D1325:N1325" si="524">D1324/$C$1709</f>
        <v>0.16441959881617887</v>
      </c>
      <c r="E1325" s="111">
        <f t="shared" si="524"/>
        <v>0</v>
      </c>
      <c r="F1325" s="111">
        <f t="shared" si="524"/>
        <v>9.8651759289707333E-2</v>
      </c>
      <c r="G1325" s="111">
        <f t="shared" si="524"/>
        <v>0.23018743834265043</v>
      </c>
      <c r="H1325" s="111">
        <f t="shared" si="524"/>
        <v>0</v>
      </c>
      <c r="I1325" s="111">
        <f t="shared" si="524"/>
        <v>0.42749095692206512</v>
      </c>
      <c r="J1325" s="111">
        <f t="shared" si="524"/>
        <v>0.23018743834265043</v>
      </c>
      <c r="K1325" s="111">
        <f t="shared" si="524"/>
        <v>0.29595527786912201</v>
      </c>
      <c r="L1325" s="111">
        <f t="shared" si="524"/>
        <v>0.29595527786912201</v>
      </c>
      <c r="M1325" s="111">
        <f t="shared" si="524"/>
        <v>0.16441959881617887</v>
      </c>
      <c r="N1325" s="111">
        <f t="shared" si="524"/>
        <v>0.52614271621177244</v>
      </c>
      <c r="O1325" s="111">
        <f>O1324/O1708</f>
        <v>0.21917808219178081</v>
      </c>
    </row>
    <row r="1326" spans="2:15" s="22" customFormat="1" ht="23.25" customHeight="1" x14ac:dyDescent="0.25">
      <c r="B1326" s="85" t="s">
        <v>98</v>
      </c>
      <c r="C1326" s="111">
        <f>IF(C1324&lt;&gt;0,IF(C1334&lt;&gt;0,C1324/C1334*100,0),0)</f>
        <v>4.2143710051274846E-2</v>
      </c>
      <c r="D1326" s="111">
        <f t="shared" ref="D1326:O1326" si="525">IF(D1324&lt;&gt;0,IF(D1334&lt;&gt;0,D1324/D1334*100,0),0)</f>
        <v>3.8699690402476783E-2</v>
      </c>
      <c r="E1326" s="111">
        <f t="shared" si="525"/>
        <v>0</v>
      </c>
      <c r="F1326" s="111">
        <f t="shared" si="525"/>
        <v>2.6180294964656604E-2</v>
      </c>
      <c r="G1326" s="111">
        <f t="shared" si="525"/>
        <v>6.0585078760602394E-2</v>
      </c>
      <c r="H1326" s="111">
        <f t="shared" si="525"/>
        <v>0</v>
      </c>
      <c r="I1326" s="111">
        <f t="shared" si="525"/>
        <v>9.7058384351202037E-2</v>
      </c>
      <c r="J1326" s="111">
        <f t="shared" si="525"/>
        <v>4.4719862007282951E-2</v>
      </c>
      <c r="K1326" s="111">
        <f t="shared" si="525"/>
        <v>5.898931637936685E-2</v>
      </c>
      <c r="L1326" s="111">
        <f t="shared" si="525"/>
        <v>5.6179775280898882E-2</v>
      </c>
      <c r="M1326" s="111">
        <f t="shared" si="525"/>
        <v>3.1836994587710922E-2</v>
      </c>
      <c r="N1326" s="111">
        <f t="shared" si="525"/>
        <v>0.11470356297942504</v>
      </c>
      <c r="O1326" s="111">
        <f t="shared" si="525"/>
        <v>4.8922781504742448E-2</v>
      </c>
    </row>
    <row r="1327" spans="2:15" s="25" customFormat="1" ht="13.5" customHeight="1" x14ac:dyDescent="0.25">
      <c r="B1327" s="355"/>
      <c r="C1327" s="356"/>
      <c r="D1327" s="350"/>
      <c r="E1327" s="350"/>
      <c r="F1327" s="350"/>
      <c r="G1327" s="350"/>
      <c r="H1327" s="350"/>
      <c r="I1327" s="350"/>
      <c r="J1327" s="350"/>
      <c r="K1327" s="350"/>
      <c r="L1327" s="350"/>
      <c r="M1327" s="350"/>
      <c r="N1327" s="350"/>
      <c r="O1327" s="357"/>
    </row>
    <row r="1328" spans="2:15" s="22" customFormat="1" ht="21" customHeight="1" x14ac:dyDescent="0.25">
      <c r="B1328" s="126" t="s">
        <v>1439</v>
      </c>
      <c r="C1328" s="97"/>
      <c r="D1328" s="98"/>
      <c r="E1328" s="98"/>
      <c r="F1328" s="98"/>
      <c r="G1328" s="98"/>
      <c r="H1328" s="98"/>
      <c r="I1328" s="98"/>
      <c r="J1328" s="98"/>
      <c r="K1328" s="98"/>
      <c r="L1328" s="98"/>
      <c r="M1328" s="98"/>
      <c r="N1328" s="98"/>
      <c r="O1328" s="99"/>
    </row>
    <row r="1329" spans="2:15" s="22" customFormat="1" ht="23.25" customHeight="1" x14ac:dyDescent="0.25">
      <c r="B1329" s="104" t="s">
        <v>1440</v>
      </c>
      <c r="C1329" s="109">
        <v>1</v>
      </c>
      <c r="D1329" s="335">
        <v>2</v>
      </c>
      <c r="E1329" s="347">
        <v>2</v>
      </c>
      <c r="F1329" s="347">
        <v>3</v>
      </c>
      <c r="G1329" s="109">
        <v>8</v>
      </c>
      <c r="H1329" s="109">
        <v>3</v>
      </c>
      <c r="I1329" s="109">
        <v>3</v>
      </c>
      <c r="J1329" s="109">
        <v>0</v>
      </c>
      <c r="K1329" s="109">
        <v>0</v>
      </c>
      <c r="L1329" s="109">
        <v>0</v>
      </c>
      <c r="M1329" s="109">
        <v>3</v>
      </c>
      <c r="N1329" s="109">
        <v>2</v>
      </c>
      <c r="O1329" s="116">
        <f>SUM(C1329:N1329)</f>
        <v>27</v>
      </c>
    </row>
    <row r="1330" spans="2:15" s="17" customFormat="1" ht="23.25" customHeight="1" x14ac:dyDescent="0.25">
      <c r="B1330" s="107" t="s">
        <v>1441</v>
      </c>
      <c r="C1330" s="110">
        <v>0</v>
      </c>
      <c r="D1330" s="334">
        <v>1</v>
      </c>
      <c r="E1330" s="348">
        <v>4</v>
      </c>
      <c r="F1330" s="348">
        <v>4</v>
      </c>
      <c r="G1330" s="110">
        <v>1</v>
      </c>
      <c r="H1330" s="110">
        <v>3</v>
      </c>
      <c r="I1330" s="110">
        <v>2</v>
      </c>
      <c r="J1330" s="110">
        <v>1</v>
      </c>
      <c r="K1330" s="110">
        <v>0</v>
      </c>
      <c r="L1330" s="110">
        <v>0</v>
      </c>
      <c r="M1330" s="110">
        <v>2</v>
      </c>
      <c r="N1330" s="110">
        <v>0</v>
      </c>
      <c r="O1330" s="116">
        <f>SUM(C1330:N1330)</f>
        <v>18</v>
      </c>
    </row>
    <row r="1331" spans="2:15" s="22" customFormat="1" ht="23.25" customHeight="1" x14ac:dyDescent="0.25">
      <c r="B1331" s="117" t="s">
        <v>5</v>
      </c>
      <c r="C1331" s="116">
        <f>SUM(C1329:C1330)</f>
        <v>1</v>
      </c>
      <c r="D1331" s="116">
        <f t="shared" ref="D1331:N1331" si="526">SUM(D1329:D1330)</f>
        <v>3</v>
      </c>
      <c r="E1331" s="116">
        <f t="shared" si="526"/>
        <v>6</v>
      </c>
      <c r="F1331" s="116">
        <f t="shared" si="526"/>
        <v>7</v>
      </c>
      <c r="G1331" s="116">
        <f t="shared" si="526"/>
        <v>9</v>
      </c>
      <c r="H1331" s="116">
        <f t="shared" si="526"/>
        <v>6</v>
      </c>
      <c r="I1331" s="116">
        <f t="shared" si="526"/>
        <v>5</v>
      </c>
      <c r="J1331" s="116">
        <f t="shared" si="526"/>
        <v>1</v>
      </c>
      <c r="K1331" s="116">
        <f t="shared" si="526"/>
        <v>0</v>
      </c>
      <c r="L1331" s="116">
        <f t="shared" si="526"/>
        <v>0</v>
      </c>
      <c r="M1331" s="116">
        <f t="shared" si="526"/>
        <v>5</v>
      </c>
      <c r="N1331" s="116">
        <f t="shared" si="526"/>
        <v>2</v>
      </c>
      <c r="O1331" s="116">
        <f>SUM(C1331:N1331)</f>
        <v>45</v>
      </c>
    </row>
    <row r="1332" spans="2:15" s="17" customFormat="1" ht="23.25" customHeight="1" x14ac:dyDescent="0.25">
      <c r="B1332" s="85" t="s">
        <v>25</v>
      </c>
      <c r="C1332" s="111">
        <f>C1331/$C$1708</f>
        <v>3.2258064516129031E-2</v>
      </c>
      <c r="D1332" s="111">
        <f t="shared" ref="D1332:N1332" si="527">D1331/$C$1709</f>
        <v>9.8651759289707333E-2</v>
      </c>
      <c r="E1332" s="111">
        <f t="shared" si="527"/>
        <v>0.19730351857941467</v>
      </c>
      <c r="F1332" s="111">
        <f t="shared" si="527"/>
        <v>0.23018743834265043</v>
      </c>
      <c r="G1332" s="111">
        <f t="shared" si="527"/>
        <v>0.29595527786912201</v>
      </c>
      <c r="H1332" s="111">
        <f t="shared" si="527"/>
        <v>0.19730351857941467</v>
      </c>
      <c r="I1332" s="111">
        <f t="shared" si="527"/>
        <v>0.16441959881617887</v>
      </c>
      <c r="J1332" s="111">
        <f t="shared" si="527"/>
        <v>3.2883919763235778E-2</v>
      </c>
      <c r="K1332" s="111">
        <f t="shared" si="527"/>
        <v>0</v>
      </c>
      <c r="L1332" s="111">
        <f t="shared" si="527"/>
        <v>0</v>
      </c>
      <c r="M1332" s="111">
        <f t="shared" si="527"/>
        <v>0.16441959881617887</v>
      </c>
      <c r="N1332" s="111">
        <f t="shared" si="527"/>
        <v>6.5767839526471555E-2</v>
      </c>
      <c r="O1332" s="111">
        <f>O1331/O1708</f>
        <v>0.12328767123287671</v>
      </c>
    </row>
    <row r="1333" spans="2:15" s="22" customFormat="1" ht="12" customHeight="1" x14ac:dyDescent="0.25">
      <c r="B1333" s="63"/>
      <c r="C1333" s="66"/>
      <c r="D1333" s="66"/>
      <c r="E1333" s="66"/>
      <c r="F1333" s="66"/>
      <c r="G1333" s="66"/>
      <c r="H1333" s="66"/>
      <c r="I1333" s="66"/>
      <c r="J1333" s="66"/>
      <c r="K1333" s="66"/>
      <c r="L1333" s="66"/>
      <c r="M1333" s="66"/>
      <c r="N1333" s="66"/>
      <c r="O1333" s="67"/>
    </row>
    <row r="1334" spans="2:15" s="25" customFormat="1" ht="23.25" customHeight="1" x14ac:dyDescent="0.25">
      <c r="B1334" s="126" t="s">
        <v>1442</v>
      </c>
      <c r="C1334" s="116">
        <f>SUM(C613+C707+C773+C811+C868+C906+C944+C982+C1020+C1058+C1096+C1134+C1172+C1210+C1248+C1286+C1324)</f>
        <v>14237</v>
      </c>
      <c r="D1334" s="116">
        <f t="shared" ref="D1334:N1334" si="528">SUM(D613+D707+D773+D811+D868+D906+D944+D982+D1020+D1058+D1096+D1134+D1172+D1210+D1248+D1286+D1324)</f>
        <v>12920</v>
      </c>
      <c r="E1334" s="116">
        <f t="shared" si="528"/>
        <v>11964</v>
      </c>
      <c r="F1334" s="116">
        <f t="shared" si="528"/>
        <v>11459</v>
      </c>
      <c r="G1334" s="116">
        <f t="shared" si="528"/>
        <v>11554</v>
      </c>
      <c r="H1334" s="116">
        <f t="shared" si="528"/>
        <v>11411</v>
      </c>
      <c r="I1334" s="116">
        <f t="shared" si="528"/>
        <v>13394</v>
      </c>
      <c r="J1334" s="116">
        <f t="shared" si="528"/>
        <v>15653</v>
      </c>
      <c r="K1334" s="116">
        <f t="shared" si="528"/>
        <v>15257</v>
      </c>
      <c r="L1334" s="116">
        <f t="shared" si="528"/>
        <v>16020</v>
      </c>
      <c r="M1334" s="116">
        <f t="shared" si="528"/>
        <v>15705</v>
      </c>
      <c r="N1334" s="116">
        <f t="shared" si="528"/>
        <v>13949</v>
      </c>
      <c r="O1334" s="116">
        <f>SUM(C1334:N1334)</f>
        <v>163523</v>
      </c>
    </row>
    <row r="1335" spans="2:15" s="18" customFormat="1" ht="12" customHeight="1" x14ac:dyDescent="0.25">
      <c r="B1335" s="31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21"/>
    </row>
    <row r="1336" spans="2:15" s="18" customFormat="1" ht="23.25" customHeight="1" x14ac:dyDescent="0.25">
      <c r="B1336" s="85" t="s">
        <v>1238</v>
      </c>
      <c r="C1336" s="111">
        <f>C1334/$C$1708</f>
        <v>459.25806451612902</v>
      </c>
      <c r="D1336" s="111">
        <f t="shared" ref="D1336:N1336" si="529">D1334/$C$1709</f>
        <v>424.86024334100625</v>
      </c>
      <c r="E1336" s="111">
        <f t="shared" si="529"/>
        <v>393.42321604735287</v>
      </c>
      <c r="F1336" s="111">
        <f t="shared" si="529"/>
        <v>376.81683656691877</v>
      </c>
      <c r="G1336" s="111">
        <f t="shared" si="529"/>
        <v>379.94080894442618</v>
      </c>
      <c r="H1336" s="111">
        <f t="shared" si="529"/>
        <v>375.23840841828348</v>
      </c>
      <c r="I1336" s="111">
        <f t="shared" si="529"/>
        <v>440.44722130878</v>
      </c>
      <c r="J1336" s="111">
        <f t="shared" si="529"/>
        <v>514.73199605392961</v>
      </c>
      <c r="K1336" s="111">
        <f t="shared" si="529"/>
        <v>501.70996382768828</v>
      </c>
      <c r="L1336" s="111">
        <f t="shared" si="529"/>
        <v>526.80039460703711</v>
      </c>
      <c r="M1336" s="111">
        <f t="shared" si="529"/>
        <v>516.44195988161789</v>
      </c>
      <c r="N1336" s="111">
        <f t="shared" si="529"/>
        <v>458.69779677737586</v>
      </c>
      <c r="O1336" s="111">
        <f>O1334/O1708</f>
        <v>448.00821917808219</v>
      </c>
    </row>
    <row r="1337" spans="2:15" s="18" customFormat="1" ht="23.25" customHeight="1" x14ac:dyDescent="0.25">
      <c r="B1337" s="85" t="s">
        <v>1239</v>
      </c>
      <c r="C1337" s="111">
        <f t="shared" ref="C1337:O1337" si="530">IF(C1334&lt;&gt;0,(C613+C690+C755+C793+C850+C888+C926+C964+C1002+C1040+C1078+C1116+C1154+C1192+C1230)/C1334*100,0)</f>
        <v>31.551590925054434</v>
      </c>
      <c r="D1337" s="111">
        <f t="shared" si="530"/>
        <v>32.1671826625387</v>
      </c>
      <c r="E1337" s="111">
        <f t="shared" si="530"/>
        <v>48.470411233701107</v>
      </c>
      <c r="F1337" s="111">
        <f t="shared" si="530"/>
        <v>69.430142246269313</v>
      </c>
      <c r="G1337" s="111">
        <f t="shared" si="530"/>
        <v>58.204950666435863</v>
      </c>
      <c r="H1337" s="111">
        <f t="shared" si="530"/>
        <v>50.670405748838846</v>
      </c>
      <c r="I1337" s="111">
        <f t="shared" si="530"/>
        <v>33.8435120203076</v>
      </c>
      <c r="J1337" s="111">
        <f t="shared" si="530"/>
        <v>31.77026768031687</v>
      </c>
      <c r="K1337" s="111">
        <f t="shared" si="530"/>
        <v>28.865438814970179</v>
      </c>
      <c r="L1337" s="111">
        <f t="shared" si="530"/>
        <v>33.18352059925094</v>
      </c>
      <c r="M1337" s="111">
        <f t="shared" si="530"/>
        <v>39.535179879019424</v>
      </c>
      <c r="N1337" s="111">
        <f t="shared" si="530"/>
        <v>32.310559896766797</v>
      </c>
      <c r="O1337" s="111">
        <f t="shared" si="530"/>
        <v>39.659252826819468</v>
      </c>
    </row>
    <row r="1338" spans="2:15" s="18" customFormat="1" ht="23.25" customHeight="1" x14ac:dyDescent="0.25">
      <c r="B1338" s="85" t="s">
        <v>1240</v>
      </c>
      <c r="C1338" s="111">
        <f t="shared" ref="C1338:O1338" si="531">IF(C1334&lt;&gt;0,(C1237+C1199+C1161+C1123+C1085+C1047+C1009+C971+C933+C895+C857+C800+C762)/C1334*100,0)</f>
        <v>14.968041019877784</v>
      </c>
      <c r="D1338" s="111">
        <f t="shared" si="531"/>
        <v>12.337461300309597</v>
      </c>
      <c r="E1338" s="111">
        <f t="shared" si="531"/>
        <v>11.099966566365763</v>
      </c>
      <c r="F1338" s="111">
        <f t="shared" si="531"/>
        <v>9.6779823719347231</v>
      </c>
      <c r="G1338" s="111">
        <f t="shared" si="531"/>
        <v>9.1396918815994468</v>
      </c>
      <c r="H1338" s="111">
        <f t="shared" si="531"/>
        <v>10.489878187713609</v>
      </c>
      <c r="I1338" s="111">
        <f t="shared" si="531"/>
        <v>13.662834104823055</v>
      </c>
      <c r="J1338" s="111">
        <f t="shared" si="531"/>
        <v>13.499009774484124</v>
      </c>
      <c r="K1338" s="111">
        <f t="shared" si="531"/>
        <v>10.8540342138035</v>
      </c>
      <c r="L1338" s="111">
        <f t="shared" si="531"/>
        <v>14.257178526841448</v>
      </c>
      <c r="M1338" s="111">
        <f t="shared" si="531"/>
        <v>11.378541865647883</v>
      </c>
      <c r="N1338" s="111">
        <f t="shared" si="531"/>
        <v>15.979640117571153</v>
      </c>
      <c r="O1338" s="111">
        <f t="shared" si="531"/>
        <v>12.422717293591727</v>
      </c>
    </row>
    <row r="1339" spans="2:15" s="18" customFormat="1" ht="23.25" customHeight="1" x14ac:dyDescent="0.25">
      <c r="B1339" s="85" t="s">
        <v>1241</v>
      </c>
      <c r="C1339" s="111">
        <f t="shared" ref="C1339:O1339" si="532">IF(C1334&lt;&gt;0,(C699+C1243+C1205+C1167+C1129+C1091+C1053+C1015+C977+C939+C901+C863+C806+C768)/C1334*100,0)</f>
        <v>53.431200393341292</v>
      </c>
      <c r="D1339" s="111">
        <f t="shared" si="532"/>
        <v>55.45665634674922</v>
      </c>
      <c r="E1339" s="111">
        <f t="shared" si="532"/>
        <v>40.4045469742561</v>
      </c>
      <c r="F1339" s="111">
        <f t="shared" si="532"/>
        <v>20.865695086831312</v>
      </c>
      <c r="G1339" s="111">
        <f t="shared" si="532"/>
        <v>32.594772373204087</v>
      </c>
      <c r="H1339" s="111">
        <f t="shared" si="532"/>
        <v>38.839716063447547</v>
      </c>
      <c r="I1339" s="111">
        <f t="shared" si="532"/>
        <v>52.389129460952667</v>
      </c>
      <c r="J1339" s="111">
        <f t="shared" si="532"/>
        <v>54.660448476330416</v>
      </c>
      <c r="K1339" s="111">
        <f t="shared" si="532"/>
        <v>60.214983286360358</v>
      </c>
      <c r="L1339" s="111">
        <f t="shared" si="532"/>
        <v>52.471910112359552</v>
      </c>
      <c r="M1339" s="111">
        <f t="shared" si="532"/>
        <v>49.048073861827447</v>
      </c>
      <c r="N1339" s="111">
        <f t="shared" si="532"/>
        <v>51.580758477310205</v>
      </c>
      <c r="O1339" s="111">
        <f t="shared" si="532"/>
        <v>47.858099472245499</v>
      </c>
    </row>
    <row r="1340" spans="2:15" s="17" customFormat="1" ht="12" customHeight="1" x14ac:dyDescent="0.25">
      <c r="B1340" s="63"/>
      <c r="C1340" s="68"/>
      <c r="D1340" s="68"/>
      <c r="E1340" s="68"/>
      <c r="F1340" s="68"/>
      <c r="G1340" s="68"/>
      <c r="H1340" s="64"/>
      <c r="I1340" s="64"/>
      <c r="J1340" s="64"/>
      <c r="K1340" s="64"/>
      <c r="L1340" s="64"/>
      <c r="M1340" s="64"/>
      <c r="N1340" s="64"/>
      <c r="O1340" s="59"/>
    </row>
    <row r="1341" spans="2:15" s="26" customFormat="1" ht="23.25" customHeight="1" x14ac:dyDescent="0.25">
      <c r="B1341" s="126" t="s">
        <v>52</v>
      </c>
      <c r="C1341" s="97"/>
      <c r="D1341" s="98"/>
      <c r="E1341" s="98"/>
      <c r="F1341" s="98"/>
      <c r="G1341" s="98"/>
      <c r="H1341" s="98"/>
      <c r="I1341" s="98"/>
      <c r="J1341" s="98"/>
      <c r="K1341" s="98"/>
      <c r="L1341" s="98"/>
      <c r="M1341" s="98"/>
      <c r="N1341" s="98"/>
      <c r="O1341" s="99"/>
    </row>
    <row r="1342" spans="2:15" s="26" customFormat="1" ht="12" customHeight="1" x14ac:dyDescent="0.25">
      <c r="B1342" s="69"/>
      <c r="C1342" s="70"/>
      <c r="D1342" s="70"/>
      <c r="E1342" s="70"/>
      <c r="F1342" s="70"/>
      <c r="G1342" s="70"/>
      <c r="H1342" s="70"/>
      <c r="I1342" s="70"/>
      <c r="J1342" s="70"/>
      <c r="K1342" s="70"/>
      <c r="L1342" s="70"/>
      <c r="M1342" s="12"/>
      <c r="N1342" s="70"/>
      <c r="O1342" s="71"/>
    </row>
    <row r="1343" spans="2:15" s="26" customFormat="1" ht="23.25" customHeight="1" x14ac:dyDescent="0.25">
      <c r="B1343" s="121" t="s">
        <v>53</v>
      </c>
      <c r="C1343" s="97"/>
      <c r="D1343" s="98"/>
      <c r="E1343" s="98"/>
      <c r="F1343" s="98"/>
      <c r="G1343" s="98"/>
      <c r="H1343" s="98"/>
      <c r="I1343" s="98"/>
      <c r="J1343" s="98"/>
      <c r="K1343" s="98"/>
      <c r="L1343" s="98"/>
      <c r="M1343" s="98"/>
      <c r="N1343" s="98"/>
      <c r="O1343" s="99"/>
    </row>
    <row r="1344" spans="2:15" s="26" customFormat="1" ht="12" customHeight="1" x14ac:dyDescent="0.25">
      <c r="B1344" s="69"/>
      <c r="C1344" s="70"/>
      <c r="D1344" s="70"/>
      <c r="E1344" s="70"/>
      <c r="F1344" s="70"/>
      <c r="G1344" s="70"/>
      <c r="H1344" s="70"/>
      <c r="I1344" s="70"/>
      <c r="J1344" s="70"/>
      <c r="K1344" s="70"/>
      <c r="L1344" s="70"/>
      <c r="M1344" s="70"/>
      <c r="N1344" s="70"/>
      <c r="O1344" s="71"/>
    </row>
    <row r="1345" spans="2:15" s="22" customFormat="1" ht="23.25" customHeight="1" x14ac:dyDescent="0.25">
      <c r="B1345" s="85" t="s">
        <v>54</v>
      </c>
      <c r="C1345" s="97"/>
      <c r="D1345" s="98"/>
      <c r="E1345" s="98"/>
      <c r="F1345" s="98"/>
      <c r="G1345" s="98"/>
      <c r="H1345" s="98"/>
      <c r="I1345" s="98"/>
      <c r="J1345" s="98"/>
      <c r="K1345" s="98"/>
      <c r="L1345" s="98"/>
      <c r="M1345" s="98"/>
      <c r="N1345" s="98"/>
      <c r="O1345" s="99"/>
    </row>
    <row r="1346" spans="2:15" s="22" customFormat="1" ht="23.25" customHeight="1" x14ac:dyDescent="0.25">
      <c r="B1346" s="104" t="s">
        <v>776</v>
      </c>
      <c r="C1346" s="109">
        <v>3828</v>
      </c>
      <c r="D1346" s="109">
        <v>3427</v>
      </c>
      <c r="E1346" s="109">
        <v>3303</v>
      </c>
      <c r="F1346" s="109">
        <v>3282</v>
      </c>
      <c r="G1346" s="109">
        <v>3178</v>
      </c>
      <c r="H1346" s="109">
        <v>3240</v>
      </c>
      <c r="I1346" s="109">
        <v>3548</v>
      </c>
      <c r="J1346" s="109">
        <v>4185</v>
      </c>
      <c r="K1346" s="109">
        <v>4057</v>
      </c>
      <c r="L1346" s="109">
        <v>4313</v>
      </c>
      <c r="M1346" s="109">
        <v>4122</v>
      </c>
      <c r="N1346" s="109">
        <v>4318</v>
      </c>
      <c r="O1346" s="116">
        <f>SUM(C1346:N1346)</f>
        <v>44801</v>
      </c>
    </row>
    <row r="1347" spans="2:15" s="17" customFormat="1" ht="23.25" customHeight="1" x14ac:dyDescent="0.25">
      <c r="B1347" s="107" t="s">
        <v>777</v>
      </c>
      <c r="C1347" s="110">
        <v>3896</v>
      </c>
      <c r="D1347" s="110">
        <v>3336</v>
      </c>
      <c r="E1347" s="110">
        <v>4107</v>
      </c>
      <c r="F1347" s="110">
        <v>3949</v>
      </c>
      <c r="G1347" s="110">
        <v>3239</v>
      </c>
      <c r="H1347" s="110">
        <v>3640</v>
      </c>
      <c r="I1347" s="110">
        <v>3911</v>
      </c>
      <c r="J1347" s="110">
        <v>4143</v>
      </c>
      <c r="K1347" s="110">
        <v>4817</v>
      </c>
      <c r="L1347" s="110">
        <v>4312</v>
      </c>
      <c r="M1347" s="110">
        <v>3817</v>
      </c>
      <c r="N1347" s="110">
        <v>4263</v>
      </c>
      <c r="O1347" s="116">
        <f t="shared" ref="O1347:O1353" si="533">SUM(C1347:N1347)</f>
        <v>47430</v>
      </c>
    </row>
    <row r="1348" spans="2:15" s="17" customFormat="1" ht="23.25" customHeight="1" x14ac:dyDescent="0.25">
      <c r="B1348" s="104" t="s">
        <v>778</v>
      </c>
      <c r="C1348" s="109">
        <v>4496</v>
      </c>
      <c r="D1348" s="109">
        <v>4070</v>
      </c>
      <c r="E1348" s="109">
        <v>3603</v>
      </c>
      <c r="F1348" s="109">
        <v>3577</v>
      </c>
      <c r="G1348" s="109">
        <v>3592</v>
      </c>
      <c r="H1348" s="109">
        <v>3946</v>
      </c>
      <c r="I1348" s="109">
        <v>4000</v>
      </c>
      <c r="J1348" s="109">
        <v>4643</v>
      </c>
      <c r="K1348" s="109">
        <v>4186</v>
      </c>
      <c r="L1348" s="109">
        <v>5719</v>
      </c>
      <c r="M1348" s="109">
        <v>4406</v>
      </c>
      <c r="N1348" s="109">
        <v>4674</v>
      </c>
      <c r="O1348" s="116">
        <f t="shared" si="533"/>
        <v>50912</v>
      </c>
    </row>
    <row r="1349" spans="2:15" s="17" customFormat="1" ht="23.25" customHeight="1" x14ac:dyDescent="0.25">
      <c r="B1349" s="107" t="s">
        <v>779</v>
      </c>
      <c r="C1349" s="110">
        <v>5481</v>
      </c>
      <c r="D1349" s="110">
        <v>4713</v>
      </c>
      <c r="E1349" s="110">
        <v>4552</v>
      </c>
      <c r="F1349" s="110">
        <v>4408</v>
      </c>
      <c r="G1349" s="110">
        <v>4392</v>
      </c>
      <c r="H1349" s="110">
        <v>4721</v>
      </c>
      <c r="I1349" s="110">
        <v>5028</v>
      </c>
      <c r="J1349" s="110">
        <v>5636</v>
      </c>
      <c r="K1349" s="110">
        <v>5388</v>
      </c>
      <c r="L1349" s="110">
        <v>5796</v>
      </c>
      <c r="M1349" s="110">
        <v>5209</v>
      </c>
      <c r="N1349" s="110">
        <v>5728</v>
      </c>
      <c r="O1349" s="116">
        <f t="shared" si="533"/>
        <v>61052</v>
      </c>
    </row>
    <row r="1350" spans="2:15" s="17" customFormat="1" ht="23.25" customHeight="1" x14ac:dyDescent="0.25">
      <c r="B1350" s="104" t="s">
        <v>780</v>
      </c>
      <c r="C1350" s="109">
        <v>3599</v>
      </c>
      <c r="D1350" s="109">
        <v>3284</v>
      </c>
      <c r="E1350" s="109">
        <v>2991</v>
      </c>
      <c r="F1350" s="109">
        <v>2985</v>
      </c>
      <c r="G1350" s="109">
        <v>2882</v>
      </c>
      <c r="H1350" s="109">
        <v>2936</v>
      </c>
      <c r="I1350" s="109">
        <v>3158</v>
      </c>
      <c r="J1350" s="109">
        <v>3897</v>
      </c>
      <c r="K1350" s="109">
        <v>3542</v>
      </c>
      <c r="L1350" s="109">
        <v>3958</v>
      </c>
      <c r="M1350" s="109">
        <v>3671</v>
      </c>
      <c r="N1350" s="109">
        <v>3999</v>
      </c>
      <c r="O1350" s="116">
        <f t="shared" si="533"/>
        <v>40902</v>
      </c>
    </row>
    <row r="1351" spans="2:15" s="17" customFormat="1" ht="23.25" customHeight="1" x14ac:dyDescent="0.25">
      <c r="B1351" s="107" t="s">
        <v>781</v>
      </c>
      <c r="C1351" s="110">
        <v>1071</v>
      </c>
      <c r="D1351" s="110">
        <v>920</v>
      </c>
      <c r="E1351" s="110">
        <v>795</v>
      </c>
      <c r="F1351" s="110">
        <v>865</v>
      </c>
      <c r="G1351" s="110">
        <v>781</v>
      </c>
      <c r="H1351" s="110">
        <v>826</v>
      </c>
      <c r="I1351" s="110">
        <v>853</v>
      </c>
      <c r="J1351" s="110">
        <v>1232</v>
      </c>
      <c r="K1351" s="110">
        <v>1118</v>
      </c>
      <c r="L1351" s="110">
        <v>1253</v>
      </c>
      <c r="M1351" s="110">
        <v>1136</v>
      </c>
      <c r="N1351" s="110">
        <v>1272</v>
      </c>
      <c r="O1351" s="116">
        <f t="shared" si="533"/>
        <v>12122</v>
      </c>
    </row>
    <row r="1352" spans="2:15" s="17" customFormat="1" ht="23.25" customHeight="1" x14ac:dyDescent="0.25">
      <c r="B1352" s="104" t="s">
        <v>782</v>
      </c>
      <c r="C1352" s="109">
        <v>917</v>
      </c>
      <c r="D1352" s="109">
        <v>958</v>
      </c>
      <c r="E1352" s="109">
        <v>1253</v>
      </c>
      <c r="F1352" s="109">
        <v>1466</v>
      </c>
      <c r="G1352" s="109">
        <v>1795</v>
      </c>
      <c r="H1352" s="109">
        <v>1596</v>
      </c>
      <c r="I1352" s="109">
        <v>915</v>
      </c>
      <c r="J1352" s="109">
        <v>967</v>
      </c>
      <c r="K1352" s="109">
        <v>1063</v>
      </c>
      <c r="L1352" s="109">
        <v>1387</v>
      </c>
      <c r="M1352" s="109">
        <v>1268</v>
      </c>
      <c r="N1352" s="109">
        <v>1494</v>
      </c>
      <c r="O1352" s="116">
        <f t="shared" si="533"/>
        <v>15079</v>
      </c>
    </row>
    <row r="1353" spans="2:15" s="17" customFormat="1" ht="23.25" customHeight="1" x14ac:dyDescent="0.25">
      <c r="B1353" s="107" t="s">
        <v>783</v>
      </c>
      <c r="C1353" s="110">
        <v>1673</v>
      </c>
      <c r="D1353" s="110">
        <v>1479</v>
      </c>
      <c r="E1353" s="110">
        <v>1360</v>
      </c>
      <c r="F1353" s="110">
        <v>989</v>
      </c>
      <c r="G1353" s="110">
        <v>1623</v>
      </c>
      <c r="H1353" s="110">
        <v>1035</v>
      </c>
      <c r="I1353" s="110">
        <v>1100</v>
      </c>
      <c r="J1353" s="110">
        <v>1652</v>
      </c>
      <c r="K1353" s="110">
        <v>896</v>
      </c>
      <c r="L1353" s="110">
        <v>1267</v>
      </c>
      <c r="M1353" s="110">
        <v>1523</v>
      </c>
      <c r="N1353" s="110">
        <v>1550</v>
      </c>
      <c r="O1353" s="116">
        <f t="shared" si="533"/>
        <v>16147</v>
      </c>
    </row>
    <row r="1354" spans="2:15" s="22" customFormat="1" ht="23.25" customHeight="1" x14ac:dyDescent="0.25">
      <c r="B1354" s="117" t="s">
        <v>5</v>
      </c>
      <c r="C1354" s="116">
        <f>SUM(C1346:C1353)</f>
        <v>24961</v>
      </c>
      <c r="D1354" s="116">
        <f t="shared" ref="D1354:N1354" si="534">SUM(D1346:D1353)</f>
        <v>22187</v>
      </c>
      <c r="E1354" s="116">
        <f t="shared" si="534"/>
        <v>21964</v>
      </c>
      <c r="F1354" s="116">
        <f t="shared" si="534"/>
        <v>21521</v>
      </c>
      <c r="G1354" s="116">
        <f t="shared" si="534"/>
        <v>21482</v>
      </c>
      <c r="H1354" s="116">
        <f t="shared" si="534"/>
        <v>21940</v>
      </c>
      <c r="I1354" s="116">
        <f t="shared" si="534"/>
        <v>22513</v>
      </c>
      <c r="J1354" s="116">
        <f t="shared" si="534"/>
        <v>26355</v>
      </c>
      <c r="K1354" s="116">
        <f t="shared" si="534"/>
        <v>25067</v>
      </c>
      <c r="L1354" s="116">
        <f t="shared" si="534"/>
        <v>28005</v>
      </c>
      <c r="M1354" s="116">
        <f>SUM(M1346:M1353)</f>
        <v>25152</v>
      </c>
      <c r="N1354" s="116">
        <f t="shared" si="534"/>
        <v>27298</v>
      </c>
      <c r="O1354" s="116">
        <f>SUM(C1354:N1354)</f>
        <v>288445</v>
      </c>
    </row>
    <row r="1355" spans="2:15" s="17" customFormat="1" ht="23.25" customHeight="1" x14ac:dyDescent="0.25">
      <c r="B1355" s="85" t="s">
        <v>25</v>
      </c>
      <c r="C1355" s="111">
        <f>C1354/$C$1708</f>
        <v>805.19354838709683</v>
      </c>
      <c r="D1355" s="111">
        <f t="shared" ref="D1355:N1355" si="535">D1354/$C$1709</f>
        <v>729.59552778691216</v>
      </c>
      <c r="E1355" s="111">
        <f t="shared" si="535"/>
        <v>722.26241367971056</v>
      </c>
      <c r="F1355" s="111">
        <f t="shared" si="535"/>
        <v>707.69483722459722</v>
      </c>
      <c r="G1355" s="111">
        <f t="shared" si="535"/>
        <v>706.41236435383098</v>
      </c>
      <c r="H1355" s="111">
        <f t="shared" si="535"/>
        <v>721.47319960539301</v>
      </c>
      <c r="I1355" s="111">
        <f t="shared" si="535"/>
        <v>740.31568562972711</v>
      </c>
      <c r="J1355" s="111">
        <f t="shared" si="535"/>
        <v>866.65570536007897</v>
      </c>
      <c r="K1355" s="111">
        <f t="shared" si="535"/>
        <v>824.30121670503127</v>
      </c>
      <c r="L1355" s="111">
        <f t="shared" si="535"/>
        <v>920.9141729694179</v>
      </c>
      <c r="M1355" s="111">
        <f t="shared" si="535"/>
        <v>827.09634988490632</v>
      </c>
      <c r="N1355" s="111">
        <f t="shared" si="535"/>
        <v>897.6652416968102</v>
      </c>
      <c r="O1355" s="111">
        <f>O1354/$O$1708</f>
        <v>790.2602739726027</v>
      </c>
    </row>
    <row r="1356" spans="2:15" s="17" customFormat="1" ht="12" customHeight="1" x14ac:dyDescent="0.25">
      <c r="B1356" s="63"/>
      <c r="C1356" s="58"/>
      <c r="D1356" s="58"/>
      <c r="E1356" s="58"/>
      <c r="F1356" s="58"/>
      <c r="G1356" s="58"/>
      <c r="H1356" s="58"/>
      <c r="I1356" s="58"/>
      <c r="J1356" s="58"/>
      <c r="K1356" s="58"/>
      <c r="L1356" s="58"/>
      <c r="M1356" s="58"/>
      <c r="N1356" s="58"/>
      <c r="O1356" s="59"/>
    </row>
    <row r="1357" spans="2:15" s="17" customFormat="1" ht="23.25" customHeight="1" x14ac:dyDescent="0.25">
      <c r="B1357" s="85" t="s">
        <v>784</v>
      </c>
      <c r="C1357" s="97"/>
      <c r="D1357" s="98"/>
      <c r="E1357" s="98"/>
      <c r="F1357" s="98"/>
      <c r="G1357" s="98"/>
      <c r="H1357" s="98"/>
      <c r="I1357" s="98"/>
      <c r="J1357" s="98"/>
      <c r="K1357" s="98"/>
      <c r="L1357" s="98"/>
      <c r="M1357" s="98"/>
      <c r="N1357" s="98"/>
      <c r="O1357" s="99"/>
    </row>
    <row r="1358" spans="2:15" s="17" customFormat="1" ht="23.25" customHeight="1" x14ac:dyDescent="0.25">
      <c r="B1358" s="104" t="s">
        <v>785</v>
      </c>
      <c r="C1358" s="109">
        <v>9638</v>
      </c>
      <c r="D1358" s="109">
        <v>8409</v>
      </c>
      <c r="E1358" s="109">
        <v>9357</v>
      </c>
      <c r="F1358" s="109">
        <v>8748</v>
      </c>
      <c r="G1358" s="109">
        <v>9025</v>
      </c>
      <c r="H1358" s="109">
        <v>9726</v>
      </c>
      <c r="I1358" s="109">
        <v>9912</v>
      </c>
      <c r="J1358" s="109">
        <v>9554</v>
      </c>
      <c r="K1358" s="109">
        <v>9425</v>
      </c>
      <c r="L1358" s="109">
        <v>9953</v>
      </c>
      <c r="M1358" s="109">
        <v>9055</v>
      </c>
      <c r="N1358" s="109">
        <v>9859</v>
      </c>
      <c r="O1358" s="116">
        <f>SUM(C1358:N1358)</f>
        <v>112661</v>
      </c>
    </row>
    <row r="1359" spans="2:15" s="22" customFormat="1" ht="23.25" customHeight="1" x14ac:dyDescent="0.25">
      <c r="B1359" s="107" t="s">
        <v>786</v>
      </c>
      <c r="C1359" s="110">
        <v>4495</v>
      </c>
      <c r="D1359" s="110">
        <v>4125</v>
      </c>
      <c r="E1359" s="110">
        <v>3777</v>
      </c>
      <c r="F1359" s="110">
        <v>3573</v>
      </c>
      <c r="G1359" s="110">
        <v>2913</v>
      </c>
      <c r="H1359" s="110">
        <v>3129</v>
      </c>
      <c r="I1359" s="110">
        <v>3578</v>
      </c>
      <c r="J1359" s="110">
        <v>4650</v>
      </c>
      <c r="K1359" s="110">
        <v>4188</v>
      </c>
      <c r="L1359" s="110">
        <v>4671</v>
      </c>
      <c r="M1359" s="110">
        <v>4490</v>
      </c>
      <c r="N1359" s="110">
        <v>4669</v>
      </c>
      <c r="O1359" s="116">
        <f t="shared" ref="O1359:O1373" si="536">SUM(C1359:N1359)</f>
        <v>48258</v>
      </c>
    </row>
    <row r="1360" spans="2:15" s="22" customFormat="1" ht="23.25" customHeight="1" x14ac:dyDescent="0.25">
      <c r="B1360" s="104" t="s">
        <v>787</v>
      </c>
      <c r="C1360" s="109">
        <v>1136</v>
      </c>
      <c r="D1360" s="109">
        <v>1081</v>
      </c>
      <c r="E1360" s="109">
        <v>1153</v>
      </c>
      <c r="F1360" s="109">
        <v>1200</v>
      </c>
      <c r="G1360" s="109">
        <v>1177</v>
      </c>
      <c r="H1360" s="109">
        <v>1265</v>
      </c>
      <c r="I1360" s="109">
        <v>1214</v>
      </c>
      <c r="J1360" s="109">
        <v>1240</v>
      </c>
      <c r="K1360" s="109">
        <v>1168</v>
      </c>
      <c r="L1360" s="109">
        <v>1265</v>
      </c>
      <c r="M1360" s="109">
        <v>1226</v>
      </c>
      <c r="N1360" s="109">
        <v>1251</v>
      </c>
      <c r="O1360" s="116">
        <f t="shared" si="536"/>
        <v>14376</v>
      </c>
    </row>
    <row r="1361" spans="2:15" s="22" customFormat="1" ht="23.25" customHeight="1" x14ac:dyDescent="0.25">
      <c r="B1361" s="107" t="s">
        <v>1317</v>
      </c>
      <c r="C1361" s="110">
        <v>957</v>
      </c>
      <c r="D1361" s="110">
        <v>1007</v>
      </c>
      <c r="E1361" s="110">
        <v>1289</v>
      </c>
      <c r="F1361" s="110">
        <v>1365</v>
      </c>
      <c r="G1361" s="110">
        <v>1402</v>
      </c>
      <c r="H1361" s="110">
        <v>296</v>
      </c>
      <c r="I1361" s="110">
        <v>713</v>
      </c>
      <c r="J1361" s="110">
        <v>1417</v>
      </c>
      <c r="K1361" s="110">
        <v>1949</v>
      </c>
      <c r="L1361" s="110">
        <v>2252</v>
      </c>
      <c r="M1361" s="110">
        <v>1402</v>
      </c>
      <c r="N1361" s="110">
        <v>1363</v>
      </c>
      <c r="O1361" s="116">
        <f t="shared" si="536"/>
        <v>15412</v>
      </c>
    </row>
    <row r="1362" spans="2:15" s="22" customFormat="1" ht="23.25" customHeight="1" x14ac:dyDescent="0.25">
      <c r="B1362" s="104" t="s">
        <v>1318</v>
      </c>
      <c r="C1362" s="109">
        <v>1726</v>
      </c>
      <c r="D1362" s="109">
        <v>1626</v>
      </c>
      <c r="E1362" s="109">
        <v>833</v>
      </c>
      <c r="F1362" s="109">
        <v>460</v>
      </c>
      <c r="G1362" s="109">
        <v>629</v>
      </c>
      <c r="H1362" s="109">
        <v>580</v>
      </c>
      <c r="I1362" s="109">
        <v>1244</v>
      </c>
      <c r="J1362" s="109">
        <v>2300</v>
      </c>
      <c r="K1362" s="109">
        <v>2062</v>
      </c>
      <c r="L1362" s="109">
        <v>2464</v>
      </c>
      <c r="M1362" s="109">
        <v>2252</v>
      </c>
      <c r="N1362" s="109">
        <v>2261</v>
      </c>
      <c r="O1362" s="116">
        <f t="shared" si="536"/>
        <v>18437</v>
      </c>
    </row>
    <row r="1363" spans="2:15" s="17" customFormat="1" ht="23.25" customHeight="1" x14ac:dyDescent="0.25">
      <c r="B1363" s="107" t="s">
        <v>1319</v>
      </c>
      <c r="C1363" s="110">
        <v>1065</v>
      </c>
      <c r="D1363" s="110">
        <v>844</v>
      </c>
      <c r="E1363" s="110">
        <v>910</v>
      </c>
      <c r="F1363" s="110">
        <v>956</v>
      </c>
      <c r="G1363" s="110">
        <v>968</v>
      </c>
      <c r="H1363" s="110">
        <v>998</v>
      </c>
      <c r="I1363" s="110">
        <v>1060</v>
      </c>
      <c r="J1363" s="110">
        <v>1134</v>
      </c>
      <c r="K1363" s="110">
        <v>940</v>
      </c>
      <c r="L1363" s="110">
        <v>1212</v>
      </c>
      <c r="M1363" s="110">
        <v>872</v>
      </c>
      <c r="N1363" s="110">
        <v>1614</v>
      </c>
      <c r="O1363" s="116">
        <f t="shared" si="536"/>
        <v>12573</v>
      </c>
    </row>
    <row r="1364" spans="2:15" s="17" customFormat="1" ht="23.25" customHeight="1" x14ac:dyDescent="0.25">
      <c r="B1364" s="104" t="s">
        <v>1320</v>
      </c>
      <c r="C1364" s="109">
        <v>1295</v>
      </c>
      <c r="D1364" s="109">
        <v>1007</v>
      </c>
      <c r="E1364" s="109">
        <v>734</v>
      </c>
      <c r="F1364" s="109">
        <v>765</v>
      </c>
      <c r="G1364" s="109">
        <v>767</v>
      </c>
      <c r="H1364" s="109">
        <v>746</v>
      </c>
      <c r="I1364" s="109">
        <v>1188</v>
      </c>
      <c r="J1364" s="109">
        <v>1655</v>
      </c>
      <c r="K1364" s="109">
        <v>1417</v>
      </c>
      <c r="L1364" s="109">
        <v>1694</v>
      </c>
      <c r="M1364" s="109">
        <v>1195</v>
      </c>
      <c r="N1364" s="109">
        <v>1224</v>
      </c>
      <c r="O1364" s="116">
        <f t="shared" si="536"/>
        <v>13687</v>
      </c>
    </row>
    <row r="1365" spans="2:15" s="17" customFormat="1" ht="23.25" customHeight="1" x14ac:dyDescent="0.25">
      <c r="B1365" s="107" t="s">
        <v>1321</v>
      </c>
      <c r="C1365" s="110">
        <v>0</v>
      </c>
      <c r="D1365" s="110">
        <v>0</v>
      </c>
      <c r="E1365" s="110">
        <v>0</v>
      </c>
      <c r="F1365" s="110">
        <v>0</v>
      </c>
      <c r="G1365" s="110">
        <v>0</v>
      </c>
      <c r="H1365" s="110">
        <v>76</v>
      </c>
      <c r="I1365" s="110">
        <v>255</v>
      </c>
      <c r="J1365" s="110">
        <v>364</v>
      </c>
      <c r="K1365" s="110">
        <v>348</v>
      </c>
      <c r="L1365" s="110">
        <v>447</v>
      </c>
      <c r="M1365" s="110">
        <v>364</v>
      </c>
      <c r="N1365" s="110">
        <v>555</v>
      </c>
      <c r="O1365" s="116">
        <f t="shared" si="536"/>
        <v>2409</v>
      </c>
    </row>
    <row r="1366" spans="2:15" s="17" customFormat="1" ht="23.25" customHeight="1" x14ac:dyDescent="0.25">
      <c r="B1366" s="104" t="s">
        <v>1322</v>
      </c>
      <c r="C1366" s="109">
        <v>1043</v>
      </c>
      <c r="D1366" s="109">
        <v>966</v>
      </c>
      <c r="E1366" s="109">
        <v>674</v>
      </c>
      <c r="F1366" s="109">
        <v>746</v>
      </c>
      <c r="G1366" s="109">
        <v>609</v>
      </c>
      <c r="H1366" s="109">
        <v>874</v>
      </c>
      <c r="I1366" s="109">
        <v>804</v>
      </c>
      <c r="J1366" s="109">
        <v>789</v>
      </c>
      <c r="K1366" s="109">
        <v>1098</v>
      </c>
      <c r="L1366" s="109">
        <v>551</v>
      </c>
      <c r="M1366" s="109">
        <v>933</v>
      </c>
      <c r="N1366" s="109">
        <v>1098</v>
      </c>
      <c r="O1366" s="116">
        <f t="shared" si="536"/>
        <v>10185</v>
      </c>
    </row>
    <row r="1367" spans="2:15" s="17" customFormat="1" ht="23.25" customHeight="1" x14ac:dyDescent="0.25">
      <c r="B1367" s="107" t="s">
        <v>1323</v>
      </c>
      <c r="C1367" s="110">
        <v>714</v>
      </c>
      <c r="D1367" s="110">
        <v>779</v>
      </c>
      <c r="E1367" s="110">
        <v>977</v>
      </c>
      <c r="F1367" s="110">
        <v>2105</v>
      </c>
      <c r="G1367" s="110">
        <v>1875</v>
      </c>
      <c r="H1367" s="110">
        <v>2763</v>
      </c>
      <c r="I1367" s="110">
        <v>893</v>
      </c>
      <c r="J1367" s="110">
        <v>826</v>
      </c>
      <c r="K1367" s="110">
        <v>907</v>
      </c>
      <c r="L1367" s="110">
        <v>1117</v>
      </c>
      <c r="M1367" s="110">
        <v>973</v>
      </c>
      <c r="N1367" s="110">
        <v>933</v>
      </c>
      <c r="O1367" s="116">
        <f t="shared" si="536"/>
        <v>14862</v>
      </c>
    </row>
    <row r="1368" spans="2:15" s="17" customFormat="1" ht="23.25" customHeight="1" x14ac:dyDescent="0.25">
      <c r="B1368" s="104" t="s">
        <v>1324</v>
      </c>
      <c r="C1368" s="109">
        <v>789</v>
      </c>
      <c r="D1368" s="109">
        <v>512</v>
      </c>
      <c r="E1368" s="109">
        <v>644</v>
      </c>
      <c r="F1368" s="109">
        <v>710</v>
      </c>
      <c r="G1368" s="109">
        <v>852</v>
      </c>
      <c r="H1368" s="109">
        <v>495</v>
      </c>
      <c r="I1368" s="109">
        <v>275</v>
      </c>
      <c r="J1368" s="109">
        <v>639</v>
      </c>
      <c r="K1368" s="109">
        <v>312</v>
      </c>
      <c r="L1368" s="109">
        <v>609</v>
      </c>
      <c r="M1368" s="109">
        <v>659</v>
      </c>
      <c r="N1368" s="109">
        <v>608</v>
      </c>
      <c r="O1368" s="116">
        <f t="shared" si="536"/>
        <v>7104</v>
      </c>
    </row>
    <row r="1369" spans="2:15" s="17" customFormat="1" ht="23.25" customHeight="1" x14ac:dyDescent="0.25">
      <c r="B1369" s="107" t="s">
        <v>1325</v>
      </c>
      <c r="C1369" s="110">
        <v>1011</v>
      </c>
      <c r="D1369" s="110">
        <v>827</v>
      </c>
      <c r="E1369" s="110">
        <v>1003</v>
      </c>
      <c r="F1369" s="110">
        <v>458</v>
      </c>
      <c r="G1369" s="110">
        <v>841</v>
      </c>
      <c r="H1369" s="110">
        <v>438</v>
      </c>
      <c r="I1369" s="110">
        <v>692</v>
      </c>
      <c r="J1369" s="110">
        <v>872</v>
      </c>
      <c r="K1369" s="110">
        <v>313</v>
      </c>
      <c r="L1369" s="110">
        <v>650</v>
      </c>
      <c r="M1369" s="110">
        <v>823</v>
      </c>
      <c r="N1369" s="110">
        <v>987</v>
      </c>
      <c r="O1369" s="116">
        <f t="shared" si="536"/>
        <v>8915</v>
      </c>
    </row>
    <row r="1370" spans="2:15" s="17" customFormat="1" ht="23.25" customHeight="1" x14ac:dyDescent="0.25">
      <c r="B1370" s="104" t="s">
        <v>1326</v>
      </c>
      <c r="C1370" s="109">
        <v>930</v>
      </c>
      <c r="D1370" s="109">
        <v>748</v>
      </c>
      <c r="E1370" s="109">
        <v>484</v>
      </c>
      <c r="F1370" s="109">
        <v>225</v>
      </c>
      <c r="G1370" s="109">
        <v>230</v>
      </c>
      <c r="H1370" s="109">
        <v>370</v>
      </c>
      <c r="I1370" s="109">
        <v>561</v>
      </c>
      <c r="J1370" s="109">
        <v>640</v>
      </c>
      <c r="K1370" s="109">
        <v>743</v>
      </c>
      <c r="L1370" s="109">
        <v>868</v>
      </c>
      <c r="M1370" s="109">
        <v>710</v>
      </c>
      <c r="N1370" s="109">
        <v>803</v>
      </c>
      <c r="O1370" s="116">
        <f t="shared" si="536"/>
        <v>7312</v>
      </c>
    </row>
    <row r="1371" spans="2:15" s="17" customFormat="1" ht="23.25" customHeight="1" x14ac:dyDescent="0.25">
      <c r="B1371" s="106" t="s">
        <v>1329</v>
      </c>
      <c r="C1371" s="327">
        <v>8</v>
      </c>
      <c r="D1371" s="327">
        <v>0</v>
      </c>
      <c r="E1371" s="327">
        <v>0</v>
      </c>
      <c r="F1371" s="327">
        <v>3</v>
      </c>
      <c r="G1371" s="327">
        <v>0</v>
      </c>
      <c r="H1371" s="327">
        <v>0</v>
      </c>
      <c r="I1371" s="327">
        <v>0</v>
      </c>
      <c r="J1371" s="327">
        <v>0</v>
      </c>
      <c r="K1371" s="327">
        <v>15</v>
      </c>
      <c r="L1371" s="327">
        <v>0</v>
      </c>
      <c r="M1371" s="327">
        <v>20</v>
      </c>
      <c r="N1371" s="327">
        <v>9</v>
      </c>
      <c r="O1371" s="116">
        <f t="shared" si="536"/>
        <v>55</v>
      </c>
    </row>
    <row r="1372" spans="2:15" s="17" customFormat="1" ht="23.25" customHeight="1" x14ac:dyDescent="0.25">
      <c r="B1372" s="104" t="s">
        <v>1330</v>
      </c>
      <c r="C1372" s="109">
        <v>0</v>
      </c>
      <c r="D1372" s="109">
        <v>162</v>
      </c>
      <c r="E1372" s="109">
        <v>21</v>
      </c>
      <c r="F1372" s="109">
        <v>85</v>
      </c>
      <c r="G1372" s="109">
        <v>62</v>
      </c>
      <c r="H1372" s="109">
        <v>65</v>
      </c>
      <c r="I1372" s="109">
        <v>0</v>
      </c>
      <c r="J1372" s="109">
        <v>143</v>
      </c>
      <c r="K1372" s="109">
        <v>54</v>
      </c>
      <c r="L1372" s="109">
        <v>134</v>
      </c>
      <c r="M1372" s="109">
        <v>55</v>
      </c>
      <c r="N1372" s="109">
        <v>10</v>
      </c>
      <c r="O1372" s="116">
        <f t="shared" si="536"/>
        <v>791</v>
      </c>
    </row>
    <row r="1373" spans="2:15" s="17" customFormat="1" ht="23.25" customHeight="1" x14ac:dyDescent="0.25">
      <c r="B1373" s="106" t="s">
        <v>1331</v>
      </c>
      <c r="C1373" s="327">
        <v>154</v>
      </c>
      <c r="D1373" s="327">
        <v>94</v>
      </c>
      <c r="E1373" s="327">
        <v>108</v>
      </c>
      <c r="F1373" s="327">
        <v>122</v>
      </c>
      <c r="G1373" s="327">
        <v>132</v>
      </c>
      <c r="H1373" s="327">
        <v>119</v>
      </c>
      <c r="I1373" s="327">
        <v>124</v>
      </c>
      <c r="J1373" s="327">
        <v>132</v>
      </c>
      <c r="K1373" s="327">
        <v>128</v>
      </c>
      <c r="L1373" s="327">
        <v>118</v>
      </c>
      <c r="M1373" s="327">
        <v>123</v>
      </c>
      <c r="N1373" s="327">
        <v>54</v>
      </c>
      <c r="O1373" s="116">
        <f t="shared" si="536"/>
        <v>1408</v>
      </c>
    </row>
    <row r="1374" spans="2:15" s="17" customFormat="1" ht="23.25" customHeight="1" x14ac:dyDescent="0.25">
      <c r="B1374" s="105" t="s">
        <v>1328</v>
      </c>
      <c r="C1374" s="330">
        <v>0</v>
      </c>
      <c r="D1374" s="330">
        <v>0</v>
      </c>
      <c r="E1374" s="330">
        <v>0</v>
      </c>
      <c r="F1374" s="330">
        <v>0</v>
      </c>
      <c r="G1374" s="330">
        <v>0</v>
      </c>
      <c r="H1374" s="330">
        <v>0</v>
      </c>
      <c r="I1374" s="330">
        <v>0</v>
      </c>
      <c r="J1374" s="330">
        <v>0</v>
      </c>
      <c r="K1374" s="330">
        <v>0</v>
      </c>
      <c r="L1374" s="330">
        <v>0</v>
      </c>
      <c r="M1374" s="330">
        <v>0</v>
      </c>
      <c r="N1374" s="330">
        <v>0</v>
      </c>
      <c r="O1374" s="116">
        <f>SUM(C1374:N1374)</f>
        <v>0</v>
      </c>
    </row>
    <row r="1375" spans="2:15" s="22" customFormat="1" ht="23.25" customHeight="1" x14ac:dyDescent="0.25">
      <c r="B1375" s="117" t="s">
        <v>5</v>
      </c>
      <c r="C1375" s="116">
        <f t="shared" ref="C1375:N1375" si="537">SUM(C1358:C1374)</f>
        <v>24961</v>
      </c>
      <c r="D1375" s="116">
        <f t="shared" si="537"/>
        <v>22187</v>
      </c>
      <c r="E1375" s="116">
        <f t="shared" si="537"/>
        <v>21964</v>
      </c>
      <c r="F1375" s="116">
        <f t="shared" si="537"/>
        <v>21521</v>
      </c>
      <c r="G1375" s="116">
        <f t="shared" si="537"/>
        <v>21482</v>
      </c>
      <c r="H1375" s="116">
        <f>SUM(H1358:H1374)</f>
        <v>21940</v>
      </c>
      <c r="I1375" s="116">
        <f t="shared" si="537"/>
        <v>22513</v>
      </c>
      <c r="J1375" s="116">
        <f t="shared" si="537"/>
        <v>26355</v>
      </c>
      <c r="K1375" s="116">
        <f t="shared" si="537"/>
        <v>25067</v>
      </c>
      <c r="L1375" s="116">
        <f t="shared" si="537"/>
        <v>28005</v>
      </c>
      <c r="M1375" s="116">
        <f t="shared" si="537"/>
        <v>25152</v>
      </c>
      <c r="N1375" s="116">
        <f t="shared" si="537"/>
        <v>27298</v>
      </c>
      <c r="O1375" s="116">
        <f>SUM(C1375:N1375)</f>
        <v>288445</v>
      </c>
    </row>
    <row r="1376" spans="2:15" s="17" customFormat="1" ht="23.25" customHeight="1" x14ac:dyDescent="0.25">
      <c r="B1376" s="85" t="s">
        <v>25</v>
      </c>
      <c r="C1376" s="111">
        <f>C1375/$C$1708</f>
        <v>805.19354838709683</v>
      </c>
      <c r="D1376" s="111">
        <f t="shared" ref="D1376:N1376" si="538">D1375/$C$1709</f>
        <v>729.59552778691216</v>
      </c>
      <c r="E1376" s="111">
        <f t="shared" si="538"/>
        <v>722.26241367971056</v>
      </c>
      <c r="F1376" s="111">
        <f t="shared" si="538"/>
        <v>707.69483722459722</v>
      </c>
      <c r="G1376" s="111">
        <f t="shared" si="538"/>
        <v>706.41236435383098</v>
      </c>
      <c r="H1376" s="111">
        <f t="shared" si="538"/>
        <v>721.47319960539301</v>
      </c>
      <c r="I1376" s="111">
        <f t="shared" si="538"/>
        <v>740.31568562972711</v>
      </c>
      <c r="J1376" s="111">
        <f t="shared" si="538"/>
        <v>866.65570536007897</v>
      </c>
      <c r="K1376" s="111">
        <f t="shared" si="538"/>
        <v>824.30121670503127</v>
      </c>
      <c r="L1376" s="111">
        <f t="shared" si="538"/>
        <v>920.9141729694179</v>
      </c>
      <c r="M1376" s="111">
        <f t="shared" si="538"/>
        <v>827.09634988490632</v>
      </c>
      <c r="N1376" s="111">
        <f t="shared" si="538"/>
        <v>897.6652416968102</v>
      </c>
      <c r="O1376" s="111">
        <f>O1375/$O$1708</f>
        <v>790.2602739726027</v>
      </c>
    </row>
    <row r="1377" spans="2:15" s="17" customFormat="1" ht="12" customHeight="1" x14ac:dyDescent="0.25">
      <c r="B1377" s="63"/>
      <c r="C1377" s="64"/>
      <c r="D1377" s="64"/>
      <c r="E1377" s="64"/>
      <c r="F1377" s="64"/>
      <c r="G1377" s="64"/>
      <c r="H1377" s="64"/>
      <c r="I1377" s="64"/>
      <c r="J1377" s="64"/>
      <c r="K1377" s="64"/>
      <c r="L1377" s="64"/>
      <c r="M1377" s="64"/>
      <c r="N1377" s="64"/>
      <c r="O1377" s="59"/>
    </row>
    <row r="1378" spans="2:15" s="26" customFormat="1" ht="23.25" customHeight="1" x14ac:dyDescent="0.25">
      <c r="B1378" s="121" t="s">
        <v>56</v>
      </c>
      <c r="C1378" s="123"/>
      <c r="D1378" s="124"/>
      <c r="E1378" s="124"/>
      <c r="F1378" s="124"/>
      <c r="G1378" s="124"/>
      <c r="H1378" s="124"/>
      <c r="I1378" s="124"/>
      <c r="J1378" s="124"/>
      <c r="K1378" s="124"/>
      <c r="L1378" s="124"/>
      <c r="M1378" s="124"/>
      <c r="N1378" s="124"/>
      <c r="O1378" s="125"/>
    </row>
    <row r="1379" spans="2:15" s="17" customFormat="1" ht="12" customHeight="1" x14ac:dyDescent="0.25">
      <c r="B1379" s="63"/>
      <c r="C1379" s="58"/>
      <c r="D1379" s="58"/>
      <c r="E1379" s="58"/>
      <c r="F1379" s="58"/>
      <c r="G1379" s="58"/>
      <c r="H1379" s="58"/>
      <c r="I1379" s="58"/>
      <c r="J1379" s="58"/>
      <c r="K1379" s="58"/>
      <c r="L1379" s="58"/>
      <c r="M1379" s="58"/>
      <c r="N1379" s="58"/>
      <c r="O1379" s="59"/>
    </row>
    <row r="1380" spans="2:15" s="17" customFormat="1" ht="23.25" customHeight="1" x14ac:dyDescent="0.25">
      <c r="B1380" s="85" t="s">
        <v>788</v>
      </c>
      <c r="C1380" s="97"/>
      <c r="D1380" s="98"/>
      <c r="E1380" s="98"/>
      <c r="F1380" s="98"/>
      <c r="G1380" s="98"/>
      <c r="H1380" s="98"/>
      <c r="I1380" s="98"/>
      <c r="J1380" s="98"/>
      <c r="K1380" s="98"/>
      <c r="L1380" s="98"/>
      <c r="M1380" s="98"/>
      <c r="N1380" s="98"/>
      <c r="O1380" s="99"/>
    </row>
    <row r="1381" spans="2:15" s="17" customFormat="1" ht="23.25" customHeight="1" x14ac:dyDescent="0.25">
      <c r="B1381" s="104" t="s">
        <v>789</v>
      </c>
      <c r="C1381" s="109">
        <v>665</v>
      </c>
      <c r="D1381" s="109">
        <v>557</v>
      </c>
      <c r="E1381" s="109">
        <v>718</v>
      </c>
      <c r="F1381" s="109">
        <v>890</v>
      </c>
      <c r="G1381" s="109">
        <v>817</v>
      </c>
      <c r="H1381" s="109">
        <v>759</v>
      </c>
      <c r="I1381" s="109">
        <v>795</v>
      </c>
      <c r="J1381" s="109">
        <v>689</v>
      </c>
      <c r="K1381" s="109">
        <v>655</v>
      </c>
      <c r="L1381" s="109">
        <v>657</v>
      </c>
      <c r="M1381" s="109">
        <v>618</v>
      </c>
      <c r="N1381" s="109">
        <v>653</v>
      </c>
      <c r="O1381" s="116">
        <f>SUM(C1381:N1381)</f>
        <v>8473</v>
      </c>
    </row>
    <row r="1382" spans="2:15" s="17" customFormat="1" ht="23.25" customHeight="1" x14ac:dyDescent="0.25">
      <c r="B1382" s="107" t="s">
        <v>790</v>
      </c>
      <c r="C1382" s="110">
        <v>568</v>
      </c>
      <c r="D1382" s="110">
        <v>445</v>
      </c>
      <c r="E1382" s="110">
        <v>840</v>
      </c>
      <c r="F1382" s="110">
        <v>1433</v>
      </c>
      <c r="G1382" s="110">
        <v>1169</v>
      </c>
      <c r="H1382" s="110">
        <v>1377</v>
      </c>
      <c r="I1382" s="110">
        <v>682</v>
      </c>
      <c r="J1382" s="110">
        <v>553</v>
      </c>
      <c r="K1382" s="110">
        <v>540</v>
      </c>
      <c r="L1382" s="110">
        <v>520</v>
      </c>
      <c r="M1382" s="110">
        <v>502</v>
      </c>
      <c r="N1382" s="110">
        <v>531</v>
      </c>
      <c r="O1382" s="116">
        <f t="shared" ref="O1382:O1394" si="539">SUM(C1382:N1382)</f>
        <v>9160</v>
      </c>
    </row>
    <row r="1383" spans="2:15" s="17" customFormat="1" ht="23.25" customHeight="1" x14ac:dyDescent="0.25">
      <c r="B1383" s="104" t="s">
        <v>791</v>
      </c>
      <c r="C1383" s="109">
        <v>617</v>
      </c>
      <c r="D1383" s="109">
        <v>397</v>
      </c>
      <c r="E1383" s="109">
        <v>330</v>
      </c>
      <c r="F1383" s="109">
        <v>506</v>
      </c>
      <c r="G1383" s="109">
        <v>492</v>
      </c>
      <c r="H1383" s="109">
        <v>402</v>
      </c>
      <c r="I1383" s="109">
        <v>277</v>
      </c>
      <c r="J1383" s="109">
        <v>347</v>
      </c>
      <c r="K1383" s="109">
        <v>340</v>
      </c>
      <c r="L1383" s="109">
        <v>440</v>
      </c>
      <c r="M1383" s="109">
        <v>387</v>
      </c>
      <c r="N1383" s="109">
        <v>374</v>
      </c>
      <c r="O1383" s="116">
        <f t="shared" si="539"/>
        <v>4909</v>
      </c>
    </row>
    <row r="1384" spans="2:15" s="17" customFormat="1" ht="23.25" customHeight="1" x14ac:dyDescent="0.25">
      <c r="B1384" s="107" t="s">
        <v>792</v>
      </c>
      <c r="C1384" s="110">
        <v>402</v>
      </c>
      <c r="D1384" s="110">
        <v>312</v>
      </c>
      <c r="E1384" s="110">
        <v>405</v>
      </c>
      <c r="F1384" s="110">
        <v>491</v>
      </c>
      <c r="G1384" s="110">
        <v>494</v>
      </c>
      <c r="H1384" s="110">
        <v>381</v>
      </c>
      <c r="I1384" s="110">
        <v>358</v>
      </c>
      <c r="J1384" s="110">
        <v>337</v>
      </c>
      <c r="K1384" s="110">
        <v>277</v>
      </c>
      <c r="L1384" s="110">
        <v>286</v>
      </c>
      <c r="M1384" s="110">
        <v>290</v>
      </c>
      <c r="N1384" s="110">
        <v>292</v>
      </c>
      <c r="O1384" s="116">
        <f t="shared" si="539"/>
        <v>4325</v>
      </c>
    </row>
    <row r="1385" spans="2:15" s="17" customFormat="1" ht="23.25" customHeight="1" x14ac:dyDescent="0.25">
      <c r="B1385" s="104" t="s">
        <v>793</v>
      </c>
      <c r="C1385" s="109">
        <v>492</v>
      </c>
      <c r="D1385" s="109">
        <v>343</v>
      </c>
      <c r="E1385" s="109">
        <v>327</v>
      </c>
      <c r="F1385" s="109">
        <v>606</v>
      </c>
      <c r="G1385" s="109">
        <v>552</v>
      </c>
      <c r="H1385" s="109">
        <v>487</v>
      </c>
      <c r="I1385" s="109">
        <v>306</v>
      </c>
      <c r="J1385" s="109">
        <v>357</v>
      </c>
      <c r="K1385" s="109">
        <v>337</v>
      </c>
      <c r="L1385" s="109">
        <v>358</v>
      </c>
      <c r="M1385" s="109">
        <v>363</v>
      </c>
      <c r="N1385" s="109">
        <v>315</v>
      </c>
      <c r="O1385" s="116">
        <f t="shared" si="539"/>
        <v>4843</v>
      </c>
    </row>
    <row r="1386" spans="2:15" s="22" customFormat="1" ht="23.25" customHeight="1" x14ac:dyDescent="0.25">
      <c r="B1386" s="107" t="s">
        <v>794</v>
      </c>
      <c r="C1386" s="110">
        <v>2249</v>
      </c>
      <c r="D1386" s="110">
        <v>2003</v>
      </c>
      <c r="E1386" s="110">
        <v>1711</v>
      </c>
      <c r="F1386" s="110">
        <v>1235</v>
      </c>
      <c r="G1386" s="110">
        <v>1088</v>
      </c>
      <c r="H1386" s="110">
        <v>1092</v>
      </c>
      <c r="I1386" s="110">
        <v>1749</v>
      </c>
      <c r="J1386" s="110">
        <v>1798</v>
      </c>
      <c r="K1386" s="110">
        <v>1628</v>
      </c>
      <c r="L1386" s="110">
        <v>1553</v>
      </c>
      <c r="M1386" s="110">
        <v>1545</v>
      </c>
      <c r="N1386" s="110">
        <v>1964</v>
      </c>
      <c r="O1386" s="116">
        <f t="shared" si="539"/>
        <v>19615</v>
      </c>
    </row>
    <row r="1387" spans="2:15" s="22" customFormat="1" ht="23.25" customHeight="1" x14ac:dyDescent="0.25">
      <c r="B1387" s="104" t="s">
        <v>1256</v>
      </c>
      <c r="C1387" s="330">
        <v>741</v>
      </c>
      <c r="D1387" s="330">
        <v>754</v>
      </c>
      <c r="E1387" s="330">
        <v>940</v>
      </c>
      <c r="F1387" s="330">
        <v>801</v>
      </c>
      <c r="G1387" s="330">
        <v>739</v>
      </c>
      <c r="H1387" s="330">
        <v>830</v>
      </c>
      <c r="I1387" s="330">
        <v>774</v>
      </c>
      <c r="J1387" s="330">
        <v>820</v>
      </c>
      <c r="K1387" s="330">
        <v>891</v>
      </c>
      <c r="L1387" s="330">
        <v>822</v>
      </c>
      <c r="M1387" s="330">
        <v>903</v>
      </c>
      <c r="N1387" s="330">
        <v>824</v>
      </c>
      <c r="O1387" s="116">
        <f t="shared" si="539"/>
        <v>9839</v>
      </c>
    </row>
    <row r="1388" spans="2:15" s="22" customFormat="1" ht="23.25" customHeight="1" x14ac:dyDescent="0.25">
      <c r="B1388" s="106" t="s">
        <v>1257</v>
      </c>
      <c r="C1388" s="110">
        <v>498</v>
      </c>
      <c r="D1388" s="110">
        <v>474</v>
      </c>
      <c r="E1388" s="110">
        <v>470</v>
      </c>
      <c r="F1388" s="110">
        <v>392</v>
      </c>
      <c r="G1388" s="110">
        <v>460</v>
      </c>
      <c r="H1388" s="110">
        <v>324</v>
      </c>
      <c r="I1388" s="110">
        <v>497</v>
      </c>
      <c r="J1388" s="110">
        <v>571</v>
      </c>
      <c r="K1388" s="110">
        <v>330</v>
      </c>
      <c r="L1388" s="110">
        <v>441</v>
      </c>
      <c r="M1388" s="110">
        <v>419</v>
      </c>
      <c r="N1388" s="110">
        <v>427</v>
      </c>
      <c r="O1388" s="116">
        <f t="shared" si="539"/>
        <v>5303</v>
      </c>
    </row>
    <row r="1389" spans="2:15" s="22" customFormat="1" ht="23.25" customHeight="1" x14ac:dyDescent="0.25">
      <c r="B1389" s="104" t="s">
        <v>1258</v>
      </c>
      <c r="C1389" s="109">
        <v>293</v>
      </c>
      <c r="D1389" s="109">
        <v>243</v>
      </c>
      <c r="E1389" s="109">
        <v>251</v>
      </c>
      <c r="F1389" s="109">
        <v>375</v>
      </c>
      <c r="G1389" s="109">
        <v>190</v>
      </c>
      <c r="H1389" s="109">
        <v>261</v>
      </c>
      <c r="I1389" s="109">
        <v>298</v>
      </c>
      <c r="J1389" s="109">
        <v>288</v>
      </c>
      <c r="K1389" s="109">
        <v>137</v>
      </c>
      <c r="L1389" s="109">
        <v>192</v>
      </c>
      <c r="M1389" s="109">
        <v>205</v>
      </c>
      <c r="N1389" s="109">
        <v>207</v>
      </c>
      <c r="O1389" s="116">
        <f t="shared" si="539"/>
        <v>2940</v>
      </c>
    </row>
    <row r="1390" spans="2:15" s="22" customFormat="1" ht="23.25" customHeight="1" x14ac:dyDescent="0.25">
      <c r="B1390" s="107" t="s">
        <v>795</v>
      </c>
      <c r="C1390" s="110">
        <v>4</v>
      </c>
      <c r="D1390" s="110">
        <v>7</v>
      </c>
      <c r="E1390" s="110">
        <v>0</v>
      </c>
      <c r="F1390" s="110">
        <v>0</v>
      </c>
      <c r="G1390" s="110">
        <v>0</v>
      </c>
      <c r="H1390" s="110">
        <v>0</v>
      </c>
      <c r="I1390" s="110">
        <v>0</v>
      </c>
      <c r="J1390" s="110">
        <v>0</v>
      </c>
      <c r="K1390" s="110">
        <v>0</v>
      </c>
      <c r="L1390" s="110">
        <v>0</v>
      </c>
      <c r="M1390" s="110">
        <v>0</v>
      </c>
      <c r="N1390" s="110">
        <v>1</v>
      </c>
      <c r="O1390" s="116">
        <f t="shared" si="539"/>
        <v>12</v>
      </c>
    </row>
    <row r="1391" spans="2:15" s="22" customFormat="1" ht="23.25" customHeight="1" x14ac:dyDescent="0.25">
      <c r="B1391" s="104" t="s">
        <v>796</v>
      </c>
      <c r="C1391" s="109">
        <v>355</v>
      </c>
      <c r="D1391" s="109">
        <v>244</v>
      </c>
      <c r="E1391" s="109">
        <v>253</v>
      </c>
      <c r="F1391" s="109">
        <v>265</v>
      </c>
      <c r="G1391" s="109">
        <v>257</v>
      </c>
      <c r="H1391" s="109">
        <v>244</v>
      </c>
      <c r="I1391" s="109">
        <v>301</v>
      </c>
      <c r="J1391" s="109">
        <v>275</v>
      </c>
      <c r="K1391" s="109">
        <v>251</v>
      </c>
      <c r="L1391" s="109">
        <v>273</v>
      </c>
      <c r="M1391" s="109">
        <v>290</v>
      </c>
      <c r="N1391" s="109">
        <v>295</v>
      </c>
      <c r="O1391" s="116">
        <f t="shared" si="539"/>
        <v>3303</v>
      </c>
    </row>
    <row r="1392" spans="2:15" s="22" customFormat="1" ht="23.25" customHeight="1" x14ac:dyDescent="0.25">
      <c r="B1392" s="107" t="s">
        <v>797</v>
      </c>
      <c r="C1392" s="110">
        <v>425</v>
      </c>
      <c r="D1392" s="110">
        <v>365</v>
      </c>
      <c r="E1392" s="110">
        <v>401</v>
      </c>
      <c r="F1392" s="110">
        <v>346</v>
      </c>
      <c r="G1392" s="110">
        <v>374</v>
      </c>
      <c r="H1392" s="110">
        <v>385</v>
      </c>
      <c r="I1392" s="110">
        <v>378</v>
      </c>
      <c r="J1392" s="110">
        <v>396</v>
      </c>
      <c r="K1392" s="110">
        <v>334</v>
      </c>
      <c r="L1392" s="110">
        <v>375</v>
      </c>
      <c r="M1392" s="110">
        <v>292</v>
      </c>
      <c r="N1392" s="110">
        <v>325</v>
      </c>
      <c r="O1392" s="116">
        <f t="shared" si="539"/>
        <v>4396</v>
      </c>
    </row>
    <row r="1393" spans="2:15" s="22" customFormat="1" ht="23.25" customHeight="1" x14ac:dyDescent="0.25">
      <c r="B1393" s="104" t="s">
        <v>798</v>
      </c>
      <c r="C1393" s="109">
        <v>143</v>
      </c>
      <c r="D1393" s="109">
        <v>135</v>
      </c>
      <c r="E1393" s="109">
        <v>96</v>
      </c>
      <c r="F1393" s="109">
        <v>122</v>
      </c>
      <c r="G1393" s="109">
        <v>125</v>
      </c>
      <c r="H1393" s="109">
        <v>190</v>
      </c>
      <c r="I1393" s="109">
        <v>150</v>
      </c>
      <c r="J1393" s="109">
        <v>167</v>
      </c>
      <c r="K1393" s="109">
        <v>107</v>
      </c>
      <c r="L1393" s="109">
        <v>141</v>
      </c>
      <c r="M1393" s="109">
        <v>135</v>
      </c>
      <c r="N1393" s="109">
        <v>154</v>
      </c>
      <c r="O1393" s="116">
        <f t="shared" si="539"/>
        <v>1665</v>
      </c>
    </row>
    <row r="1394" spans="2:15" s="17" customFormat="1" ht="23.25" customHeight="1" x14ac:dyDescent="0.25">
      <c r="B1394" s="107" t="s">
        <v>799</v>
      </c>
      <c r="C1394" s="110">
        <v>4293</v>
      </c>
      <c r="D1394" s="110">
        <v>3503</v>
      </c>
      <c r="E1394" s="110">
        <v>4309</v>
      </c>
      <c r="F1394" s="110">
        <v>4288</v>
      </c>
      <c r="G1394" s="110">
        <v>4883</v>
      </c>
      <c r="H1394" s="110">
        <v>4242</v>
      </c>
      <c r="I1394" s="110">
        <v>4736</v>
      </c>
      <c r="J1394" s="110">
        <v>4827</v>
      </c>
      <c r="K1394" s="110">
        <v>4539</v>
      </c>
      <c r="L1394" s="110">
        <v>4343</v>
      </c>
      <c r="M1394" s="110">
        <v>4051</v>
      </c>
      <c r="N1394" s="110">
        <v>3981</v>
      </c>
      <c r="O1394" s="116">
        <f t="shared" si="539"/>
        <v>51995</v>
      </c>
    </row>
    <row r="1395" spans="2:15" s="22" customFormat="1" ht="23.25" customHeight="1" x14ac:dyDescent="0.25">
      <c r="B1395" s="117" t="s">
        <v>5</v>
      </c>
      <c r="C1395" s="116">
        <f t="shared" ref="C1395:N1395" si="540">SUM(C1381:C1394)</f>
        <v>11745</v>
      </c>
      <c r="D1395" s="116">
        <f t="shared" si="540"/>
        <v>9782</v>
      </c>
      <c r="E1395" s="116">
        <f t="shared" si="540"/>
        <v>11051</v>
      </c>
      <c r="F1395" s="116">
        <f t="shared" si="540"/>
        <v>11750</v>
      </c>
      <c r="G1395" s="116">
        <f t="shared" si="540"/>
        <v>11640</v>
      </c>
      <c r="H1395" s="116">
        <f t="shared" si="540"/>
        <v>10974</v>
      </c>
      <c r="I1395" s="116">
        <f>SUM(I1381:I1394)</f>
        <v>11301</v>
      </c>
      <c r="J1395" s="116">
        <f t="shared" si="540"/>
        <v>11425</v>
      </c>
      <c r="K1395" s="116">
        <f t="shared" si="540"/>
        <v>10366</v>
      </c>
      <c r="L1395" s="116">
        <f t="shared" si="540"/>
        <v>10401</v>
      </c>
      <c r="M1395" s="116">
        <f t="shared" si="540"/>
        <v>10000</v>
      </c>
      <c r="N1395" s="116">
        <f t="shared" si="540"/>
        <v>10343</v>
      </c>
      <c r="O1395" s="116">
        <f>SUM(C1395:N1395)</f>
        <v>130778</v>
      </c>
    </row>
    <row r="1396" spans="2:15" s="17" customFormat="1" ht="23.25" customHeight="1" x14ac:dyDescent="0.25">
      <c r="B1396" s="85" t="s">
        <v>25</v>
      </c>
      <c r="C1396" s="111">
        <f>C1395/$C$1708</f>
        <v>378.87096774193549</v>
      </c>
      <c r="D1396" s="111">
        <f t="shared" ref="D1396:N1396" si="541">D1395/$C$1709</f>
        <v>321.67050312397237</v>
      </c>
      <c r="E1396" s="111">
        <f t="shared" si="541"/>
        <v>363.40019730351855</v>
      </c>
      <c r="F1396" s="111">
        <f t="shared" si="541"/>
        <v>386.38605721802037</v>
      </c>
      <c r="G1396" s="111">
        <f t="shared" si="541"/>
        <v>382.76882604406444</v>
      </c>
      <c r="H1396" s="111">
        <f t="shared" si="541"/>
        <v>360.86813548174945</v>
      </c>
      <c r="I1396" s="111">
        <f t="shared" si="541"/>
        <v>371.6211772443275</v>
      </c>
      <c r="J1396" s="111">
        <f t="shared" si="541"/>
        <v>375.69878329496873</v>
      </c>
      <c r="K1396" s="111">
        <f t="shared" si="541"/>
        <v>340.87471226570204</v>
      </c>
      <c r="L1396" s="111">
        <f t="shared" si="541"/>
        <v>342.02564945741534</v>
      </c>
      <c r="M1396" s="111">
        <f t="shared" si="541"/>
        <v>328.83919763235775</v>
      </c>
      <c r="N1396" s="111">
        <f t="shared" si="541"/>
        <v>340.11838211114764</v>
      </c>
      <c r="O1396" s="111">
        <f>O1395/O1708</f>
        <v>358.29589041095892</v>
      </c>
    </row>
    <row r="1397" spans="2:15" s="17" customFormat="1" ht="12" customHeight="1" x14ac:dyDescent="0.25">
      <c r="B1397" s="65"/>
      <c r="C1397" s="58"/>
      <c r="D1397" s="58"/>
      <c r="E1397" s="58"/>
      <c r="F1397" s="58"/>
      <c r="G1397" s="58"/>
      <c r="H1397" s="58"/>
      <c r="I1397" s="58"/>
      <c r="J1397" s="58"/>
      <c r="K1397" s="58"/>
      <c r="L1397" s="58"/>
      <c r="M1397" s="58"/>
      <c r="N1397" s="58"/>
      <c r="O1397" s="59"/>
    </row>
    <row r="1398" spans="2:15" s="17" customFormat="1" ht="23.25" customHeight="1" x14ac:dyDescent="0.25">
      <c r="B1398" s="85" t="s">
        <v>57</v>
      </c>
      <c r="C1398" s="97"/>
      <c r="D1398" s="98"/>
      <c r="E1398" s="98"/>
      <c r="F1398" s="98"/>
      <c r="G1398" s="98"/>
      <c r="H1398" s="98"/>
      <c r="I1398" s="98"/>
      <c r="J1398" s="98"/>
      <c r="K1398" s="98"/>
      <c r="L1398" s="98"/>
      <c r="M1398" s="98"/>
      <c r="N1398" s="98"/>
      <c r="O1398" s="99"/>
    </row>
    <row r="1399" spans="2:15" s="17" customFormat="1" ht="23.25" customHeight="1" x14ac:dyDescent="0.25">
      <c r="B1399" s="104" t="s">
        <v>800</v>
      </c>
      <c r="C1399" s="109">
        <v>42</v>
      </c>
      <c r="D1399" s="109">
        <v>20</v>
      </c>
      <c r="E1399" s="109">
        <v>27</v>
      </c>
      <c r="F1399" s="109">
        <v>58</v>
      </c>
      <c r="G1399" s="109">
        <v>30</v>
      </c>
      <c r="H1399" s="109">
        <v>20</v>
      </c>
      <c r="I1399" s="109">
        <v>27</v>
      </c>
      <c r="J1399" s="109">
        <v>33</v>
      </c>
      <c r="K1399" s="109">
        <v>27</v>
      </c>
      <c r="L1399" s="109">
        <v>24</v>
      </c>
      <c r="M1399" s="109">
        <v>34</v>
      </c>
      <c r="N1399" s="109">
        <v>23</v>
      </c>
      <c r="O1399" s="116">
        <f t="shared" ref="O1399:O1406" si="542">SUM(C1399:N1399)</f>
        <v>365</v>
      </c>
    </row>
    <row r="1400" spans="2:15" s="22" customFormat="1" ht="23.25" customHeight="1" x14ac:dyDescent="0.25">
      <c r="B1400" s="107" t="s">
        <v>801</v>
      </c>
      <c r="C1400" s="110">
        <v>87</v>
      </c>
      <c r="D1400" s="110">
        <v>74</v>
      </c>
      <c r="E1400" s="110">
        <v>51</v>
      </c>
      <c r="F1400" s="110">
        <v>70</v>
      </c>
      <c r="G1400" s="110">
        <v>65</v>
      </c>
      <c r="H1400" s="110">
        <v>74</v>
      </c>
      <c r="I1400" s="110">
        <v>60</v>
      </c>
      <c r="J1400" s="110">
        <v>59</v>
      </c>
      <c r="K1400" s="110">
        <v>82</v>
      </c>
      <c r="L1400" s="110">
        <v>69</v>
      </c>
      <c r="M1400" s="110">
        <v>58</v>
      </c>
      <c r="N1400" s="110">
        <v>72</v>
      </c>
      <c r="O1400" s="116">
        <f t="shared" si="542"/>
        <v>821</v>
      </c>
    </row>
    <row r="1401" spans="2:15" s="17" customFormat="1" ht="23.25" customHeight="1" x14ac:dyDescent="0.25">
      <c r="B1401" s="104" t="s">
        <v>802</v>
      </c>
      <c r="C1401" s="109">
        <v>62</v>
      </c>
      <c r="D1401" s="109">
        <v>28</v>
      </c>
      <c r="E1401" s="109">
        <v>34</v>
      </c>
      <c r="F1401" s="109">
        <v>28</v>
      </c>
      <c r="G1401" s="109">
        <v>35</v>
      </c>
      <c r="H1401" s="109">
        <v>41</v>
      </c>
      <c r="I1401" s="109">
        <v>36</v>
      </c>
      <c r="J1401" s="109">
        <v>26</v>
      </c>
      <c r="K1401" s="109">
        <v>14</v>
      </c>
      <c r="L1401" s="109">
        <v>22</v>
      </c>
      <c r="M1401" s="109">
        <v>22</v>
      </c>
      <c r="N1401" s="109">
        <v>43</v>
      </c>
      <c r="O1401" s="116">
        <f t="shared" si="542"/>
        <v>391</v>
      </c>
    </row>
    <row r="1402" spans="2:15" s="17" customFormat="1" ht="23.25" customHeight="1" x14ac:dyDescent="0.25">
      <c r="B1402" s="107" t="s">
        <v>803</v>
      </c>
      <c r="C1402" s="110">
        <v>17</v>
      </c>
      <c r="D1402" s="110">
        <v>16</v>
      </c>
      <c r="E1402" s="110">
        <v>20</v>
      </c>
      <c r="F1402" s="110">
        <v>14</v>
      </c>
      <c r="G1402" s="110">
        <v>13</v>
      </c>
      <c r="H1402" s="110">
        <v>0</v>
      </c>
      <c r="I1402" s="110">
        <v>0</v>
      </c>
      <c r="J1402" s="110">
        <v>10</v>
      </c>
      <c r="K1402" s="110">
        <v>12</v>
      </c>
      <c r="L1402" s="110">
        <v>17</v>
      </c>
      <c r="M1402" s="110">
        <v>27</v>
      </c>
      <c r="N1402" s="110">
        <v>16</v>
      </c>
      <c r="O1402" s="116">
        <f t="shared" si="542"/>
        <v>162</v>
      </c>
    </row>
    <row r="1403" spans="2:15" s="17" customFormat="1" ht="23.25" customHeight="1" x14ac:dyDescent="0.25">
      <c r="B1403" s="104" t="s">
        <v>804</v>
      </c>
      <c r="C1403" s="109">
        <v>39</v>
      </c>
      <c r="D1403" s="109">
        <v>30</v>
      </c>
      <c r="E1403" s="109">
        <v>32</v>
      </c>
      <c r="F1403" s="109">
        <v>34</v>
      </c>
      <c r="G1403" s="109">
        <v>32</v>
      </c>
      <c r="H1403" s="109">
        <v>30</v>
      </c>
      <c r="I1403" s="109">
        <v>31</v>
      </c>
      <c r="J1403" s="109">
        <v>20</v>
      </c>
      <c r="K1403" s="109">
        <v>32</v>
      </c>
      <c r="L1403" s="109">
        <v>24</v>
      </c>
      <c r="M1403" s="109">
        <v>26</v>
      </c>
      <c r="N1403" s="109">
        <v>41</v>
      </c>
      <c r="O1403" s="116">
        <f t="shared" si="542"/>
        <v>371</v>
      </c>
    </row>
    <row r="1404" spans="2:15" s="17" customFormat="1" ht="23.25" customHeight="1" x14ac:dyDescent="0.25">
      <c r="B1404" s="107" t="s">
        <v>805</v>
      </c>
      <c r="C1404" s="110">
        <v>0</v>
      </c>
      <c r="D1404" s="110">
        <v>0</v>
      </c>
      <c r="E1404" s="110">
        <v>0</v>
      </c>
      <c r="F1404" s="110">
        <v>0</v>
      </c>
      <c r="G1404" s="110">
        <v>0</v>
      </c>
      <c r="H1404" s="110">
        <v>0</v>
      </c>
      <c r="I1404" s="110">
        <v>0</v>
      </c>
      <c r="J1404" s="110">
        <v>0</v>
      </c>
      <c r="K1404" s="110">
        <v>0</v>
      </c>
      <c r="L1404" s="110">
        <v>0</v>
      </c>
      <c r="M1404" s="110">
        <v>0</v>
      </c>
      <c r="N1404" s="110">
        <v>0</v>
      </c>
      <c r="O1404" s="116">
        <f t="shared" si="542"/>
        <v>0</v>
      </c>
    </row>
    <row r="1405" spans="2:15" s="17" customFormat="1" ht="23.25" customHeight="1" x14ac:dyDescent="0.25">
      <c r="B1405" s="104" t="s">
        <v>806</v>
      </c>
      <c r="C1405" s="109">
        <v>0</v>
      </c>
      <c r="D1405" s="109">
        <v>0</v>
      </c>
      <c r="E1405" s="109">
        <v>0</v>
      </c>
      <c r="F1405" s="109">
        <v>0</v>
      </c>
      <c r="G1405" s="109">
        <v>0</v>
      </c>
      <c r="H1405" s="109">
        <v>0</v>
      </c>
      <c r="I1405" s="109">
        <v>0</v>
      </c>
      <c r="J1405" s="109">
        <v>0</v>
      </c>
      <c r="K1405" s="109">
        <v>0</v>
      </c>
      <c r="L1405" s="109">
        <v>0</v>
      </c>
      <c r="M1405" s="109">
        <v>0</v>
      </c>
      <c r="N1405" s="109">
        <v>0</v>
      </c>
      <c r="O1405" s="116">
        <f t="shared" si="542"/>
        <v>0</v>
      </c>
    </row>
    <row r="1406" spans="2:15" s="22" customFormat="1" ht="23.25" customHeight="1" x14ac:dyDescent="0.25">
      <c r="B1406" s="117" t="s">
        <v>5</v>
      </c>
      <c r="C1406" s="116">
        <f>SUM(C1399:C1405)</f>
        <v>247</v>
      </c>
      <c r="D1406" s="116">
        <f>SUM(D1399:D1405)</f>
        <v>168</v>
      </c>
      <c r="E1406" s="116">
        <f t="shared" ref="E1406:N1406" si="543">SUM(E1399:E1405)</f>
        <v>164</v>
      </c>
      <c r="F1406" s="116">
        <f t="shared" si="543"/>
        <v>204</v>
      </c>
      <c r="G1406" s="116">
        <f t="shared" si="543"/>
        <v>175</v>
      </c>
      <c r="H1406" s="116">
        <f t="shared" si="543"/>
        <v>165</v>
      </c>
      <c r="I1406" s="116">
        <f t="shared" si="543"/>
        <v>154</v>
      </c>
      <c r="J1406" s="116">
        <f t="shared" si="543"/>
        <v>148</v>
      </c>
      <c r="K1406" s="116">
        <f t="shared" si="543"/>
        <v>167</v>
      </c>
      <c r="L1406" s="116">
        <f t="shared" si="543"/>
        <v>156</v>
      </c>
      <c r="M1406" s="116">
        <f t="shared" si="543"/>
        <v>167</v>
      </c>
      <c r="N1406" s="116">
        <f t="shared" si="543"/>
        <v>195</v>
      </c>
      <c r="O1406" s="116">
        <f t="shared" si="542"/>
        <v>2110</v>
      </c>
    </row>
    <row r="1407" spans="2:15" s="17" customFormat="1" ht="23.25" customHeight="1" x14ac:dyDescent="0.25">
      <c r="B1407" s="85" t="s">
        <v>25</v>
      </c>
      <c r="C1407" s="111">
        <f>C1406/$C$1708</f>
        <v>7.967741935483871</v>
      </c>
      <c r="D1407" s="111">
        <f t="shared" ref="D1407:N1407" si="544">D1406/$C$1709</f>
        <v>5.5244985202236103</v>
      </c>
      <c r="E1407" s="111">
        <f t="shared" si="544"/>
        <v>5.3929628411706672</v>
      </c>
      <c r="F1407" s="111">
        <f t="shared" si="544"/>
        <v>6.7083196317000988</v>
      </c>
      <c r="G1407" s="111">
        <f t="shared" si="544"/>
        <v>5.7546859585662613</v>
      </c>
      <c r="H1407" s="111">
        <f t="shared" si="544"/>
        <v>5.4258467609339034</v>
      </c>
      <c r="I1407" s="111">
        <f t="shared" si="544"/>
        <v>5.0641236435383101</v>
      </c>
      <c r="J1407" s="111">
        <f t="shared" si="544"/>
        <v>4.8668201249588954</v>
      </c>
      <c r="K1407" s="111">
        <f t="shared" si="544"/>
        <v>5.491614600460375</v>
      </c>
      <c r="L1407" s="111">
        <f t="shared" si="544"/>
        <v>5.1298914830647817</v>
      </c>
      <c r="M1407" s="111">
        <f t="shared" si="544"/>
        <v>5.491614600460375</v>
      </c>
      <c r="N1407" s="111">
        <f t="shared" si="544"/>
        <v>6.4123643538309762</v>
      </c>
      <c r="O1407" s="111">
        <f>O1406/O1708</f>
        <v>5.7808219178082192</v>
      </c>
    </row>
    <row r="1408" spans="2:15" s="17" customFormat="1" ht="12" customHeight="1" x14ac:dyDescent="0.25">
      <c r="B1408" s="31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21"/>
    </row>
    <row r="1409" spans="2:15" s="17" customFormat="1" ht="23.25" customHeight="1" x14ac:dyDescent="0.25">
      <c r="B1409" s="85" t="s">
        <v>145</v>
      </c>
      <c r="C1409" s="97"/>
      <c r="D1409" s="98"/>
      <c r="E1409" s="98"/>
      <c r="F1409" s="98"/>
      <c r="G1409" s="98"/>
      <c r="H1409" s="98"/>
      <c r="I1409" s="98"/>
      <c r="J1409" s="98"/>
      <c r="K1409" s="98"/>
      <c r="L1409" s="98"/>
      <c r="M1409" s="98"/>
      <c r="N1409" s="98"/>
      <c r="O1409" s="99"/>
    </row>
    <row r="1410" spans="2:15" s="22" customFormat="1" ht="23.25" customHeight="1" x14ac:dyDescent="0.25">
      <c r="B1410" s="117" t="s">
        <v>71</v>
      </c>
      <c r="C1410" s="116">
        <f t="shared" ref="C1410:N1410" si="545">C1395</f>
        <v>11745</v>
      </c>
      <c r="D1410" s="116">
        <f>D1395</f>
        <v>9782</v>
      </c>
      <c r="E1410" s="116">
        <f t="shared" si="545"/>
        <v>11051</v>
      </c>
      <c r="F1410" s="116">
        <f t="shared" si="545"/>
        <v>11750</v>
      </c>
      <c r="G1410" s="116">
        <f t="shared" si="545"/>
        <v>11640</v>
      </c>
      <c r="H1410" s="116">
        <f t="shared" si="545"/>
        <v>10974</v>
      </c>
      <c r="I1410" s="116">
        <f t="shared" si="545"/>
        <v>11301</v>
      </c>
      <c r="J1410" s="116">
        <f t="shared" si="545"/>
        <v>11425</v>
      </c>
      <c r="K1410" s="116">
        <f t="shared" si="545"/>
        <v>10366</v>
      </c>
      <c r="L1410" s="116">
        <f t="shared" si="545"/>
        <v>10401</v>
      </c>
      <c r="M1410" s="116">
        <f t="shared" si="545"/>
        <v>10000</v>
      </c>
      <c r="N1410" s="116">
        <f t="shared" si="545"/>
        <v>10343</v>
      </c>
      <c r="O1410" s="116">
        <f>SUM(C1410:N1410)</f>
        <v>130778</v>
      </c>
    </row>
    <row r="1411" spans="2:15" s="22" customFormat="1" ht="23.25" customHeight="1" x14ac:dyDescent="0.25">
      <c r="B1411" s="85" t="s">
        <v>58</v>
      </c>
      <c r="C1411" s="111">
        <f>C1395/$C$1708</f>
        <v>378.87096774193549</v>
      </c>
      <c r="D1411" s="111">
        <f t="shared" ref="D1411:N1411" si="546">D1395/$C$1709</f>
        <v>321.67050312397237</v>
      </c>
      <c r="E1411" s="111">
        <f t="shared" si="546"/>
        <v>363.40019730351855</v>
      </c>
      <c r="F1411" s="111">
        <f t="shared" si="546"/>
        <v>386.38605721802037</v>
      </c>
      <c r="G1411" s="111">
        <f t="shared" si="546"/>
        <v>382.76882604406444</v>
      </c>
      <c r="H1411" s="111">
        <f t="shared" si="546"/>
        <v>360.86813548174945</v>
      </c>
      <c r="I1411" s="111">
        <f t="shared" si="546"/>
        <v>371.6211772443275</v>
      </c>
      <c r="J1411" s="111">
        <f t="shared" si="546"/>
        <v>375.69878329496873</v>
      </c>
      <c r="K1411" s="111">
        <f t="shared" si="546"/>
        <v>340.87471226570204</v>
      </c>
      <c r="L1411" s="111">
        <f t="shared" si="546"/>
        <v>342.02564945741534</v>
      </c>
      <c r="M1411" s="111">
        <f t="shared" si="546"/>
        <v>328.83919763235775</v>
      </c>
      <c r="N1411" s="111">
        <f t="shared" si="546"/>
        <v>340.11838211114764</v>
      </c>
      <c r="O1411" s="111">
        <f>O1395/O1708</f>
        <v>358.29589041095892</v>
      </c>
    </row>
    <row r="1412" spans="2:15" s="22" customFormat="1" ht="23.25" customHeight="1" x14ac:dyDescent="0.25">
      <c r="B1412" s="85" t="s">
        <v>72</v>
      </c>
      <c r="C1412" s="111">
        <f t="shared" ref="C1412:N1412" si="547">C1406</f>
        <v>247</v>
      </c>
      <c r="D1412" s="111">
        <f t="shared" si="547"/>
        <v>168</v>
      </c>
      <c r="E1412" s="111">
        <f t="shared" si="547"/>
        <v>164</v>
      </c>
      <c r="F1412" s="111">
        <f t="shared" si="547"/>
        <v>204</v>
      </c>
      <c r="G1412" s="111">
        <f t="shared" si="547"/>
        <v>175</v>
      </c>
      <c r="H1412" s="111">
        <f t="shared" si="547"/>
        <v>165</v>
      </c>
      <c r="I1412" s="111">
        <f t="shared" si="547"/>
        <v>154</v>
      </c>
      <c r="J1412" s="111">
        <f t="shared" si="547"/>
        <v>148</v>
      </c>
      <c r="K1412" s="111">
        <f t="shared" si="547"/>
        <v>167</v>
      </c>
      <c r="L1412" s="111">
        <f t="shared" si="547"/>
        <v>156</v>
      </c>
      <c r="M1412" s="111">
        <f t="shared" si="547"/>
        <v>167</v>
      </c>
      <c r="N1412" s="111">
        <f t="shared" si="547"/>
        <v>195</v>
      </c>
      <c r="O1412" s="111">
        <f>SUM(C1412:N1412)</f>
        <v>2110</v>
      </c>
    </row>
    <row r="1413" spans="2:15" s="17" customFormat="1" ht="23.25" customHeight="1" x14ac:dyDescent="0.25">
      <c r="B1413" s="85" t="s">
        <v>73</v>
      </c>
      <c r="C1413" s="111">
        <f>IF(C1410=0,0,(C1412*1000)/C1410)</f>
        <v>21.030225627926779</v>
      </c>
      <c r="D1413" s="111">
        <f t="shared" ref="D1413:N1413" si="548">IF(D1410=0,0,(D1412*1000)/D1410)</f>
        <v>17.174401962788796</v>
      </c>
      <c r="E1413" s="111">
        <f t="shared" si="548"/>
        <v>14.840285946973125</v>
      </c>
      <c r="F1413" s="111">
        <f t="shared" si="548"/>
        <v>17.361702127659573</v>
      </c>
      <c r="G1413" s="111">
        <f>IF(G1410=0,0,(G1412*1000)/G1410)</f>
        <v>15.034364261168385</v>
      </c>
      <c r="H1413" s="111">
        <f>IF(H1410=0,0,(H1412*1000)/H1410)</f>
        <v>15.035538545653363</v>
      </c>
      <c r="I1413" s="111">
        <f>IF(I1410=0,0,(I1412*1000)/I1410)</f>
        <v>13.627112644898682</v>
      </c>
      <c r="J1413" s="111">
        <f t="shared" si="548"/>
        <v>12.954048140043763</v>
      </c>
      <c r="K1413" s="111">
        <f t="shared" si="548"/>
        <v>16.110360794906423</v>
      </c>
      <c r="L1413" s="111">
        <f t="shared" si="548"/>
        <v>14.998557830977791</v>
      </c>
      <c r="M1413" s="111">
        <f t="shared" si="548"/>
        <v>16.7</v>
      </c>
      <c r="N1413" s="111">
        <f t="shared" si="548"/>
        <v>18.853330755100068</v>
      </c>
      <c r="O1413" s="111">
        <f>SUM(C1413:N1413)</f>
        <v>193.71992863809677</v>
      </c>
    </row>
    <row r="1414" spans="2:15" s="17" customFormat="1" ht="12" customHeight="1" x14ac:dyDescent="0.25">
      <c r="B1414" s="19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1"/>
    </row>
    <row r="1415" spans="2:15" s="26" customFormat="1" ht="23.25" customHeight="1" x14ac:dyDescent="0.25">
      <c r="B1415" s="121" t="s">
        <v>59</v>
      </c>
      <c r="C1415" s="97"/>
      <c r="D1415" s="98"/>
      <c r="E1415" s="98"/>
      <c r="F1415" s="98"/>
      <c r="G1415" s="98"/>
      <c r="H1415" s="98"/>
      <c r="I1415" s="98"/>
      <c r="J1415" s="98"/>
      <c r="K1415" s="98"/>
      <c r="L1415" s="98"/>
      <c r="M1415" s="98"/>
      <c r="N1415" s="98"/>
      <c r="O1415" s="99"/>
    </row>
    <row r="1416" spans="2:15" s="22" customFormat="1" ht="12" customHeight="1" x14ac:dyDescent="0.25">
      <c r="B1416" s="31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21"/>
    </row>
    <row r="1417" spans="2:15" s="17" customFormat="1" ht="23.25" customHeight="1" x14ac:dyDescent="0.25">
      <c r="B1417" s="85" t="s">
        <v>60</v>
      </c>
      <c r="C1417" s="97"/>
      <c r="D1417" s="98"/>
      <c r="E1417" s="98"/>
      <c r="F1417" s="98"/>
      <c r="G1417" s="98"/>
      <c r="H1417" s="98"/>
      <c r="I1417" s="98"/>
      <c r="J1417" s="98"/>
      <c r="K1417" s="98"/>
      <c r="L1417" s="98"/>
      <c r="M1417" s="98"/>
      <c r="N1417" s="98"/>
      <c r="O1417" s="99"/>
    </row>
    <row r="1418" spans="2:15" s="17" customFormat="1" ht="23.25" customHeight="1" x14ac:dyDescent="0.25">
      <c r="B1418" s="107" t="s">
        <v>807</v>
      </c>
      <c r="C1418" s="110">
        <v>27</v>
      </c>
      <c r="D1418" s="110">
        <v>23</v>
      </c>
      <c r="E1418" s="110">
        <v>25</v>
      </c>
      <c r="F1418" s="110">
        <v>25</v>
      </c>
      <c r="G1418" s="110">
        <v>19</v>
      </c>
      <c r="H1418" s="110">
        <v>41</v>
      </c>
      <c r="I1418" s="110">
        <v>26</v>
      </c>
      <c r="J1418" s="110">
        <v>32</v>
      </c>
      <c r="K1418" s="110">
        <v>34</v>
      </c>
      <c r="L1418" s="110">
        <v>37</v>
      </c>
      <c r="M1418" s="110">
        <v>16</v>
      </c>
      <c r="N1418" s="110">
        <v>57</v>
      </c>
      <c r="O1418" s="116">
        <f t="shared" ref="O1418:O1433" si="549">SUM(C1418:N1418)</f>
        <v>362</v>
      </c>
    </row>
    <row r="1419" spans="2:15" s="17" customFormat="1" ht="23.25" customHeight="1" x14ac:dyDescent="0.25">
      <c r="B1419" s="104" t="s">
        <v>808</v>
      </c>
      <c r="C1419" s="109">
        <v>25</v>
      </c>
      <c r="D1419" s="109">
        <v>22</v>
      </c>
      <c r="E1419" s="109">
        <v>15</v>
      </c>
      <c r="F1419" s="109">
        <v>14</v>
      </c>
      <c r="G1419" s="109">
        <v>15</v>
      </c>
      <c r="H1419" s="109">
        <v>25</v>
      </c>
      <c r="I1419" s="109">
        <v>18</v>
      </c>
      <c r="J1419" s="109">
        <v>19</v>
      </c>
      <c r="K1419" s="109">
        <v>22</v>
      </c>
      <c r="L1419" s="109">
        <v>31</v>
      </c>
      <c r="M1419" s="109">
        <v>24</v>
      </c>
      <c r="N1419" s="109">
        <v>23</v>
      </c>
      <c r="O1419" s="116">
        <f t="shared" si="549"/>
        <v>253</v>
      </c>
    </row>
    <row r="1420" spans="2:15" s="17" customFormat="1" ht="23.25" customHeight="1" x14ac:dyDescent="0.25">
      <c r="B1420" s="107" t="s">
        <v>809</v>
      </c>
      <c r="C1420" s="110">
        <v>43</v>
      </c>
      <c r="D1420" s="110">
        <v>19</v>
      </c>
      <c r="E1420" s="110">
        <v>32</v>
      </c>
      <c r="F1420" s="110">
        <v>44</v>
      </c>
      <c r="G1420" s="110">
        <v>43</v>
      </c>
      <c r="H1420" s="110">
        <v>51</v>
      </c>
      <c r="I1420" s="110">
        <v>63</v>
      </c>
      <c r="J1420" s="110">
        <v>48</v>
      </c>
      <c r="K1420" s="110">
        <v>47</v>
      </c>
      <c r="L1420" s="110">
        <v>40</v>
      </c>
      <c r="M1420" s="110">
        <v>48</v>
      </c>
      <c r="N1420" s="110">
        <v>61</v>
      </c>
      <c r="O1420" s="116">
        <f t="shared" si="549"/>
        <v>539</v>
      </c>
    </row>
    <row r="1421" spans="2:15" s="17" customFormat="1" ht="23.25" customHeight="1" x14ac:dyDescent="0.25">
      <c r="B1421" s="104" t="s">
        <v>810</v>
      </c>
      <c r="C1421" s="109">
        <v>0</v>
      </c>
      <c r="D1421" s="109">
        <v>0</v>
      </c>
      <c r="E1421" s="109">
        <v>0</v>
      </c>
      <c r="F1421" s="109">
        <v>0</v>
      </c>
      <c r="G1421" s="109">
        <v>0</v>
      </c>
      <c r="H1421" s="109">
        <v>0</v>
      </c>
      <c r="I1421" s="109">
        <v>0</v>
      </c>
      <c r="J1421" s="109">
        <v>0</v>
      </c>
      <c r="K1421" s="109">
        <v>0</v>
      </c>
      <c r="L1421" s="109">
        <v>0</v>
      </c>
      <c r="M1421" s="109">
        <v>0</v>
      </c>
      <c r="N1421" s="109">
        <v>0</v>
      </c>
      <c r="O1421" s="116">
        <f t="shared" si="549"/>
        <v>0</v>
      </c>
    </row>
    <row r="1422" spans="2:15" s="17" customFormat="1" ht="23.25" customHeight="1" x14ac:dyDescent="0.25">
      <c r="B1422" s="107" t="s">
        <v>811</v>
      </c>
      <c r="C1422" s="110">
        <v>16</v>
      </c>
      <c r="D1422" s="110">
        <v>6</v>
      </c>
      <c r="E1422" s="110">
        <v>14</v>
      </c>
      <c r="F1422" s="110">
        <v>16</v>
      </c>
      <c r="G1422" s="110">
        <v>18</v>
      </c>
      <c r="H1422" s="110">
        <v>30</v>
      </c>
      <c r="I1422" s="110">
        <v>9</v>
      </c>
      <c r="J1422" s="110">
        <v>13</v>
      </c>
      <c r="K1422" s="110">
        <v>19</v>
      </c>
      <c r="L1422" s="110">
        <v>15</v>
      </c>
      <c r="M1422" s="110">
        <v>14</v>
      </c>
      <c r="N1422" s="110">
        <v>21</v>
      </c>
      <c r="O1422" s="116">
        <f t="shared" si="549"/>
        <v>191</v>
      </c>
    </row>
    <row r="1423" spans="2:15" s="17" customFormat="1" ht="23.25" customHeight="1" x14ac:dyDescent="0.25">
      <c r="B1423" s="104" t="s">
        <v>812</v>
      </c>
      <c r="C1423" s="109">
        <v>1</v>
      </c>
      <c r="D1423" s="109">
        <v>0</v>
      </c>
      <c r="E1423" s="109">
        <v>1</v>
      </c>
      <c r="F1423" s="109">
        <v>3</v>
      </c>
      <c r="G1423" s="109">
        <v>3</v>
      </c>
      <c r="H1423" s="109">
        <v>2</v>
      </c>
      <c r="I1423" s="109">
        <v>1</v>
      </c>
      <c r="J1423" s="109">
        <v>0</v>
      </c>
      <c r="K1423" s="109">
        <v>5</v>
      </c>
      <c r="L1423" s="109">
        <v>1</v>
      </c>
      <c r="M1423" s="109">
        <v>0</v>
      </c>
      <c r="N1423" s="109">
        <v>1</v>
      </c>
      <c r="O1423" s="116">
        <f t="shared" si="549"/>
        <v>18</v>
      </c>
    </row>
    <row r="1424" spans="2:15" s="17" customFormat="1" ht="23.25" customHeight="1" x14ac:dyDescent="0.25">
      <c r="B1424" s="107" t="s">
        <v>813</v>
      </c>
      <c r="C1424" s="110">
        <v>15</v>
      </c>
      <c r="D1424" s="110">
        <v>6</v>
      </c>
      <c r="E1424" s="110">
        <v>27</v>
      </c>
      <c r="F1424" s="110">
        <v>16</v>
      </c>
      <c r="G1424" s="110">
        <v>28</v>
      </c>
      <c r="H1424" s="110">
        <v>35</v>
      </c>
      <c r="I1424" s="110">
        <v>25</v>
      </c>
      <c r="J1424" s="110">
        <v>28</v>
      </c>
      <c r="K1424" s="110">
        <v>29</v>
      </c>
      <c r="L1424" s="110">
        <v>37</v>
      </c>
      <c r="M1424" s="110">
        <v>53</v>
      </c>
      <c r="N1424" s="110">
        <v>17</v>
      </c>
      <c r="O1424" s="116">
        <f t="shared" si="549"/>
        <v>316</v>
      </c>
    </row>
    <row r="1425" spans="2:15" s="17" customFormat="1" ht="23.25" customHeight="1" x14ac:dyDescent="0.25">
      <c r="B1425" s="104" t="s">
        <v>814</v>
      </c>
      <c r="C1425" s="109">
        <v>17</v>
      </c>
      <c r="D1425" s="109">
        <v>6</v>
      </c>
      <c r="E1425" s="109">
        <v>19</v>
      </c>
      <c r="F1425" s="109">
        <v>3</v>
      </c>
      <c r="G1425" s="109">
        <v>2</v>
      </c>
      <c r="H1425" s="109">
        <v>14</v>
      </c>
      <c r="I1425" s="109">
        <v>15</v>
      </c>
      <c r="J1425" s="109">
        <v>14</v>
      </c>
      <c r="K1425" s="109">
        <v>7</v>
      </c>
      <c r="L1425" s="109">
        <v>9</v>
      </c>
      <c r="M1425" s="109">
        <v>3</v>
      </c>
      <c r="N1425" s="109">
        <v>6</v>
      </c>
      <c r="O1425" s="116">
        <f t="shared" si="549"/>
        <v>115</v>
      </c>
    </row>
    <row r="1426" spans="2:15" s="17" customFormat="1" ht="23.25" customHeight="1" x14ac:dyDescent="0.25">
      <c r="B1426" s="107" t="s">
        <v>815</v>
      </c>
      <c r="C1426" s="110">
        <v>7</v>
      </c>
      <c r="D1426" s="110">
        <v>10</v>
      </c>
      <c r="E1426" s="110">
        <v>9</v>
      </c>
      <c r="F1426" s="110">
        <v>9</v>
      </c>
      <c r="G1426" s="110">
        <v>9</v>
      </c>
      <c r="H1426" s="110">
        <v>17</v>
      </c>
      <c r="I1426" s="110">
        <v>13</v>
      </c>
      <c r="J1426" s="110">
        <v>5</v>
      </c>
      <c r="K1426" s="110">
        <v>13</v>
      </c>
      <c r="L1426" s="110">
        <v>9</v>
      </c>
      <c r="M1426" s="110">
        <v>8</v>
      </c>
      <c r="N1426" s="110">
        <v>6</v>
      </c>
      <c r="O1426" s="116">
        <f t="shared" si="549"/>
        <v>115</v>
      </c>
    </row>
    <row r="1427" spans="2:15" s="17" customFormat="1" ht="23.25" customHeight="1" x14ac:dyDescent="0.25">
      <c r="B1427" s="104" t="s">
        <v>816</v>
      </c>
      <c r="C1427" s="109">
        <v>0</v>
      </c>
      <c r="D1427" s="109">
        <v>0</v>
      </c>
      <c r="E1427" s="109">
        <v>0</v>
      </c>
      <c r="F1427" s="109">
        <v>0</v>
      </c>
      <c r="G1427" s="109">
        <v>0</v>
      </c>
      <c r="H1427" s="109">
        <v>0</v>
      </c>
      <c r="I1427" s="109">
        <v>0</v>
      </c>
      <c r="J1427" s="109">
        <v>0</v>
      </c>
      <c r="K1427" s="109">
        <v>0</v>
      </c>
      <c r="L1427" s="109">
        <v>0</v>
      </c>
      <c r="M1427" s="109">
        <v>0</v>
      </c>
      <c r="N1427" s="109">
        <v>0</v>
      </c>
      <c r="O1427" s="116">
        <f t="shared" si="549"/>
        <v>0</v>
      </c>
    </row>
    <row r="1428" spans="2:15" s="17" customFormat="1" ht="23.25" customHeight="1" x14ac:dyDescent="0.25">
      <c r="B1428" s="107" t="s">
        <v>817</v>
      </c>
      <c r="C1428" s="110">
        <v>14</v>
      </c>
      <c r="D1428" s="110">
        <v>6</v>
      </c>
      <c r="E1428" s="110">
        <v>5</v>
      </c>
      <c r="F1428" s="110">
        <v>8</v>
      </c>
      <c r="G1428" s="110">
        <v>10</v>
      </c>
      <c r="H1428" s="110">
        <v>10</v>
      </c>
      <c r="I1428" s="110">
        <v>6</v>
      </c>
      <c r="J1428" s="110">
        <v>4</v>
      </c>
      <c r="K1428" s="110">
        <v>15</v>
      </c>
      <c r="L1428" s="110">
        <v>10</v>
      </c>
      <c r="M1428" s="110">
        <v>13</v>
      </c>
      <c r="N1428" s="110">
        <v>10</v>
      </c>
      <c r="O1428" s="116">
        <f t="shared" si="549"/>
        <v>111</v>
      </c>
    </row>
    <row r="1429" spans="2:15" s="17" customFormat="1" ht="23.25" customHeight="1" x14ac:dyDescent="0.25">
      <c r="B1429" s="104" t="s">
        <v>818</v>
      </c>
      <c r="C1429" s="109">
        <v>4</v>
      </c>
      <c r="D1429" s="109">
        <v>7</v>
      </c>
      <c r="E1429" s="109">
        <v>8</v>
      </c>
      <c r="F1429" s="109">
        <v>4</v>
      </c>
      <c r="G1429" s="109">
        <v>4</v>
      </c>
      <c r="H1429" s="109">
        <v>6</v>
      </c>
      <c r="I1429" s="109">
        <v>3</v>
      </c>
      <c r="J1429" s="109">
        <v>4</v>
      </c>
      <c r="K1429" s="109">
        <v>8</v>
      </c>
      <c r="L1429" s="109">
        <v>8</v>
      </c>
      <c r="M1429" s="109">
        <v>6</v>
      </c>
      <c r="N1429" s="109">
        <v>2</v>
      </c>
      <c r="O1429" s="116">
        <f t="shared" si="549"/>
        <v>64</v>
      </c>
    </row>
    <row r="1430" spans="2:15" s="17" customFormat="1" ht="23.25" customHeight="1" x14ac:dyDescent="0.25">
      <c r="B1430" s="107" t="s">
        <v>819</v>
      </c>
      <c r="C1430" s="110">
        <v>2</v>
      </c>
      <c r="D1430" s="110">
        <v>0</v>
      </c>
      <c r="E1430" s="110">
        <v>0</v>
      </c>
      <c r="F1430" s="110">
        <v>2</v>
      </c>
      <c r="G1430" s="110">
        <v>0</v>
      </c>
      <c r="H1430" s="110">
        <v>0</v>
      </c>
      <c r="I1430" s="110">
        <v>4</v>
      </c>
      <c r="J1430" s="110">
        <v>0</v>
      </c>
      <c r="K1430" s="110">
        <v>3</v>
      </c>
      <c r="L1430" s="110">
        <v>0</v>
      </c>
      <c r="M1430" s="110">
        <v>1</v>
      </c>
      <c r="N1430" s="110">
        <v>0</v>
      </c>
      <c r="O1430" s="116">
        <f t="shared" si="549"/>
        <v>12</v>
      </c>
    </row>
    <row r="1431" spans="2:15" s="17" customFormat="1" ht="23.25" customHeight="1" x14ac:dyDescent="0.25">
      <c r="B1431" s="104" t="s">
        <v>820</v>
      </c>
      <c r="C1431" s="109">
        <v>0</v>
      </c>
      <c r="D1431" s="109">
        <v>0</v>
      </c>
      <c r="E1431" s="109">
        <v>5</v>
      </c>
      <c r="F1431" s="109">
        <v>1</v>
      </c>
      <c r="G1431" s="109">
        <v>1</v>
      </c>
      <c r="H1431" s="109">
        <v>1</v>
      </c>
      <c r="I1431" s="109">
        <v>1</v>
      </c>
      <c r="J1431" s="109">
        <v>1</v>
      </c>
      <c r="K1431" s="109">
        <v>2</v>
      </c>
      <c r="L1431" s="109">
        <v>4</v>
      </c>
      <c r="M1431" s="109">
        <v>4</v>
      </c>
      <c r="N1431" s="109">
        <v>4</v>
      </c>
      <c r="O1431" s="116">
        <f t="shared" si="549"/>
        <v>24</v>
      </c>
    </row>
    <row r="1432" spans="2:15" s="17" customFormat="1" ht="23.25" customHeight="1" x14ac:dyDescent="0.25">
      <c r="B1432" s="107" t="s">
        <v>1333</v>
      </c>
      <c r="C1432" s="110">
        <v>6</v>
      </c>
      <c r="D1432" s="110">
        <v>14</v>
      </c>
      <c r="E1432" s="110">
        <v>13</v>
      </c>
      <c r="F1432" s="110">
        <v>4</v>
      </c>
      <c r="G1432" s="110">
        <v>15</v>
      </c>
      <c r="H1432" s="110">
        <v>12</v>
      </c>
      <c r="I1432" s="110">
        <v>12</v>
      </c>
      <c r="J1432" s="110">
        <v>16</v>
      </c>
      <c r="K1432" s="110">
        <v>18</v>
      </c>
      <c r="L1432" s="110">
        <v>10</v>
      </c>
      <c r="M1432" s="110">
        <v>13</v>
      </c>
      <c r="N1432" s="110">
        <v>13</v>
      </c>
      <c r="O1432" s="116">
        <f t="shared" si="549"/>
        <v>146</v>
      </c>
    </row>
    <row r="1433" spans="2:15" s="22" customFormat="1" ht="23.25" customHeight="1" x14ac:dyDescent="0.25">
      <c r="B1433" s="117" t="s">
        <v>5</v>
      </c>
      <c r="C1433" s="116">
        <f>SUM(C1418:C1432)</f>
        <v>177</v>
      </c>
      <c r="D1433" s="116">
        <f>SUM(D1418:D1432)</f>
        <v>119</v>
      </c>
      <c r="E1433" s="116">
        <f t="shared" ref="E1433:N1433" si="550">SUM(E1418:E1432)</f>
        <v>173</v>
      </c>
      <c r="F1433" s="116">
        <f t="shared" si="550"/>
        <v>149</v>
      </c>
      <c r="G1433" s="116">
        <f t="shared" si="550"/>
        <v>167</v>
      </c>
      <c r="H1433" s="116">
        <f t="shared" si="550"/>
        <v>244</v>
      </c>
      <c r="I1433" s="116">
        <f t="shared" si="550"/>
        <v>196</v>
      </c>
      <c r="J1433" s="116">
        <f t="shared" si="550"/>
        <v>184</v>
      </c>
      <c r="K1433" s="116">
        <f t="shared" si="550"/>
        <v>222</v>
      </c>
      <c r="L1433" s="116">
        <f t="shared" si="550"/>
        <v>211</v>
      </c>
      <c r="M1433" s="116">
        <f t="shared" si="550"/>
        <v>203</v>
      </c>
      <c r="N1433" s="116">
        <f t="shared" si="550"/>
        <v>221</v>
      </c>
      <c r="O1433" s="116">
        <f t="shared" si="549"/>
        <v>2266</v>
      </c>
    </row>
    <row r="1434" spans="2:15" s="17" customFormat="1" ht="23.25" customHeight="1" x14ac:dyDescent="0.25">
      <c r="B1434" s="85" t="s">
        <v>25</v>
      </c>
      <c r="C1434" s="111">
        <f>C1433/$C$1708</f>
        <v>5.709677419354839</v>
      </c>
      <c r="D1434" s="111">
        <f t="shared" ref="D1434:N1434" si="551">D1433/$C$1709</f>
        <v>3.9131864518250574</v>
      </c>
      <c r="E1434" s="111">
        <f t="shared" si="551"/>
        <v>5.6889181190397897</v>
      </c>
      <c r="F1434" s="111">
        <f t="shared" si="551"/>
        <v>4.8997040447221307</v>
      </c>
      <c r="G1434" s="111">
        <f t="shared" si="551"/>
        <v>5.491614600460375</v>
      </c>
      <c r="H1434" s="111">
        <f t="shared" si="551"/>
        <v>8.0236764222295296</v>
      </c>
      <c r="I1434" s="111">
        <f t="shared" si="551"/>
        <v>6.4452482735942125</v>
      </c>
      <c r="J1434" s="111">
        <f t="shared" si="551"/>
        <v>6.050641236435383</v>
      </c>
      <c r="K1434" s="111">
        <f t="shared" si="551"/>
        <v>7.3002301874383422</v>
      </c>
      <c r="L1434" s="111">
        <f t="shared" si="551"/>
        <v>6.9385070700427489</v>
      </c>
      <c r="M1434" s="111">
        <f t="shared" si="551"/>
        <v>6.6754357119368626</v>
      </c>
      <c r="N1434" s="111">
        <f t="shared" si="551"/>
        <v>7.2673462676751068</v>
      </c>
      <c r="O1434" s="111">
        <f>O1433/$O$1708</f>
        <v>6.2082191780821914</v>
      </c>
    </row>
    <row r="1435" spans="2:15" s="17" customFormat="1" ht="12" customHeight="1" x14ac:dyDescent="0.25">
      <c r="B1435" s="65"/>
      <c r="C1435" s="58"/>
      <c r="D1435" s="58"/>
      <c r="E1435" s="58"/>
      <c r="F1435" s="58"/>
      <c r="G1435" s="58"/>
      <c r="H1435" s="58"/>
      <c r="I1435" s="58"/>
      <c r="J1435" s="58"/>
      <c r="K1435" s="58"/>
      <c r="L1435" s="58"/>
      <c r="M1435" s="58"/>
      <c r="N1435" s="58"/>
      <c r="O1435" s="59"/>
    </row>
    <row r="1436" spans="2:15" s="17" customFormat="1" ht="23.25" customHeight="1" x14ac:dyDescent="0.25">
      <c r="B1436" s="85" t="s">
        <v>61</v>
      </c>
      <c r="C1436" s="97"/>
      <c r="D1436" s="98"/>
      <c r="E1436" s="98"/>
      <c r="F1436" s="98"/>
      <c r="G1436" s="98"/>
      <c r="H1436" s="98"/>
      <c r="I1436" s="98"/>
      <c r="J1436" s="98"/>
      <c r="K1436" s="98"/>
      <c r="L1436" s="98"/>
      <c r="M1436" s="98"/>
      <c r="N1436" s="98"/>
      <c r="O1436" s="99"/>
    </row>
    <row r="1437" spans="2:15" s="17" customFormat="1" ht="23.25" customHeight="1" x14ac:dyDescent="0.25">
      <c r="B1437" s="107" t="s">
        <v>821</v>
      </c>
      <c r="C1437" s="110">
        <v>23</v>
      </c>
      <c r="D1437" s="110">
        <v>11</v>
      </c>
      <c r="E1437" s="110">
        <v>31</v>
      </c>
      <c r="F1437" s="110">
        <v>11</v>
      </c>
      <c r="G1437" s="110">
        <v>16</v>
      </c>
      <c r="H1437" s="110">
        <v>29</v>
      </c>
      <c r="I1437" s="110">
        <v>25</v>
      </c>
      <c r="J1437" s="110">
        <v>23</v>
      </c>
      <c r="K1437" s="110">
        <v>12</v>
      </c>
      <c r="L1437" s="110">
        <v>28</v>
      </c>
      <c r="M1437" s="110">
        <v>35</v>
      </c>
      <c r="N1437" s="110">
        <v>30</v>
      </c>
      <c r="O1437" s="116">
        <f t="shared" ref="O1437:O1470" si="552">SUM(C1437:N1437)</f>
        <v>274</v>
      </c>
    </row>
    <row r="1438" spans="2:15" s="17" customFormat="1" ht="23.25" customHeight="1" x14ac:dyDescent="0.25">
      <c r="B1438" s="104" t="s">
        <v>822</v>
      </c>
      <c r="C1438" s="109">
        <v>19</v>
      </c>
      <c r="D1438" s="109">
        <v>10</v>
      </c>
      <c r="E1438" s="109">
        <v>18</v>
      </c>
      <c r="F1438" s="109">
        <v>27</v>
      </c>
      <c r="G1438" s="109">
        <v>18</v>
      </c>
      <c r="H1438" s="109">
        <v>24</v>
      </c>
      <c r="I1438" s="109">
        <v>32</v>
      </c>
      <c r="J1438" s="109">
        <v>31</v>
      </c>
      <c r="K1438" s="109">
        <v>19</v>
      </c>
      <c r="L1438" s="109">
        <v>21</v>
      </c>
      <c r="M1438" s="109">
        <v>25</v>
      </c>
      <c r="N1438" s="109">
        <v>27</v>
      </c>
      <c r="O1438" s="116">
        <f t="shared" si="552"/>
        <v>271</v>
      </c>
    </row>
    <row r="1439" spans="2:15" s="17" customFormat="1" ht="23.25" customHeight="1" x14ac:dyDescent="0.25">
      <c r="B1439" s="107" t="s">
        <v>823</v>
      </c>
      <c r="C1439" s="110">
        <v>1</v>
      </c>
      <c r="D1439" s="110">
        <v>0</v>
      </c>
      <c r="E1439" s="110">
        <v>0</v>
      </c>
      <c r="F1439" s="110">
        <v>0</v>
      </c>
      <c r="G1439" s="110">
        <v>0</v>
      </c>
      <c r="H1439" s="110">
        <v>0</v>
      </c>
      <c r="I1439" s="110">
        <v>0</v>
      </c>
      <c r="J1439" s="110">
        <v>0</v>
      </c>
      <c r="K1439" s="110">
        <v>0</v>
      </c>
      <c r="L1439" s="110">
        <v>0</v>
      </c>
      <c r="M1439" s="110">
        <v>1</v>
      </c>
      <c r="N1439" s="110">
        <v>1</v>
      </c>
      <c r="O1439" s="116">
        <f t="shared" si="552"/>
        <v>3</v>
      </c>
    </row>
    <row r="1440" spans="2:15" s="17" customFormat="1" ht="23.25" customHeight="1" x14ac:dyDescent="0.25">
      <c r="B1440" s="104" t="s">
        <v>824</v>
      </c>
      <c r="C1440" s="109">
        <v>0</v>
      </c>
      <c r="D1440" s="109">
        <v>0</v>
      </c>
      <c r="E1440" s="109">
        <v>0</v>
      </c>
      <c r="F1440" s="109">
        <v>0</v>
      </c>
      <c r="G1440" s="109">
        <v>1</v>
      </c>
      <c r="H1440" s="109">
        <v>1</v>
      </c>
      <c r="I1440" s="109">
        <v>0</v>
      </c>
      <c r="J1440" s="109">
        <v>0</v>
      </c>
      <c r="K1440" s="109">
        <v>1</v>
      </c>
      <c r="L1440" s="109">
        <v>3</v>
      </c>
      <c r="M1440" s="109">
        <v>0</v>
      </c>
      <c r="N1440" s="109">
        <v>0</v>
      </c>
      <c r="O1440" s="116">
        <f t="shared" si="552"/>
        <v>6</v>
      </c>
    </row>
    <row r="1441" spans="2:15" s="17" customFormat="1" ht="23.25" customHeight="1" x14ac:dyDescent="0.25">
      <c r="B1441" s="107" t="s">
        <v>825</v>
      </c>
      <c r="C1441" s="110">
        <v>0</v>
      </c>
      <c r="D1441" s="110">
        <v>0</v>
      </c>
      <c r="E1441" s="110">
        <v>0</v>
      </c>
      <c r="F1441" s="110">
        <v>0</v>
      </c>
      <c r="G1441" s="110">
        <v>0</v>
      </c>
      <c r="H1441" s="110">
        <v>0</v>
      </c>
      <c r="I1441" s="110">
        <v>0</v>
      </c>
      <c r="J1441" s="110">
        <v>0</v>
      </c>
      <c r="K1441" s="110">
        <v>0</v>
      </c>
      <c r="L1441" s="110">
        <v>0</v>
      </c>
      <c r="M1441" s="110">
        <v>0</v>
      </c>
      <c r="N1441" s="110">
        <v>0</v>
      </c>
      <c r="O1441" s="116">
        <f t="shared" si="552"/>
        <v>0</v>
      </c>
    </row>
    <row r="1442" spans="2:15" s="17" customFormat="1" ht="23.25" customHeight="1" x14ac:dyDescent="0.25">
      <c r="B1442" s="104" t="s">
        <v>826</v>
      </c>
      <c r="C1442" s="109">
        <v>21</v>
      </c>
      <c r="D1442" s="109">
        <v>23</v>
      </c>
      <c r="E1442" s="109">
        <v>16</v>
      </c>
      <c r="F1442" s="109">
        <v>11</v>
      </c>
      <c r="G1442" s="109">
        <v>20</v>
      </c>
      <c r="H1442" s="109">
        <v>19</v>
      </c>
      <c r="I1442" s="109">
        <v>18</v>
      </c>
      <c r="J1442" s="109">
        <v>10</v>
      </c>
      <c r="K1442" s="109">
        <v>23</v>
      </c>
      <c r="L1442" s="109">
        <v>9</v>
      </c>
      <c r="M1442" s="109">
        <v>4</v>
      </c>
      <c r="N1442" s="109">
        <v>13</v>
      </c>
      <c r="O1442" s="116">
        <f t="shared" si="552"/>
        <v>187</v>
      </c>
    </row>
    <row r="1443" spans="2:15" s="51" customFormat="1" ht="23.25" customHeight="1" x14ac:dyDescent="0.25">
      <c r="B1443" s="107" t="s">
        <v>827</v>
      </c>
      <c r="C1443" s="110">
        <v>12</v>
      </c>
      <c r="D1443" s="110">
        <v>8</v>
      </c>
      <c r="E1443" s="110">
        <v>11</v>
      </c>
      <c r="F1443" s="110">
        <v>6</v>
      </c>
      <c r="G1443" s="110">
        <v>5</v>
      </c>
      <c r="H1443" s="110">
        <v>22</v>
      </c>
      <c r="I1443" s="110">
        <v>16</v>
      </c>
      <c r="J1443" s="110">
        <v>8</v>
      </c>
      <c r="K1443" s="110">
        <v>20</v>
      </c>
      <c r="L1443" s="110">
        <v>9</v>
      </c>
      <c r="M1443" s="110">
        <v>8</v>
      </c>
      <c r="N1443" s="110">
        <v>17</v>
      </c>
      <c r="O1443" s="116">
        <f t="shared" si="552"/>
        <v>142</v>
      </c>
    </row>
    <row r="1444" spans="2:15" s="51" customFormat="1" ht="23.25" customHeight="1" x14ac:dyDescent="0.25">
      <c r="B1444" s="104" t="s">
        <v>828</v>
      </c>
      <c r="C1444" s="109">
        <v>9</v>
      </c>
      <c r="D1444" s="109">
        <v>3</v>
      </c>
      <c r="E1444" s="109">
        <v>11</v>
      </c>
      <c r="F1444" s="109">
        <v>4</v>
      </c>
      <c r="G1444" s="109">
        <v>6</v>
      </c>
      <c r="H1444" s="109">
        <v>8</v>
      </c>
      <c r="I1444" s="109">
        <v>12</v>
      </c>
      <c r="J1444" s="109">
        <v>7</v>
      </c>
      <c r="K1444" s="109">
        <v>9</v>
      </c>
      <c r="L1444" s="109">
        <v>13</v>
      </c>
      <c r="M1444" s="109">
        <v>13</v>
      </c>
      <c r="N1444" s="109">
        <v>21</v>
      </c>
      <c r="O1444" s="116">
        <f t="shared" si="552"/>
        <v>116</v>
      </c>
    </row>
    <row r="1445" spans="2:15" s="51" customFormat="1" ht="23.25" customHeight="1" x14ac:dyDescent="0.25">
      <c r="B1445" s="107" t="s">
        <v>829</v>
      </c>
      <c r="C1445" s="110">
        <v>4</v>
      </c>
      <c r="D1445" s="110">
        <v>4</v>
      </c>
      <c r="E1445" s="110">
        <v>6</v>
      </c>
      <c r="F1445" s="110">
        <v>3</v>
      </c>
      <c r="G1445" s="110">
        <v>5</v>
      </c>
      <c r="H1445" s="110">
        <v>3</v>
      </c>
      <c r="I1445" s="110">
        <v>11</v>
      </c>
      <c r="J1445" s="110">
        <v>3</v>
      </c>
      <c r="K1445" s="110">
        <v>10</v>
      </c>
      <c r="L1445" s="110">
        <v>6</v>
      </c>
      <c r="M1445" s="110">
        <v>4</v>
      </c>
      <c r="N1445" s="110">
        <v>11</v>
      </c>
      <c r="O1445" s="116">
        <f t="shared" si="552"/>
        <v>70</v>
      </c>
    </row>
    <row r="1446" spans="2:15" s="17" customFormat="1" ht="23.25" customHeight="1" x14ac:dyDescent="0.25">
      <c r="B1446" s="104" t="s">
        <v>830</v>
      </c>
      <c r="C1446" s="109">
        <v>11</v>
      </c>
      <c r="D1446" s="109">
        <v>8</v>
      </c>
      <c r="E1446" s="109">
        <v>11</v>
      </c>
      <c r="F1446" s="109">
        <v>13</v>
      </c>
      <c r="G1446" s="109">
        <v>18</v>
      </c>
      <c r="H1446" s="109">
        <v>23</v>
      </c>
      <c r="I1446" s="109">
        <v>7</v>
      </c>
      <c r="J1446" s="109">
        <v>10</v>
      </c>
      <c r="K1446" s="109">
        <v>15</v>
      </c>
      <c r="L1446" s="109">
        <v>10</v>
      </c>
      <c r="M1446" s="109">
        <v>14</v>
      </c>
      <c r="N1446" s="109">
        <v>20</v>
      </c>
      <c r="O1446" s="116">
        <f t="shared" si="552"/>
        <v>160</v>
      </c>
    </row>
    <row r="1447" spans="2:15" s="17" customFormat="1" ht="23.25" customHeight="1" x14ac:dyDescent="0.25">
      <c r="B1447" s="107" t="s">
        <v>831</v>
      </c>
      <c r="C1447" s="110">
        <v>4</v>
      </c>
      <c r="D1447" s="110">
        <v>2</v>
      </c>
      <c r="E1447" s="110">
        <v>5</v>
      </c>
      <c r="F1447" s="110">
        <v>6</v>
      </c>
      <c r="G1447" s="110">
        <v>3</v>
      </c>
      <c r="H1447" s="110">
        <v>11</v>
      </c>
      <c r="I1447" s="110">
        <v>2</v>
      </c>
      <c r="J1447" s="110">
        <v>6</v>
      </c>
      <c r="K1447" s="110">
        <v>6</v>
      </c>
      <c r="L1447" s="110">
        <v>8</v>
      </c>
      <c r="M1447" s="110">
        <v>1</v>
      </c>
      <c r="N1447" s="110">
        <v>3</v>
      </c>
      <c r="O1447" s="116">
        <f t="shared" si="552"/>
        <v>57</v>
      </c>
    </row>
    <row r="1448" spans="2:15" s="22" customFormat="1" ht="23.25" customHeight="1" x14ac:dyDescent="0.25">
      <c r="B1448" s="104" t="s">
        <v>832</v>
      </c>
      <c r="C1448" s="109">
        <v>9</v>
      </c>
      <c r="D1448" s="109">
        <v>2</v>
      </c>
      <c r="E1448" s="109">
        <v>10</v>
      </c>
      <c r="F1448" s="109">
        <v>8</v>
      </c>
      <c r="G1448" s="109">
        <v>19</v>
      </c>
      <c r="H1448" s="109">
        <v>15</v>
      </c>
      <c r="I1448" s="109">
        <v>5</v>
      </c>
      <c r="J1448" s="109">
        <v>13</v>
      </c>
      <c r="K1448" s="109">
        <v>14</v>
      </c>
      <c r="L1448" s="109">
        <v>16</v>
      </c>
      <c r="M1448" s="109">
        <v>12</v>
      </c>
      <c r="N1448" s="109">
        <v>6</v>
      </c>
      <c r="O1448" s="116">
        <f t="shared" si="552"/>
        <v>129</v>
      </c>
    </row>
    <row r="1449" spans="2:15" s="17" customFormat="1" ht="23.25" customHeight="1" x14ac:dyDescent="0.25">
      <c r="B1449" s="107" t="s">
        <v>833</v>
      </c>
      <c r="C1449" s="110">
        <v>1</v>
      </c>
      <c r="D1449" s="110">
        <v>0</v>
      </c>
      <c r="E1449" s="110">
        <v>1</v>
      </c>
      <c r="F1449" s="110">
        <v>0</v>
      </c>
      <c r="G1449" s="110">
        <v>0</v>
      </c>
      <c r="H1449" s="110">
        <v>0</v>
      </c>
      <c r="I1449" s="110">
        <v>2</v>
      </c>
      <c r="J1449" s="110">
        <v>0</v>
      </c>
      <c r="K1449" s="110">
        <v>0</v>
      </c>
      <c r="L1449" s="110">
        <v>1</v>
      </c>
      <c r="M1449" s="110">
        <v>1</v>
      </c>
      <c r="N1449" s="110">
        <v>1</v>
      </c>
      <c r="O1449" s="116">
        <f t="shared" si="552"/>
        <v>7</v>
      </c>
    </row>
    <row r="1450" spans="2:15" s="17" customFormat="1" ht="23.25" customHeight="1" x14ac:dyDescent="0.25">
      <c r="B1450" s="104" t="s">
        <v>834</v>
      </c>
      <c r="C1450" s="109">
        <v>0</v>
      </c>
      <c r="D1450" s="109">
        <v>1</v>
      </c>
      <c r="E1450" s="109">
        <v>0</v>
      </c>
      <c r="F1450" s="109">
        <v>1</v>
      </c>
      <c r="G1450" s="109">
        <v>0</v>
      </c>
      <c r="H1450" s="109">
        <v>1</v>
      </c>
      <c r="I1450" s="109">
        <v>0</v>
      </c>
      <c r="J1450" s="109">
        <v>1</v>
      </c>
      <c r="K1450" s="109">
        <v>3</v>
      </c>
      <c r="L1450" s="109">
        <v>0</v>
      </c>
      <c r="M1450" s="109">
        <v>0</v>
      </c>
      <c r="N1450" s="109">
        <v>0</v>
      </c>
      <c r="O1450" s="116">
        <f t="shared" si="552"/>
        <v>7</v>
      </c>
    </row>
    <row r="1451" spans="2:15" s="17" customFormat="1" ht="23.25" customHeight="1" x14ac:dyDescent="0.25">
      <c r="B1451" s="107" t="s">
        <v>1358</v>
      </c>
      <c r="C1451" s="110">
        <v>4</v>
      </c>
      <c r="D1451" s="110">
        <v>9</v>
      </c>
      <c r="E1451" s="110">
        <v>4</v>
      </c>
      <c r="F1451" s="110">
        <v>0</v>
      </c>
      <c r="G1451" s="110">
        <v>4</v>
      </c>
      <c r="H1451" s="110">
        <v>3</v>
      </c>
      <c r="I1451" s="110">
        <v>5</v>
      </c>
      <c r="J1451" s="110">
        <v>2</v>
      </c>
      <c r="K1451" s="110">
        <v>4</v>
      </c>
      <c r="L1451" s="110">
        <v>4</v>
      </c>
      <c r="M1451" s="110">
        <v>4</v>
      </c>
      <c r="N1451" s="110">
        <v>1</v>
      </c>
      <c r="O1451" s="116">
        <f t="shared" si="552"/>
        <v>44</v>
      </c>
    </row>
    <row r="1452" spans="2:15" s="17" customFormat="1" ht="23.25" customHeight="1" x14ac:dyDescent="0.25">
      <c r="B1452" s="104" t="s">
        <v>835</v>
      </c>
      <c r="C1452" s="109">
        <v>0</v>
      </c>
      <c r="D1452" s="109">
        <v>0</v>
      </c>
      <c r="E1452" s="109">
        <v>0</v>
      </c>
      <c r="F1452" s="109">
        <v>0</v>
      </c>
      <c r="G1452" s="109">
        <v>0</v>
      </c>
      <c r="H1452" s="109">
        <v>0</v>
      </c>
      <c r="I1452" s="109">
        <v>0</v>
      </c>
      <c r="J1452" s="109">
        <v>0</v>
      </c>
      <c r="K1452" s="109">
        <v>0</v>
      </c>
      <c r="L1452" s="109">
        <v>0</v>
      </c>
      <c r="M1452" s="109">
        <v>0</v>
      </c>
      <c r="N1452" s="109">
        <v>0</v>
      </c>
      <c r="O1452" s="116">
        <f t="shared" si="552"/>
        <v>0</v>
      </c>
    </row>
    <row r="1453" spans="2:15" s="17" customFormat="1" ht="23.25" customHeight="1" x14ac:dyDescent="0.25">
      <c r="B1453" s="107" t="s">
        <v>836</v>
      </c>
      <c r="C1453" s="110">
        <v>0</v>
      </c>
      <c r="D1453" s="110">
        <v>0</v>
      </c>
      <c r="E1453" s="110">
        <v>0</v>
      </c>
      <c r="F1453" s="110">
        <v>0</v>
      </c>
      <c r="G1453" s="110">
        <v>0</v>
      </c>
      <c r="H1453" s="110">
        <v>2</v>
      </c>
      <c r="I1453" s="110">
        <v>0</v>
      </c>
      <c r="J1453" s="110">
        <v>0</v>
      </c>
      <c r="K1453" s="110">
        <v>0</v>
      </c>
      <c r="L1453" s="110">
        <v>2</v>
      </c>
      <c r="M1453" s="110">
        <v>2</v>
      </c>
      <c r="N1453" s="110">
        <v>6</v>
      </c>
      <c r="O1453" s="116">
        <f t="shared" si="552"/>
        <v>12</v>
      </c>
    </row>
    <row r="1454" spans="2:15" s="17" customFormat="1" ht="23.25" customHeight="1" x14ac:dyDescent="0.25">
      <c r="B1454" s="104" t="s">
        <v>837</v>
      </c>
      <c r="C1454" s="109">
        <v>20</v>
      </c>
      <c r="D1454" s="109">
        <v>13</v>
      </c>
      <c r="E1454" s="109">
        <v>10</v>
      </c>
      <c r="F1454" s="109">
        <v>30</v>
      </c>
      <c r="G1454" s="109">
        <v>20</v>
      </c>
      <c r="H1454" s="109">
        <v>23</v>
      </c>
      <c r="I1454" s="109">
        <v>35</v>
      </c>
      <c r="J1454" s="109">
        <v>25</v>
      </c>
      <c r="K1454" s="109">
        <v>27</v>
      </c>
      <c r="L1454" s="109">
        <v>27</v>
      </c>
      <c r="M1454" s="109">
        <v>28</v>
      </c>
      <c r="N1454" s="109">
        <v>23</v>
      </c>
      <c r="O1454" s="116">
        <f t="shared" si="552"/>
        <v>281</v>
      </c>
    </row>
    <row r="1455" spans="2:15" s="17" customFormat="1" ht="23.25" customHeight="1" x14ac:dyDescent="0.25">
      <c r="B1455" s="107" t="s">
        <v>838</v>
      </c>
      <c r="C1455" s="110">
        <v>0</v>
      </c>
      <c r="D1455" s="110">
        <v>0</v>
      </c>
      <c r="E1455" s="110">
        <v>0</v>
      </c>
      <c r="F1455" s="110">
        <v>0</v>
      </c>
      <c r="G1455" s="110">
        <v>0</v>
      </c>
      <c r="H1455" s="110">
        <v>4</v>
      </c>
      <c r="I1455" s="110">
        <v>0</v>
      </c>
      <c r="J1455" s="110">
        <v>0</v>
      </c>
      <c r="K1455" s="110">
        <v>0</v>
      </c>
      <c r="L1455" s="110">
        <v>1</v>
      </c>
      <c r="M1455" s="110">
        <v>1</v>
      </c>
      <c r="N1455" s="110">
        <v>4</v>
      </c>
      <c r="O1455" s="116">
        <f t="shared" si="552"/>
        <v>10</v>
      </c>
    </row>
    <row r="1456" spans="2:15" s="17" customFormat="1" ht="23.25" customHeight="1" x14ac:dyDescent="0.25">
      <c r="B1456" s="104" t="s">
        <v>1361</v>
      </c>
      <c r="C1456" s="109">
        <v>0</v>
      </c>
      <c r="D1456" s="109">
        <v>0</v>
      </c>
      <c r="E1456" s="109">
        <v>0</v>
      </c>
      <c r="F1456" s="109">
        <v>1</v>
      </c>
      <c r="G1456" s="109">
        <v>0</v>
      </c>
      <c r="H1456" s="109">
        <v>1</v>
      </c>
      <c r="I1456" s="109">
        <v>1</v>
      </c>
      <c r="J1456" s="109">
        <v>0</v>
      </c>
      <c r="K1456" s="109">
        <v>0</v>
      </c>
      <c r="L1456" s="109">
        <v>1</v>
      </c>
      <c r="M1456" s="109">
        <v>0</v>
      </c>
      <c r="N1456" s="109">
        <v>0</v>
      </c>
      <c r="O1456" s="116">
        <f t="shared" si="552"/>
        <v>4</v>
      </c>
    </row>
    <row r="1457" spans="2:15" s="17" customFormat="1" ht="23.25" customHeight="1" x14ac:dyDescent="0.25">
      <c r="B1457" s="107" t="s">
        <v>839</v>
      </c>
      <c r="C1457" s="110">
        <v>0</v>
      </c>
      <c r="D1457" s="110">
        <v>0</v>
      </c>
      <c r="E1457" s="110">
        <v>0</v>
      </c>
      <c r="F1457" s="110">
        <v>0</v>
      </c>
      <c r="G1457" s="110">
        <v>0</v>
      </c>
      <c r="H1457" s="110">
        <v>0</v>
      </c>
      <c r="I1457" s="110">
        <v>2</v>
      </c>
      <c r="J1457" s="110">
        <v>0</v>
      </c>
      <c r="K1457" s="110">
        <v>6</v>
      </c>
      <c r="L1457" s="110">
        <v>4</v>
      </c>
      <c r="M1457" s="110">
        <v>3</v>
      </c>
      <c r="N1457" s="110">
        <v>1</v>
      </c>
      <c r="O1457" s="116">
        <f t="shared" si="552"/>
        <v>16</v>
      </c>
    </row>
    <row r="1458" spans="2:15" s="17" customFormat="1" ht="23.25" customHeight="1" x14ac:dyDescent="0.25">
      <c r="B1458" s="104" t="s">
        <v>840</v>
      </c>
      <c r="C1458" s="109">
        <v>0</v>
      </c>
      <c r="D1458" s="109">
        <v>2</v>
      </c>
      <c r="E1458" s="109">
        <v>0</v>
      </c>
      <c r="F1458" s="109">
        <v>0</v>
      </c>
      <c r="G1458" s="109">
        <v>0</v>
      </c>
      <c r="H1458" s="109">
        <v>0</v>
      </c>
      <c r="I1458" s="109">
        <v>1</v>
      </c>
      <c r="J1458" s="109">
        <v>3</v>
      </c>
      <c r="K1458" s="109">
        <v>0</v>
      </c>
      <c r="L1458" s="109">
        <v>1</v>
      </c>
      <c r="M1458" s="109">
        <v>1</v>
      </c>
      <c r="N1458" s="109">
        <v>0</v>
      </c>
      <c r="O1458" s="116">
        <f t="shared" si="552"/>
        <v>8</v>
      </c>
    </row>
    <row r="1459" spans="2:15" s="17" customFormat="1" ht="23.25" customHeight="1" x14ac:dyDescent="0.25">
      <c r="B1459" s="107" t="s">
        <v>841</v>
      </c>
      <c r="C1459" s="110">
        <v>3</v>
      </c>
      <c r="D1459" s="110">
        <v>0</v>
      </c>
      <c r="E1459" s="110">
        <v>4</v>
      </c>
      <c r="F1459" s="110">
        <v>3</v>
      </c>
      <c r="G1459" s="110">
        <v>3</v>
      </c>
      <c r="H1459" s="110">
        <v>4</v>
      </c>
      <c r="I1459" s="110">
        <v>4</v>
      </c>
      <c r="J1459" s="110">
        <v>1</v>
      </c>
      <c r="K1459" s="110">
        <v>0</v>
      </c>
      <c r="L1459" s="110">
        <v>5</v>
      </c>
      <c r="M1459" s="110">
        <v>12</v>
      </c>
      <c r="N1459" s="110">
        <v>1</v>
      </c>
      <c r="O1459" s="116">
        <f t="shared" si="552"/>
        <v>40</v>
      </c>
    </row>
    <row r="1460" spans="2:15" s="17" customFormat="1" ht="23.25" customHeight="1" x14ac:dyDescent="0.25">
      <c r="B1460" s="104" t="s">
        <v>842</v>
      </c>
      <c r="C1460" s="109">
        <v>14</v>
      </c>
      <c r="D1460" s="109">
        <v>10</v>
      </c>
      <c r="E1460" s="109">
        <v>20</v>
      </c>
      <c r="F1460" s="109">
        <v>6</v>
      </c>
      <c r="G1460" s="109">
        <v>13</v>
      </c>
      <c r="H1460" s="109">
        <v>14</v>
      </c>
      <c r="I1460" s="109">
        <v>8</v>
      </c>
      <c r="J1460" s="109">
        <v>10</v>
      </c>
      <c r="K1460" s="109">
        <v>23</v>
      </c>
      <c r="L1460" s="109">
        <v>17</v>
      </c>
      <c r="M1460" s="109">
        <v>14</v>
      </c>
      <c r="N1460" s="109">
        <v>11</v>
      </c>
      <c r="O1460" s="116">
        <f t="shared" si="552"/>
        <v>160</v>
      </c>
    </row>
    <row r="1461" spans="2:15" s="17" customFormat="1" ht="23.25" customHeight="1" x14ac:dyDescent="0.25">
      <c r="B1461" s="107" t="s">
        <v>843</v>
      </c>
      <c r="C1461" s="110">
        <v>5</v>
      </c>
      <c r="D1461" s="110">
        <v>2</v>
      </c>
      <c r="E1461" s="110">
        <v>2</v>
      </c>
      <c r="F1461" s="110">
        <v>10</v>
      </c>
      <c r="G1461" s="110">
        <v>4</v>
      </c>
      <c r="H1461" s="110">
        <v>7</v>
      </c>
      <c r="I1461" s="110">
        <v>2</v>
      </c>
      <c r="J1461" s="110">
        <v>5</v>
      </c>
      <c r="K1461" s="110">
        <v>8</v>
      </c>
      <c r="L1461" s="110">
        <v>11</v>
      </c>
      <c r="M1461" s="110">
        <v>3</v>
      </c>
      <c r="N1461" s="110">
        <v>7</v>
      </c>
      <c r="O1461" s="116">
        <f t="shared" si="552"/>
        <v>66</v>
      </c>
    </row>
    <row r="1462" spans="2:15" s="17" customFormat="1" ht="23.25" customHeight="1" x14ac:dyDescent="0.25">
      <c r="B1462" s="104" t="s">
        <v>844</v>
      </c>
      <c r="C1462" s="109">
        <v>1</v>
      </c>
      <c r="D1462" s="109">
        <v>0</v>
      </c>
      <c r="E1462" s="109">
        <v>1</v>
      </c>
      <c r="F1462" s="109">
        <v>0</v>
      </c>
      <c r="G1462" s="109">
        <v>4</v>
      </c>
      <c r="H1462" s="109">
        <v>2</v>
      </c>
      <c r="I1462" s="109">
        <v>1</v>
      </c>
      <c r="J1462" s="109">
        <v>0</v>
      </c>
      <c r="K1462" s="109">
        <v>0</v>
      </c>
      <c r="L1462" s="109">
        <v>0</v>
      </c>
      <c r="M1462" s="109">
        <v>0</v>
      </c>
      <c r="N1462" s="109">
        <v>0</v>
      </c>
      <c r="O1462" s="116">
        <f t="shared" si="552"/>
        <v>9</v>
      </c>
    </row>
    <row r="1463" spans="2:15" s="17" customFormat="1" ht="23.25" customHeight="1" x14ac:dyDescent="0.25">
      <c r="B1463" s="107" t="s">
        <v>845</v>
      </c>
      <c r="C1463" s="110">
        <v>0</v>
      </c>
      <c r="D1463" s="110">
        <v>1</v>
      </c>
      <c r="E1463" s="110">
        <v>0</v>
      </c>
      <c r="F1463" s="110">
        <v>0</v>
      </c>
      <c r="G1463" s="110">
        <v>0</v>
      </c>
      <c r="H1463" s="110">
        <v>4</v>
      </c>
      <c r="I1463" s="110">
        <v>0</v>
      </c>
      <c r="J1463" s="110">
        <v>0</v>
      </c>
      <c r="K1463" s="110">
        <v>2</v>
      </c>
      <c r="L1463" s="110">
        <v>4</v>
      </c>
      <c r="M1463" s="110">
        <v>1</v>
      </c>
      <c r="N1463" s="110">
        <v>1</v>
      </c>
      <c r="O1463" s="116">
        <f t="shared" si="552"/>
        <v>13</v>
      </c>
    </row>
    <row r="1464" spans="2:15" s="17" customFormat="1" ht="23.25" customHeight="1" x14ac:dyDescent="0.25">
      <c r="B1464" s="104" t="s">
        <v>846</v>
      </c>
      <c r="C1464" s="109">
        <v>2</v>
      </c>
      <c r="D1464" s="109">
        <v>0</v>
      </c>
      <c r="E1464" s="109">
        <v>0</v>
      </c>
      <c r="F1464" s="109">
        <v>0</v>
      </c>
      <c r="G1464" s="109">
        <v>0</v>
      </c>
      <c r="H1464" s="109">
        <v>0</v>
      </c>
      <c r="I1464" s="109">
        <v>0</v>
      </c>
      <c r="J1464" s="109">
        <v>0</v>
      </c>
      <c r="K1464" s="109">
        <v>0</v>
      </c>
      <c r="L1464" s="109">
        <v>0</v>
      </c>
      <c r="M1464" s="109">
        <v>0</v>
      </c>
      <c r="N1464" s="109">
        <v>0</v>
      </c>
      <c r="O1464" s="116">
        <f t="shared" si="552"/>
        <v>2</v>
      </c>
    </row>
    <row r="1465" spans="2:15" s="17" customFormat="1" ht="23.25" customHeight="1" x14ac:dyDescent="0.25">
      <c r="B1465" s="107" t="s">
        <v>847</v>
      </c>
      <c r="C1465" s="110">
        <v>0</v>
      </c>
      <c r="D1465" s="110">
        <v>1</v>
      </c>
      <c r="E1465" s="110">
        <v>0</v>
      </c>
      <c r="F1465" s="110">
        <v>0</v>
      </c>
      <c r="G1465" s="110">
        <v>0</v>
      </c>
      <c r="H1465" s="110">
        <v>1</v>
      </c>
      <c r="I1465" s="110">
        <v>0</v>
      </c>
      <c r="J1465" s="110">
        <v>1</v>
      </c>
      <c r="K1465" s="110">
        <v>0</v>
      </c>
      <c r="L1465" s="110">
        <v>0</v>
      </c>
      <c r="M1465" s="110">
        <v>1</v>
      </c>
      <c r="N1465" s="110">
        <v>0</v>
      </c>
      <c r="O1465" s="116">
        <f t="shared" si="552"/>
        <v>4</v>
      </c>
    </row>
    <row r="1466" spans="2:15" s="17" customFormat="1" ht="23.25" customHeight="1" x14ac:dyDescent="0.25">
      <c r="B1466" s="104" t="s">
        <v>848</v>
      </c>
      <c r="C1466" s="109">
        <v>2</v>
      </c>
      <c r="D1466" s="109">
        <v>0</v>
      </c>
      <c r="E1466" s="109">
        <v>0</v>
      </c>
      <c r="F1466" s="109">
        <v>2</v>
      </c>
      <c r="G1466" s="109">
        <v>1</v>
      </c>
      <c r="H1466" s="109">
        <v>1</v>
      </c>
      <c r="I1466" s="109">
        <v>0</v>
      </c>
      <c r="J1466" s="109">
        <v>0</v>
      </c>
      <c r="K1466" s="109">
        <v>0</v>
      </c>
      <c r="L1466" s="109">
        <v>1</v>
      </c>
      <c r="M1466" s="109">
        <v>2</v>
      </c>
      <c r="N1466" s="109">
        <v>0</v>
      </c>
      <c r="O1466" s="116">
        <f t="shared" si="552"/>
        <v>9</v>
      </c>
    </row>
    <row r="1467" spans="2:15" s="17" customFormat="1" ht="23.25" customHeight="1" x14ac:dyDescent="0.25">
      <c r="B1467" s="107" t="s">
        <v>1362</v>
      </c>
      <c r="C1467" s="110">
        <v>0</v>
      </c>
      <c r="D1467" s="110">
        <v>0</v>
      </c>
      <c r="E1467" s="327">
        <v>0</v>
      </c>
      <c r="F1467" s="327">
        <v>0</v>
      </c>
      <c r="G1467" s="110">
        <v>0</v>
      </c>
      <c r="H1467" s="110">
        <v>0</v>
      </c>
      <c r="I1467" s="110">
        <v>0</v>
      </c>
      <c r="J1467" s="110">
        <v>0</v>
      </c>
      <c r="K1467" s="110">
        <v>0</v>
      </c>
      <c r="L1467" s="110">
        <v>0</v>
      </c>
      <c r="M1467" s="110">
        <v>0</v>
      </c>
      <c r="N1467" s="110">
        <v>0</v>
      </c>
      <c r="O1467" s="116">
        <f t="shared" si="552"/>
        <v>0</v>
      </c>
    </row>
    <row r="1468" spans="2:15" s="17" customFormat="1" ht="23.25" customHeight="1" x14ac:dyDescent="0.25">
      <c r="B1468" s="105" t="s">
        <v>1360</v>
      </c>
      <c r="C1468" s="330">
        <v>5</v>
      </c>
      <c r="D1468" s="330">
        <v>3</v>
      </c>
      <c r="E1468" s="109">
        <v>1</v>
      </c>
      <c r="F1468" s="109">
        <v>1</v>
      </c>
      <c r="G1468" s="330">
        <v>4</v>
      </c>
      <c r="H1468" s="330">
        <v>4</v>
      </c>
      <c r="I1468" s="330">
        <v>0</v>
      </c>
      <c r="J1468" s="330">
        <v>1</v>
      </c>
      <c r="K1468" s="330">
        <v>3</v>
      </c>
      <c r="L1468" s="330">
        <v>1</v>
      </c>
      <c r="M1468" s="330">
        <v>0</v>
      </c>
      <c r="N1468" s="330">
        <v>2</v>
      </c>
      <c r="O1468" s="116">
        <f t="shared" si="552"/>
        <v>25</v>
      </c>
    </row>
    <row r="1469" spans="2:15" s="22" customFormat="1" ht="23.25" customHeight="1" x14ac:dyDescent="0.25">
      <c r="B1469" s="106" t="s">
        <v>1359</v>
      </c>
      <c r="C1469" s="327">
        <v>7</v>
      </c>
      <c r="D1469" s="327">
        <v>6</v>
      </c>
      <c r="E1469" s="110">
        <v>11</v>
      </c>
      <c r="F1469" s="110">
        <v>6</v>
      </c>
      <c r="G1469" s="327">
        <v>3</v>
      </c>
      <c r="H1469" s="327">
        <v>18</v>
      </c>
      <c r="I1469" s="327">
        <v>7</v>
      </c>
      <c r="J1469" s="327">
        <v>24</v>
      </c>
      <c r="K1469" s="327">
        <v>17</v>
      </c>
      <c r="L1469" s="327">
        <v>8</v>
      </c>
      <c r="M1469" s="327">
        <v>13</v>
      </c>
      <c r="N1469" s="327">
        <v>14</v>
      </c>
      <c r="O1469" s="116">
        <f t="shared" si="552"/>
        <v>134</v>
      </c>
    </row>
    <row r="1470" spans="2:15" s="22" customFormat="1" ht="23.25" customHeight="1" x14ac:dyDescent="0.25">
      <c r="B1470" s="117" t="s">
        <v>5</v>
      </c>
      <c r="C1470" s="116">
        <f>SUM(C1437:C1469)</f>
        <v>177</v>
      </c>
      <c r="D1470" s="116">
        <f t="shared" ref="D1470:N1470" si="553">SUM(D1437:D1469)</f>
        <v>119</v>
      </c>
      <c r="E1470" s="116">
        <f t="shared" si="553"/>
        <v>173</v>
      </c>
      <c r="F1470" s="116">
        <f t="shared" si="553"/>
        <v>149</v>
      </c>
      <c r="G1470" s="116">
        <f t="shared" si="553"/>
        <v>167</v>
      </c>
      <c r="H1470" s="116">
        <f t="shared" si="553"/>
        <v>244</v>
      </c>
      <c r="I1470" s="116">
        <f t="shared" si="553"/>
        <v>196</v>
      </c>
      <c r="J1470" s="116">
        <f t="shared" si="553"/>
        <v>184</v>
      </c>
      <c r="K1470" s="116">
        <f t="shared" si="553"/>
        <v>222</v>
      </c>
      <c r="L1470" s="116">
        <f t="shared" si="553"/>
        <v>211</v>
      </c>
      <c r="M1470" s="116">
        <f t="shared" si="553"/>
        <v>203</v>
      </c>
      <c r="N1470" s="116">
        <f t="shared" si="553"/>
        <v>221</v>
      </c>
      <c r="O1470" s="116">
        <f t="shared" si="552"/>
        <v>2266</v>
      </c>
    </row>
    <row r="1471" spans="2:15" s="22" customFormat="1" ht="12" customHeight="1" x14ac:dyDescent="0.25">
      <c r="B1471" s="65"/>
      <c r="C1471" s="64"/>
      <c r="D1471" s="64"/>
      <c r="E1471" s="64"/>
      <c r="F1471" s="64"/>
      <c r="G1471" s="64"/>
      <c r="H1471" s="64"/>
      <c r="I1471" s="64"/>
      <c r="J1471" s="64"/>
      <c r="K1471" s="64"/>
      <c r="L1471" s="64"/>
      <c r="M1471" s="64"/>
      <c r="N1471" s="64"/>
      <c r="O1471" s="59"/>
    </row>
    <row r="1472" spans="2:15" s="26" customFormat="1" ht="23.25" customHeight="1" x14ac:dyDescent="0.25">
      <c r="B1472" s="85" t="s">
        <v>76</v>
      </c>
      <c r="C1472" s="97"/>
      <c r="D1472" s="98"/>
      <c r="E1472" s="98"/>
      <c r="F1472" s="98"/>
      <c r="G1472" s="98"/>
      <c r="H1472" s="98"/>
      <c r="I1472" s="98"/>
      <c r="J1472" s="98"/>
      <c r="K1472" s="98"/>
      <c r="L1472" s="98"/>
      <c r="M1472" s="98"/>
      <c r="N1472" s="98"/>
      <c r="O1472" s="99"/>
    </row>
    <row r="1473" spans="2:15" s="22" customFormat="1" ht="23.25" customHeight="1" x14ac:dyDescent="0.25">
      <c r="B1473" s="107" t="s">
        <v>1363</v>
      </c>
      <c r="C1473" s="110">
        <v>19</v>
      </c>
      <c r="D1473" s="110">
        <v>20</v>
      </c>
      <c r="E1473" s="110">
        <v>27</v>
      </c>
      <c r="F1473" s="110">
        <v>12</v>
      </c>
      <c r="G1473" s="110">
        <v>24</v>
      </c>
      <c r="H1473" s="110">
        <v>26</v>
      </c>
      <c r="I1473" s="110">
        <v>24</v>
      </c>
      <c r="J1473" s="110">
        <v>28</v>
      </c>
      <c r="K1473" s="110">
        <v>17</v>
      </c>
      <c r="L1473" s="110">
        <v>29</v>
      </c>
      <c r="M1473" s="110">
        <v>33</v>
      </c>
      <c r="N1473" s="110">
        <v>22</v>
      </c>
      <c r="O1473" s="116">
        <f t="shared" ref="O1473:O1506" si="554">SUM(C1473:N1473)</f>
        <v>281</v>
      </c>
    </row>
    <row r="1474" spans="2:15" s="17" customFormat="1" ht="23.25" customHeight="1" x14ac:dyDescent="0.25">
      <c r="B1474" s="104" t="s">
        <v>1364</v>
      </c>
      <c r="C1474" s="109">
        <v>26</v>
      </c>
      <c r="D1474" s="109">
        <v>19</v>
      </c>
      <c r="E1474" s="109">
        <v>18</v>
      </c>
      <c r="F1474" s="109">
        <v>33</v>
      </c>
      <c r="G1474" s="109">
        <v>22</v>
      </c>
      <c r="H1474" s="109">
        <v>21</v>
      </c>
      <c r="I1474" s="109">
        <v>38</v>
      </c>
      <c r="J1474" s="109">
        <v>30</v>
      </c>
      <c r="K1474" s="109">
        <v>23</v>
      </c>
      <c r="L1474" s="109">
        <v>20</v>
      </c>
      <c r="M1474" s="109">
        <v>24</v>
      </c>
      <c r="N1474" s="109">
        <v>24</v>
      </c>
      <c r="O1474" s="116">
        <f t="shared" si="554"/>
        <v>298</v>
      </c>
    </row>
    <row r="1475" spans="2:15" s="17" customFormat="1" ht="23.25" customHeight="1" x14ac:dyDescent="0.25">
      <c r="B1475" s="107" t="s">
        <v>849</v>
      </c>
      <c r="C1475" s="110">
        <v>1</v>
      </c>
      <c r="D1475" s="110">
        <v>0</v>
      </c>
      <c r="E1475" s="110">
        <v>0</v>
      </c>
      <c r="F1475" s="110">
        <v>0</v>
      </c>
      <c r="G1475" s="110">
        <v>0</v>
      </c>
      <c r="H1475" s="110">
        <v>0</v>
      </c>
      <c r="I1475" s="110">
        <v>0</v>
      </c>
      <c r="J1475" s="110">
        <v>0</v>
      </c>
      <c r="K1475" s="110">
        <v>0</v>
      </c>
      <c r="L1475" s="110">
        <v>0</v>
      </c>
      <c r="M1475" s="110">
        <v>1</v>
      </c>
      <c r="N1475" s="110">
        <v>1</v>
      </c>
      <c r="O1475" s="116">
        <f t="shared" si="554"/>
        <v>3</v>
      </c>
    </row>
    <row r="1476" spans="2:15" s="17" customFormat="1" ht="23.25" customHeight="1" x14ac:dyDescent="0.25">
      <c r="B1476" s="104" t="s">
        <v>1365</v>
      </c>
      <c r="C1476" s="109">
        <v>0</v>
      </c>
      <c r="D1476" s="109">
        <v>0</v>
      </c>
      <c r="E1476" s="109">
        <v>0</v>
      </c>
      <c r="F1476" s="109">
        <v>0</v>
      </c>
      <c r="G1476" s="109">
        <v>1</v>
      </c>
      <c r="H1476" s="109">
        <v>1</v>
      </c>
      <c r="I1476" s="109">
        <v>0</v>
      </c>
      <c r="J1476" s="109">
        <v>0</v>
      </c>
      <c r="K1476" s="109">
        <v>1</v>
      </c>
      <c r="L1476" s="109">
        <v>3</v>
      </c>
      <c r="M1476" s="109">
        <v>0</v>
      </c>
      <c r="N1476" s="109">
        <v>0</v>
      </c>
      <c r="O1476" s="116">
        <f t="shared" si="554"/>
        <v>6</v>
      </c>
    </row>
    <row r="1477" spans="2:15" s="17" customFormat="1" ht="23.25" customHeight="1" x14ac:dyDescent="0.25">
      <c r="B1477" s="107" t="s">
        <v>1366</v>
      </c>
      <c r="C1477" s="110">
        <v>0</v>
      </c>
      <c r="D1477" s="110">
        <v>0</v>
      </c>
      <c r="E1477" s="110">
        <v>0</v>
      </c>
      <c r="F1477" s="110">
        <v>0</v>
      </c>
      <c r="G1477" s="110">
        <v>0</v>
      </c>
      <c r="H1477" s="110">
        <v>0</v>
      </c>
      <c r="I1477" s="110">
        <v>0</v>
      </c>
      <c r="J1477" s="110">
        <v>0</v>
      </c>
      <c r="K1477" s="110">
        <v>0</v>
      </c>
      <c r="L1477" s="110">
        <v>0</v>
      </c>
      <c r="M1477" s="110">
        <v>0</v>
      </c>
      <c r="N1477" s="110">
        <v>0</v>
      </c>
      <c r="O1477" s="116">
        <f t="shared" si="554"/>
        <v>0</v>
      </c>
    </row>
    <row r="1478" spans="2:15" s="17" customFormat="1" ht="23.25" customHeight="1" x14ac:dyDescent="0.25">
      <c r="B1478" s="104" t="s">
        <v>1367</v>
      </c>
      <c r="C1478" s="109">
        <v>24</v>
      </c>
      <c r="D1478" s="109">
        <v>17</v>
      </c>
      <c r="E1478" s="109">
        <v>17</v>
      </c>
      <c r="F1478" s="109">
        <v>14</v>
      </c>
      <c r="G1478" s="109">
        <v>19</v>
      </c>
      <c r="H1478" s="109">
        <v>19</v>
      </c>
      <c r="I1478" s="109">
        <v>18</v>
      </c>
      <c r="J1478" s="109">
        <v>16</v>
      </c>
      <c r="K1478" s="109">
        <v>18</v>
      </c>
      <c r="L1478" s="109">
        <v>10</v>
      </c>
      <c r="M1478" s="109">
        <v>5</v>
      </c>
      <c r="N1478" s="109">
        <v>11</v>
      </c>
      <c r="O1478" s="116">
        <f t="shared" si="554"/>
        <v>188</v>
      </c>
    </row>
    <row r="1479" spans="2:15" s="17" customFormat="1" ht="23.25" customHeight="1" x14ac:dyDescent="0.25">
      <c r="B1479" s="107" t="s">
        <v>1368</v>
      </c>
      <c r="C1479" s="110">
        <v>13</v>
      </c>
      <c r="D1479" s="110">
        <v>6</v>
      </c>
      <c r="E1479" s="110">
        <v>12</v>
      </c>
      <c r="F1479" s="110">
        <v>8</v>
      </c>
      <c r="G1479" s="110">
        <v>5</v>
      </c>
      <c r="H1479" s="110">
        <v>19</v>
      </c>
      <c r="I1479" s="110">
        <v>22</v>
      </c>
      <c r="J1479" s="110">
        <v>15</v>
      </c>
      <c r="K1479" s="110">
        <v>16</v>
      </c>
      <c r="L1479" s="110">
        <v>8</v>
      </c>
      <c r="M1479" s="110">
        <v>7</v>
      </c>
      <c r="N1479" s="110">
        <v>17</v>
      </c>
      <c r="O1479" s="116">
        <f t="shared" si="554"/>
        <v>148</v>
      </c>
    </row>
    <row r="1480" spans="2:15" s="17" customFormat="1" ht="23.25" customHeight="1" x14ac:dyDescent="0.25">
      <c r="B1480" s="104" t="s">
        <v>1369</v>
      </c>
      <c r="C1480" s="109">
        <v>8</v>
      </c>
      <c r="D1480" s="109">
        <v>6</v>
      </c>
      <c r="E1480" s="109">
        <v>9</v>
      </c>
      <c r="F1480" s="109">
        <v>6</v>
      </c>
      <c r="G1480" s="109">
        <v>5</v>
      </c>
      <c r="H1480" s="109">
        <v>7</v>
      </c>
      <c r="I1480" s="109">
        <v>12</v>
      </c>
      <c r="J1480" s="109">
        <v>10</v>
      </c>
      <c r="K1480" s="109">
        <v>10</v>
      </c>
      <c r="L1480" s="109">
        <v>16</v>
      </c>
      <c r="M1480" s="109">
        <v>16</v>
      </c>
      <c r="N1480" s="109">
        <v>18</v>
      </c>
      <c r="O1480" s="116">
        <f t="shared" si="554"/>
        <v>123</v>
      </c>
    </row>
    <row r="1481" spans="2:15" s="17" customFormat="1" ht="23.25" customHeight="1" x14ac:dyDescent="0.25">
      <c r="B1481" s="107" t="s">
        <v>1370</v>
      </c>
      <c r="C1481" s="110">
        <v>5</v>
      </c>
      <c r="D1481" s="110">
        <v>6</v>
      </c>
      <c r="E1481" s="110">
        <v>6</v>
      </c>
      <c r="F1481" s="110">
        <v>5</v>
      </c>
      <c r="G1481" s="110">
        <v>3</v>
      </c>
      <c r="H1481" s="110">
        <v>3</v>
      </c>
      <c r="I1481" s="110">
        <v>10</v>
      </c>
      <c r="J1481" s="110">
        <v>5</v>
      </c>
      <c r="K1481" s="110">
        <v>9</v>
      </c>
      <c r="L1481" s="110">
        <v>6</v>
      </c>
      <c r="M1481" s="110">
        <v>3</v>
      </c>
      <c r="N1481" s="110">
        <v>14</v>
      </c>
      <c r="O1481" s="116">
        <f t="shared" si="554"/>
        <v>75</v>
      </c>
    </row>
    <row r="1482" spans="2:15" s="17" customFormat="1" ht="23.25" customHeight="1" x14ac:dyDescent="0.25">
      <c r="B1482" s="104" t="s">
        <v>1371</v>
      </c>
      <c r="C1482" s="109">
        <v>12</v>
      </c>
      <c r="D1482" s="109">
        <v>11</v>
      </c>
      <c r="E1482" s="109">
        <v>7</v>
      </c>
      <c r="F1482" s="109">
        <v>15</v>
      </c>
      <c r="G1482" s="109">
        <v>21</v>
      </c>
      <c r="H1482" s="109">
        <v>18</v>
      </c>
      <c r="I1482" s="109">
        <v>6</v>
      </c>
      <c r="J1482" s="109">
        <v>12</v>
      </c>
      <c r="K1482" s="109">
        <v>14</v>
      </c>
      <c r="L1482" s="109">
        <v>10</v>
      </c>
      <c r="M1482" s="109">
        <v>16</v>
      </c>
      <c r="N1482" s="109">
        <v>12</v>
      </c>
      <c r="O1482" s="116">
        <f t="shared" si="554"/>
        <v>154</v>
      </c>
    </row>
    <row r="1483" spans="2:15" s="17" customFormat="1" ht="23.25" customHeight="1" x14ac:dyDescent="0.25">
      <c r="B1483" s="107" t="s">
        <v>1372</v>
      </c>
      <c r="C1483" s="110">
        <v>6</v>
      </c>
      <c r="D1483" s="110">
        <v>4</v>
      </c>
      <c r="E1483" s="110">
        <v>10</v>
      </c>
      <c r="F1483" s="110">
        <v>7</v>
      </c>
      <c r="G1483" s="110">
        <v>5</v>
      </c>
      <c r="H1483" s="110">
        <v>13</v>
      </c>
      <c r="I1483" s="110">
        <v>2</v>
      </c>
      <c r="J1483" s="110">
        <v>4</v>
      </c>
      <c r="K1483" s="110">
        <v>6</v>
      </c>
      <c r="L1483" s="110">
        <v>5</v>
      </c>
      <c r="M1483" s="110">
        <v>1</v>
      </c>
      <c r="N1483" s="110">
        <v>4</v>
      </c>
      <c r="O1483" s="116">
        <f t="shared" si="554"/>
        <v>67</v>
      </c>
    </row>
    <row r="1484" spans="2:15" s="17" customFormat="1" ht="23.25" customHeight="1" x14ac:dyDescent="0.25">
      <c r="B1484" s="104" t="s">
        <v>1373</v>
      </c>
      <c r="C1484" s="109">
        <v>6</v>
      </c>
      <c r="D1484" s="109">
        <v>3</v>
      </c>
      <c r="E1484" s="109">
        <v>11</v>
      </c>
      <c r="F1484" s="109">
        <v>17</v>
      </c>
      <c r="G1484" s="109">
        <v>26</v>
      </c>
      <c r="H1484" s="109">
        <v>12</v>
      </c>
      <c r="I1484" s="109">
        <v>8</v>
      </c>
      <c r="J1484" s="109">
        <v>16</v>
      </c>
      <c r="K1484" s="109">
        <v>10</v>
      </c>
      <c r="L1484" s="109">
        <v>17</v>
      </c>
      <c r="M1484" s="109">
        <v>13</v>
      </c>
      <c r="N1484" s="109">
        <v>4</v>
      </c>
      <c r="O1484" s="116">
        <f t="shared" si="554"/>
        <v>143</v>
      </c>
    </row>
    <row r="1485" spans="2:15" s="17" customFormat="1" ht="23.25" customHeight="1" x14ac:dyDescent="0.25">
      <c r="B1485" s="107" t="s">
        <v>1374</v>
      </c>
      <c r="C1485" s="110">
        <v>1</v>
      </c>
      <c r="D1485" s="110">
        <v>0</v>
      </c>
      <c r="E1485" s="110">
        <v>1</v>
      </c>
      <c r="F1485" s="110">
        <v>1</v>
      </c>
      <c r="G1485" s="110">
        <v>1</v>
      </c>
      <c r="H1485" s="110">
        <v>0</v>
      </c>
      <c r="I1485" s="110">
        <v>2</v>
      </c>
      <c r="J1485" s="110">
        <v>1</v>
      </c>
      <c r="K1485" s="110">
        <v>0</v>
      </c>
      <c r="L1485" s="110">
        <v>1</v>
      </c>
      <c r="M1485" s="110">
        <v>2</v>
      </c>
      <c r="N1485" s="110">
        <v>0</v>
      </c>
      <c r="O1485" s="116">
        <f t="shared" si="554"/>
        <v>10</v>
      </c>
    </row>
    <row r="1486" spans="2:15" s="17" customFormat="1" ht="23.25" customHeight="1" x14ac:dyDescent="0.25">
      <c r="B1486" s="104" t="s">
        <v>1375</v>
      </c>
      <c r="C1486" s="109">
        <v>0</v>
      </c>
      <c r="D1486" s="109">
        <v>1</v>
      </c>
      <c r="E1486" s="109">
        <v>0</v>
      </c>
      <c r="F1486" s="109">
        <v>2</v>
      </c>
      <c r="G1486" s="109">
        <v>1</v>
      </c>
      <c r="H1486" s="109">
        <v>0</v>
      </c>
      <c r="I1486" s="109">
        <v>0</v>
      </c>
      <c r="J1486" s="109">
        <v>1</v>
      </c>
      <c r="K1486" s="109">
        <v>3</v>
      </c>
      <c r="L1486" s="109">
        <v>0</v>
      </c>
      <c r="M1486" s="109">
        <v>0</v>
      </c>
      <c r="N1486" s="109">
        <v>0</v>
      </c>
      <c r="O1486" s="116">
        <f t="shared" si="554"/>
        <v>8</v>
      </c>
    </row>
    <row r="1487" spans="2:15" s="17" customFormat="1" ht="23.25" customHeight="1" x14ac:dyDescent="0.25">
      <c r="B1487" s="107" t="s">
        <v>1376</v>
      </c>
      <c r="C1487" s="110">
        <v>4</v>
      </c>
      <c r="D1487" s="110">
        <v>10</v>
      </c>
      <c r="E1487" s="110">
        <v>4</v>
      </c>
      <c r="F1487" s="110">
        <v>3</v>
      </c>
      <c r="G1487" s="110">
        <v>4</v>
      </c>
      <c r="H1487" s="110">
        <v>3</v>
      </c>
      <c r="I1487" s="110">
        <v>6</v>
      </c>
      <c r="J1487" s="110">
        <v>1</v>
      </c>
      <c r="K1487" s="110">
        <v>2</v>
      </c>
      <c r="L1487" s="110">
        <v>4</v>
      </c>
      <c r="M1487" s="110">
        <v>4</v>
      </c>
      <c r="N1487" s="110">
        <v>2</v>
      </c>
      <c r="O1487" s="116">
        <f t="shared" si="554"/>
        <v>47</v>
      </c>
    </row>
    <row r="1488" spans="2:15" s="17" customFormat="1" ht="23.25" customHeight="1" x14ac:dyDescent="0.25">
      <c r="B1488" s="104" t="s">
        <v>1377</v>
      </c>
      <c r="C1488" s="109">
        <v>0</v>
      </c>
      <c r="D1488" s="109">
        <v>0</v>
      </c>
      <c r="E1488" s="109">
        <v>0</v>
      </c>
      <c r="F1488" s="109">
        <v>0</v>
      </c>
      <c r="G1488" s="109">
        <v>0</v>
      </c>
      <c r="H1488" s="109">
        <v>0</v>
      </c>
      <c r="I1488" s="109">
        <v>0</v>
      </c>
      <c r="J1488" s="109">
        <v>0</v>
      </c>
      <c r="K1488" s="109">
        <v>0</v>
      </c>
      <c r="L1488" s="109">
        <v>0</v>
      </c>
      <c r="M1488" s="109">
        <v>0</v>
      </c>
      <c r="N1488" s="109">
        <v>0</v>
      </c>
      <c r="O1488" s="116">
        <f t="shared" si="554"/>
        <v>0</v>
      </c>
    </row>
    <row r="1489" spans="2:15" s="17" customFormat="1" ht="23.25" customHeight="1" x14ac:dyDescent="0.25">
      <c r="B1489" s="107" t="s">
        <v>1378</v>
      </c>
      <c r="C1489" s="110">
        <v>0</v>
      </c>
      <c r="D1489" s="110">
        <v>0</v>
      </c>
      <c r="E1489" s="110">
        <v>0</v>
      </c>
      <c r="F1489" s="110">
        <v>0</v>
      </c>
      <c r="G1489" s="110">
        <v>0</v>
      </c>
      <c r="H1489" s="110">
        <v>2</v>
      </c>
      <c r="I1489" s="110">
        <v>0</v>
      </c>
      <c r="J1489" s="110">
        <v>0</v>
      </c>
      <c r="K1489" s="110">
        <v>0</v>
      </c>
      <c r="L1489" s="110">
        <v>2</v>
      </c>
      <c r="M1489" s="110">
        <v>2</v>
      </c>
      <c r="N1489" s="110">
        <v>6</v>
      </c>
      <c r="O1489" s="116">
        <f t="shared" si="554"/>
        <v>12</v>
      </c>
    </row>
    <row r="1490" spans="2:15" s="51" customFormat="1" ht="23.25" customHeight="1" x14ac:dyDescent="0.25">
      <c r="B1490" s="104" t="s">
        <v>1379</v>
      </c>
      <c r="C1490" s="109">
        <v>20</v>
      </c>
      <c r="D1490" s="109">
        <v>17</v>
      </c>
      <c r="E1490" s="109">
        <v>19</v>
      </c>
      <c r="F1490" s="109">
        <v>33</v>
      </c>
      <c r="G1490" s="109">
        <v>23</v>
      </c>
      <c r="H1490" s="109">
        <v>22</v>
      </c>
      <c r="I1490" s="109">
        <v>37</v>
      </c>
      <c r="J1490" s="109">
        <v>26</v>
      </c>
      <c r="K1490" s="109">
        <v>22</v>
      </c>
      <c r="L1490" s="109">
        <v>26</v>
      </c>
      <c r="M1490" s="109">
        <v>30</v>
      </c>
      <c r="N1490" s="109">
        <v>23</v>
      </c>
      <c r="O1490" s="116">
        <f t="shared" si="554"/>
        <v>298</v>
      </c>
    </row>
    <row r="1491" spans="2:15" s="51" customFormat="1" ht="23.25" customHeight="1" x14ac:dyDescent="0.25">
      <c r="B1491" s="107" t="s">
        <v>1380</v>
      </c>
      <c r="C1491" s="110">
        <v>0</v>
      </c>
      <c r="D1491" s="110">
        <v>0</v>
      </c>
      <c r="E1491" s="110">
        <v>0</v>
      </c>
      <c r="F1491" s="110">
        <v>0</v>
      </c>
      <c r="G1491" s="110">
        <v>0</v>
      </c>
      <c r="H1491" s="110">
        <v>4</v>
      </c>
      <c r="I1491" s="110">
        <v>0</v>
      </c>
      <c r="J1491" s="110">
        <v>0</v>
      </c>
      <c r="K1491" s="110">
        <v>0</v>
      </c>
      <c r="L1491" s="110">
        <v>1</v>
      </c>
      <c r="M1491" s="110">
        <v>1</v>
      </c>
      <c r="N1491" s="110">
        <v>4</v>
      </c>
      <c r="O1491" s="116">
        <f t="shared" si="554"/>
        <v>10</v>
      </c>
    </row>
    <row r="1492" spans="2:15" s="51" customFormat="1" ht="23.25" customHeight="1" x14ac:dyDescent="0.25">
      <c r="B1492" s="104" t="s">
        <v>1381</v>
      </c>
      <c r="C1492" s="109">
        <v>0</v>
      </c>
      <c r="D1492" s="109">
        <v>0</v>
      </c>
      <c r="E1492" s="109">
        <v>0</v>
      </c>
      <c r="F1492" s="109">
        <v>2</v>
      </c>
      <c r="G1492" s="109">
        <v>0</v>
      </c>
      <c r="H1492" s="109">
        <v>1</v>
      </c>
      <c r="I1492" s="109">
        <v>1</v>
      </c>
      <c r="J1492" s="109">
        <v>0</v>
      </c>
      <c r="K1492" s="109">
        <v>2</v>
      </c>
      <c r="L1492" s="109">
        <v>0</v>
      </c>
      <c r="M1492" s="109">
        <v>1</v>
      </c>
      <c r="N1492" s="109">
        <v>1</v>
      </c>
      <c r="O1492" s="116">
        <f t="shared" si="554"/>
        <v>8</v>
      </c>
    </row>
    <row r="1493" spans="2:15" s="51" customFormat="1" ht="23.25" customHeight="1" x14ac:dyDescent="0.25">
      <c r="B1493" s="107" t="s">
        <v>1382</v>
      </c>
      <c r="C1493" s="110">
        <v>0</v>
      </c>
      <c r="D1493" s="110">
        <v>0</v>
      </c>
      <c r="E1493" s="110">
        <v>0</v>
      </c>
      <c r="F1493" s="110">
        <v>0</v>
      </c>
      <c r="G1493" s="110">
        <v>1</v>
      </c>
      <c r="H1493" s="110">
        <v>1</v>
      </c>
      <c r="I1493" s="110">
        <v>3</v>
      </c>
      <c r="J1493" s="110">
        <v>1</v>
      </c>
      <c r="K1493" s="110">
        <v>1</v>
      </c>
      <c r="L1493" s="110">
        <v>4</v>
      </c>
      <c r="M1493" s="110">
        <v>3</v>
      </c>
      <c r="N1493" s="110">
        <v>1</v>
      </c>
      <c r="O1493" s="116">
        <f t="shared" si="554"/>
        <v>15</v>
      </c>
    </row>
    <row r="1494" spans="2:15" s="51" customFormat="1" ht="23.25" customHeight="1" x14ac:dyDescent="0.25">
      <c r="B1494" s="104" t="s">
        <v>1383</v>
      </c>
      <c r="C1494" s="109">
        <v>0</v>
      </c>
      <c r="D1494" s="109">
        <v>2</v>
      </c>
      <c r="E1494" s="109">
        <v>0</v>
      </c>
      <c r="F1494" s="109">
        <v>0</v>
      </c>
      <c r="G1494" s="109">
        <v>0</v>
      </c>
      <c r="H1494" s="109">
        <v>1</v>
      </c>
      <c r="I1494" s="109">
        <v>0</v>
      </c>
      <c r="J1494" s="109">
        <v>2</v>
      </c>
      <c r="K1494" s="109">
        <v>0</v>
      </c>
      <c r="L1494" s="109">
        <v>1</v>
      </c>
      <c r="M1494" s="109">
        <v>1</v>
      </c>
      <c r="N1494" s="109">
        <v>0</v>
      </c>
      <c r="O1494" s="116">
        <f t="shared" si="554"/>
        <v>7</v>
      </c>
    </row>
    <row r="1495" spans="2:15" s="51" customFormat="1" ht="23.25" customHeight="1" x14ac:dyDescent="0.25">
      <c r="B1495" s="107" t="s">
        <v>1384</v>
      </c>
      <c r="C1495" s="110">
        <v>4</v>
      </c>
      <c r="D1495" s="110">
        <v>1</v>
      </c>
      <c r="E1495" s="110">
        <v>3</v>
      </c>
      <c r="F1495" s="110">
        <v>3</v>
      </c>
      <c r="G1495" s="110">
        <v>3</v>
      </c>
      <c r="H1495" s="110">
        <v>3</v>
      </c>
      <c r="I1495" s="110">
        <v>4</v>
      </c>
      <c r="J1495" s="110">
        <v>2</v>
      </c>
      <c r="K1495" s="110">
        <v>1</v>
      </c>
      <c r="L1495" s="110">
        <v>4</v>
      </c>
      <c r="M1495" s="110">
        <v>12</v>
      </c>
      <c r="N1495" s="110">
        <v>2</v>
      </c>
      <c r="O1495" s="116">
        <f t="shared" si="554"/>
        <v>42</v>
      </c>
    </row>
    <row r="1496" spans="2:15" s="51" customFormat="1" ht="23.25" customHeight="1" x14ac:dyDescent="0.25">
      <c r="B1496" s="104" t="s">
        <v>1385</v>
      </c>
      <c r="C1496" s="109">
        <v>13</v>
      </c>
      <c r="D1496" s="109">
        <v>11</v>
      </c>
      <c r="E1496" s="109">
        <v>19</v>
      </c>
      <c r="F1496" s="109">
        <v>7</v>
      </c>
      <c r="G1496" s="109">
        <v>12</v>
      </c>
      <c r="H1496" s="109">
        <v>15</v>
      </c>
      <c r="I1496" s="109">
        <v>9</v>
      </c>
      <c r="J1496" s="109">
        <v>14</v>
      </c>
      <c r="K1496" s="109">
        <v>24</v>
      </c>
      <c r="L1496" s="109">
        <v>15</v>
      </c>
      <c r="M1496" s="109">
        <v>19</v>
      </c>
      <c r="N1496" s="109">
        <v>17</v>
      </c>
      <c r="O1496" s="116">
        <f t="shared" si="554"/>
        <v>175</v>
      </c>
    </row>
    <row r="1497" spans="2:15" s="17" customFormat="1" ht="23.25" customHeight="1" x14ac:dyDescent="0.25">
      <c r="B1497" s="107" t="s">
        <v>1386</v>
      </c>
      <c r="C1497" s="110">
        <v>5</v>
      </c>
      <c r="D1497" s="110">
        <v>3</v>
      </c>
      <c r="E1497" s="110">
        <v>2</v>
      </c>
      <c r="F1497" s="110">
        <v>15</v>
      </c>
      <c r="G1497" s="110">
        <v>4</v>
      </c>
      <c r="H1497" s="110">
        <v>2</v>
      </c>
      <c r="I1497" s="110">
        <v>2</v>
      </c>
      <c r="J1497" s="110">
        <v>10</v>
      </c>
      <c r="K1497" s="110">
        <v>6</v>
      </c>
      <c r="L1497" s="110">
        <v>12</v>
      </c>
      <c r="M1497" s="110">
        <v>3</v>
      </c>
      <c r="N1497" s="110">
        <v>6</v>
      </c>
      <c r="O1497" s="116">
        <f t="shared" si="554"/>
        <v>70</v>
      </c>
    </row>
    <row r="1498" spans="2:15" s="17" customFormat="1" ht="23.25" customHeight="1" x14ac:dyDescent="0.25">
      <c r="B1498" s="104" t="s">
        <v>1387</v>
      </c>
      <c r="C1498" s="109">
        <v>1</v>
      </c>
      <c r="D1498" s="109">
        <v>1</v>
      </c>
      <c r="E1498" s="109">
        <v>0</v>
      </c>
      <c r="F1498" s="109">
        <v>0</v>
      </c>
      <c r="G1498" s="109">
        <v>0</v>
      </c>
      <c r="H1498" s="109">
        <v>0</v>
      </c>
      <c r="I1498" s="109">
        <v>0</v>
      </c>
      <c r="J1498" s="109">
        <v>0</v>
      </c>
      <c r="K1498" s="109">
        <v>0</v>
      </c>
      <c r="L1498" s="109">
        <v>0</v>
      </c>
      <c r="M1498" s="109">
        <v>0</v>
      </c>
      <c r="N1498" s="109">
        <v>0</v>
      </c>
      <c r="O1498" s="116">
        <f t="shared" si="554"/>
        <v>2</v>
      </c>
    </row>
    <row r="1499" spans="2:15" s="17" customFormat="1" ht="23.25" customHeight="1" x14ac:dyDescent="0.25">
      <c r="B1499" s="107" t="s">
        <v>1388</v>
      </c>
      <c r="C1499" s="110">
        <v>0</v>
      </c>
      <c r="D1499" s="110">
        <v>0</v>
      </c>
      <c r="E1499" s="110">
        <v>0</v>
      </c>
      <c r="F1499" s="110">
        <v>1</v>
      </c>
      <c r="G1499" s="110">
        <v>1</v>
      </c>
      <c r="H1499" s="110">
        <v>3</v>
      </c>
      <c r="I1499" s="110">
        <v>1</v>
      </c>
      <c r="J1499" s="110">
        <v>0</v>
      </c>
      <c r="K1499" s="110">
        <v>1</v>
      </c>
      <c r="L1499" s="110">
        <v>1</v>
      </c>
      <c r="M1499" s="110">
        <v>1</v>
      </c>
      <c r="N1499" s="110">
        <v>1</v>
      </c>
      <c r="O1499" s="116">
        <f t="shared" si="554"/>
        <v>10</v>
      </c>
    </row>
    <row r="1500" spans="2:15" s="17" customFormat="1" ht="23.25" customHeight="1" x14ac:dyDescent="0.25">
      <c r="B1500" s="104" t="s">
        <v>1389</v>
      </c>
      <c r="C1500" s="109">
        <v>2</v>
      </c>
      <c r="D1500" s="109">
        <v>0</v>
      </c>
      <c r="E1500" s="109">
        <v>0</v>
      </c>
      <c r="F1500" s="109">
        <v>0</v>
      </c>
      <c r="G1500" s="109">
        <v>0</v>
      </c>
      <c r="H1500" s="109">
        <v>0</v>
      </c>
      <c r="I1500" s="109">
        <v>0</v>
      </c>
      <c r="J1500" s="109">
        <v>0</v>
      </c>
      <c r="K1500" s="109">
        <v>0</v>
      </c>
      <c r="L1500" s="109">
        <v>0</v>
      </c>
      <c r="M1500" s="109">
        <v>0</v>
      </c>
      <c r="N1500" s="109">
        <v>0</v>
      </c>
      <c r="O1500" s="116">
        <f t="shared" si="554"/>
        <v>2</v>
      </c>
    </row>
    <row r="1501" spans="2:15" s="17" customFormat="1" ht="23.25" customHeight="1" x14ac:dyDescent="0.25">
      <c r="B1501" s="107" t="s">
        <v>1390</v>
      </c>
      <c r="C1501" s="110">
        <v>0</v>
      </c>
      <c r="D1501" s="110">
        <v>2</v>
      </c>
      <c r="E1501" s="110">
        <v>0</v>
      </c>
      <c r="F1501" s="110">
        <v>1</v>
      </c>
      <c r="G1501" s="110">
        <v>0</v>
      </c>
      <c r="H1501" s="110">
        <v>0</v>
      </c>
      <c r="I1501" s="110">
        <v>0</v>
      </c>
      <c r="J1501" s="110">
        <v>3</v>
      </c>
      <c r="K1501" s="110">
        <v>0</v>
      </c>
      <c r="L1501" s="110">
        <v>0</v>
      </c>
      <c r="M1501" s="110">
        <v>0</v>
      </c>
      <c r="N1501" s="110">
        <v>0</v>
      </c>
      <c r="O1501" s="116">
        <f t="shared" si="554"/>
        <v>6</v>
      </c>
    </row>
    <row r="1502" spans="2:15" s="17" customFormat="1" ht="23.25" customHeight="1" x14ac:dyDescent="0.25">
      <c r="B1502" s="104" t="s">
        <v>1391</v>
      </c>
      <c r="C1502" s="109">
        <v>1</v>
      </c>
      <c r="D1502" s="109">
        <v>0</v>
      </c>
      <c r="E1502" s="109">
        <v>0</v>
      </c>
      <c r="F1502" s="109">
        <v>2</v>
      </c>
      <c r="G1502" s="109">
        <v>0</v>
      </c>
      <c r="H1502" s="109">
        <v>1</v>
      </c>
      <c r="I1502" s="109">
        <v>1</v>
      </c>
      <c r="J1502" s="109">
        <v>0</v>
      </c>
      <c r="K1502" s="109">
        <v>0</v>
      </c>
      <c r="L1502" s="109">
        <v>1</v>
      </c>
      <c r="M1502" s="109">
        <v>2</v>
      </c>
      <c r="N1502" s="109">
        <v>0</v>
      </c>
      <c r="O1502" s="116">
        <f t="shared" si="554"/>
        <v>8</v>
      </c>
    </row>
    <row r="1503" spans="2:15" s="17" customFormat="1" ht="23.25" customHeight="1" x14ac:dyDescent="0.25">
      <c r="B1503" s="107" t="s">
        <v>1392</v>
      </c>
      <c r="C1503" s="110">
        <v>0</v>
      </c>
      <c r="D1503" s="110">
        <v>0</v>
      </c>
      <c r="E1503" s="110">
        <v>0</v>
      </c>
      <c r="F1503" s="327">
        <v>0</v>
      </c>
      <c r="G1503" s="327">
        <v>0</v>
      </c>
      <c r="H1503" s="327">
        <v>0</v>
      </c>
      <c r="I1503" s="327">
        <v>0</v>
      </c>
      <c r="J1503" s="327">
        <v>0</v>
      </c>
      <c r="K1503" s="327">
        <v>0</v>
      </c>
      <c r="L1503" s="327">
        <v>0</v>
      </c>
      <c r="M1503" s="327">
        <v>0</v>
      </c>
      <c r="N1503" s="327">
        <v>0</v>
      </c>
      <c r="O1503" s="116">
        <f t="shared" si="554"/>
        <v>0</v>
      </c>
    </row>
    <row r="1504" spans="2:15" s="17" customFormat="1" ht="23.25" customHeight="1" x14ac:dyDescent="0.25">
      <c r="B1504" s="105" t="s">
        <v>1393</v>
      </c>
      <c r="C1504" s="330">
        <v>6</v>
      </c>
      <c r="D1504" s="330">
        <v>6</v>
      </c>
      <c r="E1504" s="330">
        <v>0</v>
      </c>
      <c r="F1504" s="109">
        <v>1</v>
      </c>
      <c r="G1504" s="109">
        <v>6</v>
      </c>
      <c r="H1504" s="109">
        <v>3</v>
      </c>
      <c r="I1504" s="109">
        <v>1</v>
      </c>
      <c r="J1504" s="109">
        <v>4</v>
      </c>
      <c r="K1504" s="109">
        <v>2</v>
      </c>
      <c r="L1504" s="109">
        <v>1</v>
      </c>
      <c r="M1504" s="109">
        <v>0</v>
      </c>
      <c r="N1504" s="109">
        <v>2</v>
      </c>
      <c r="O1504" s="116">
        <f t="shared" si="554"/>
        <v>32</v>
      </c>
    </row>
    <row r="1505" spans="2:15" s="17" customFormat="1" ht="23.25" customHeight="1" x14ac:dyDescent="0.25">
      <c r="B1505" s="106" t="s">
        <v>1394</v>
      </c>
      <c r="C1505" s="327">
        <v>7</v>
      </c>
      <c r="D1505" s="327">
        <v>7</v>
      </c>
      <c r="E1505" s="327">
        <v>10</v>
      </c>
      <c r="F1505" s="110">
        <v>4</v>
      </c>
      <c r="G1505" s="110">
        <v>8</v>
      </c>
      <c r="H1505" s="110">
        <v>22</v>
      </c>
      <c r="I1505" s="110">
        <v>15</v>
      </c>
      <c r="J1505" s="110">
        <v>18</v>
      </c>
      <c r="K1505" s="110">
        <v>16</v>
      </c>
      <c r="L1505" s="110">
        <v>7</v>
      </c>
      <c r="M1505" s="110">
        <v>14</v>
      </c>
      <c r="N1505" s="110">
        <v>11</v>
      </c>
      <c r="O1505" s="116">
        <f t="shared" si="554"/>
        <v>139</v>
      </c>
    </row>
    <row r="1506" spans="2:15" s="17" customFormat="1" ht="23.25" customHeight="1" x14ac:dyDescent="0.25">
      <c r="B1506" s="117" t="s">
        <v>5</v>
      </c>
      <c r="C1506" s="116">
        <f>SUM(C1473:C1505)</f>
        <v>184</v>
      </c>
      <c r="D1506" s="116">
        <f t="shared" ref="D1506:M1506" si="555">SUM(D1473:D1505)</f>
        <v>153</v>
      </c>
      <c r="E1506" s="116">
        <f t="shared" si="555"/>
        <v>175</v>
      </c>
      <c r="F1506" s="116">
        <f t="shared" si="555"/>
        <v>192</v>
      </c>
      <c r="G1506" s="116">
        <f t="shared" si="555"/>
        <v>195</v>
      </c>
      <c r="H1506" s="116">
        <f t="shared" si="555"/>
        <v>222</v>
      </c>
      <c r="I1506" s="116">
        <f t="shared" si="555"/>
        <v>222</v>
      </c>
      <c r="J1506" s="116">
        <f t="shared" si="555"/>
        <v>219</v>
      </c>
      <c r="K1506" s="116">
        <f t="shared" si="555"/>
        <v>204</v>
      </c>
      <c r="L1506" s="116">
        <f t="shared" si="555"/>
        <v>204</v>
      </c>
      <c r="M1506" s="116">
        <f t="shared" si="555"/>
        <v>214</v>
      </c>
      <c r="N1506" s="116">
        <f>SUM(N1473:N1505)</f>
        <v>203</v>
      </c>
      <c r="O1506" s="116">
        <f t="shared" si="554"/>
        <v>2387</v>
      </c>
    </row>
    <row r="1507" spans="2:15" s="17" customFormat="1" ht="12" customHeight="1" x14ac:dyDescent="0.25">
      <c r="B1507" s="65"/>
      <c r="C1507" s="58"/>
      <c r="D1507" s="58"/>
      <c r="E1507" s="58"/>
      <c r="F1507" s="58"/>
      <c r="G1507" s="58"/>
      <c r="H1507" s="58"/>
      <c r="I1507" s="58"/>
      <c r="J1507" s="58"/>
      <c r="K1507" s="58"/>
      <c r="L1507" s="58"/>
      <c r="M1507" s="58"/>
      <c r="N1507" s="58"/>
      <c r="O1507" s="59"/>
    </row>
    <row r="1508" spans="2:15" s="26" customFormat="1" ht="23.25" customHeight="1" x14ac:dyDescent="0.25">
      <c r="B1508" s="121" t="s">
        <v>62</v>
      </c>
      <c r="C1508" s="123"/>
      <c r="D1508" s="124"/>
      <c r="E1508" s="124"/>
      <c r="F1508" s="124"/>
      <c r="G1508" s="124"/>
      <c r="H1508" s="124"/>
      <c r="I1508" s="124"/>
      <c r="J1508" s="124"/>
      <c r="K1508" s="124"/>
      <c r="L1508" s="124"/>
      <c r="M1508" s="124"/>
      <c r="N1508" s="124"/>
      <c r="O1508" s="125"/>
    </row>
    <row r="1509" spans="2:15" s="17" customFormat="1" ht="12" customHeight="1" x14ac:dyDescent="0.25">
      <c r="B1509" s="19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1"/>
    </row>
    <row r="1510" spans="2:15" s="17" customFormat="1" ht="23.25" customHeight="1" x14ac:dyDescent="0.25">
      <c r="B1510" s="85" t="s">
        <v>75</v>
      </c>
      <c r="C1510" s="97"/>
      <c r="D1510" s="98"/>
      <c r="E1510" s="98"/>
      <c r="F1510" s="98"/>
      <c r="G1510" s="98"/>
      <c r="H1510" s="98"/>
      <c r="I1510" s="98"/>
      <c r="J1510" s="98"/>
      <c r="K1510" s="98"/>
      <c r="L1510" s="98"/>
      <c r="M1510" s="98"/>
      <c r="N1510" s="98"/>
      <c r="O1510" s="99"/>
    </row>
    <row r="1511" spans="2:15" s="17" customFormat="1" ht="23.25" customHeight="1" x14ac:dyDescent="0.25">
      <c r="B1511" s="107" t="s">
        <v>850</v>
      </c>
      <c r="C1511" s="110">
        <v>95</v>
      </c>
      <c r="D1511" s="110">
        <v>105</v>
      </c>
      <c r="E1511" s="110">
        <v>136</v>
      </c>
      <c r="F1511" s="110">
        <v>239</v>
      </c>
      <c r="G1511" s="110">
        <v>90</v>
      </c>
      <c r="H1511" s="110">
        <v>57</v>
      </c>
      <c r="I1511" s="110">
        <v>71</v>
      </c>
      <c r="J1511" s="110">
        <v>107</v>
      </c>
      <c r="K1511" s="110">
        <v>50</v>
      </c>
      <c r="L1511" s="110">
        <v>64</v>
      </c>
      <c r="M1511" s="110">
        <v>8</v>
      </c>
      <c r="N1511" s="110">
        <v>15</v>
      </c>
      <c r="O1511" s="116">
        <f>SUM(C1511:N1511)</f>
        <v>1037</v>
      </c>
    </row>
    <row r="1512" spans="2:15" s="17" customFormat="1" ht="23.25" customHeight="1" x14ac:dyDescent="0.25">
      <c r="B1512" s="104" t="s">
        <v>851</v>
      </c>
      <c r="C1512" s="109">
        <v>48</v>
      </c>
      <c r="D1512" s="109">
        <v>47</v>
      </c>
      <c r="E1512" s="109">
        <v>46</v>
      </c>
      <c r="F1512" s="109">
        <v>75</v>
      </c>
      <c r="G1512" s="109">
        <v>24</v>
      </c>
      <c r="H1512" s="109">
        <v>36</v>
      </c>
      <c r="I1512" s="109">
        <v>56</v>
      </c>
      <c r="J1512" s="109">
        <v>38</v>
      </c>
      <c r="K1512" s="109">
        <v>22</v>
      </c>
      <c r="L1512" s="109">
        <v>11</v>
      </c>
      <c r="M1512" s="109">
        <v>18</v>
      </c>
      <c r="N1512" s="109">
        <v>21</v>
      </c>
      <c r="O1512" s="116">
        <f>SUM(C1512:N1512)</f>
        <v>442</v>
      </c>
    </row>
    <row r="1513" spans="2:15" s="17" customFormat="1" ht="23.25" customHeight="1" x14ac:dyDescent="0.25">
      <c r="B1513" s="107" t="s">
        <v>852</v>
      </c>
      <c r="C1513" s="110">
        <v>0</v>
      </c>
      <c r="D1513" s="110">
        <v>11</v>
      </c>
      <c r="E1513" s="110">
        <v>4</v>
      </c>
      <c r="F1513" s="110">
        <v>3</v>
      </c>
      <c r="G1513" s="110">
        <v>8</v>
      </c>
      <c r="H1513" s="110">
        <v>7</v>
      </c>
      <c r="I1513" s="110">
        <v>13</v>
      </c>
      <c r="J1513" s="110">
        <v>6</v>
      </c>
      <c r="K1513" s="110">
        <v>18</v>
      </c>
      <c r="L1513" s="110">
        <v>0</v>
      </c>
      <c r="M1513" s="110">
        <v>1</v>
      </c>
      <c r="N1513" s="110">
        <v>1</v>
      </c>
      <c r="O1513" s="116">
        <f>SUM(C1513:N1513)</f>
        <v>72</v>
      </c>
    </row>
    <row r="1514" spans="2:15" s="22" customFormat="1" ht="23.25" customHeight="1" x14ac:dyDescent="0.25">
      <c r="B1514" s="117" t="s">
        <v>63</v>
      </c>
      <c r="C1514" s="116">
        <f>SUM(C1511:C1513)</f>
        <v>143</v>
      </c>
      <c r="D1514" s="116">
        <f t="shared" ref="D1514:J1514" si="556">SUM(D1511:D1513)</f>
        <v>163</v>
      </c>
      <c r="E1514" s="116">
        <f t="shared" si="556"/>
        <v>186</v>
      </c>
      <c r="F1514" s="116">
        <f t="shared" si="556"/>
        <v>317</v>
      </c>
      <c r="G1514" s="116">
        <f t="shared" si="556"/>
        <v>122</v>
      </c>
      <c r="H1514" s="116">
        <f t="shared" si="556"/>
        <v>100</v>
      </c>
      <c r="I1514" s="116">
        <f t="shared" si="556"/>
        <v>140</v>
      </c>
      <c r="J1514" s="116">
        <f t="shared" si="556"/>
        <v>151</v>
      </c>
      <c r="K1514" s="116">
        <f>SUM(K1511:K1513)</f>
        <v>90</v>
      </c>
      <c r="L1514" s="116">
        <f>SUM(L1511:L1513)</f>
        <v>75</v>
      </c>
      <c r="M1514" s="116">
        <f>SUM(M1511:M1513)</f>
        <v>27</v>
      </c>
      <c r="N1514" s="116">
        <f>SUM(N1511:N1513)</f>
        <v>37</v>
      </c>
      <c r="O1514" s="116">
        <f>SUM(C1514:N1514)</f>
        <v>1551</v>
      </c>
    </row>
    <row r="1515" spans="2:15" s="17" customFormat="1" ht="23.25" customHeight="1" x14ac:dyDescent="0.25">
      <c r="B1515" s="117" t="s">
        <v>25</v>
      </c>
      <c r="C1515" s="111">
        <f>C1514/$C$1708</f>
        <v>4.612903225806452</v>
      </c>
      <c r="D1515" s="111">
        <f t="shared" ref="D1515:N1515" si="557">D1514/$C$1709</f>
        <v>5.3600789214074318</v>
      </c>
      <c r="E1515" s="111">
        <f t="shared" si="557"/>
        <v>6.1164090759618546</v>
      </c>
      <c r="F1515" s="111">
        <f t="shared" si="557"/>
        <v>10.424202564945741</v>
      </c>
      <c r="G1515" s="111">
        <f t="shared" si="557"/>
        <v>4.0118382111147648</v>
      </c>
      <c r="H1515" s="111">
        <f t="shared" si="557"/>
        <v>3.2883919763235778</v>
      </c>
      <c r="I1515" s="111">
        <f t="shared" si="557"/>
        <v>4.603748766853009</v>
      </c>
      <c r="J1515" s="111">
        <f t="shared" si="557"/>
        <v>4.9654718842486023</v>
      </c>
      <c r="K1515" s="111">
        <f t="shared" si="557"/>
        <v>2.9595527786912199</v>
      </c>
      <c r="L1515" s="111">
        <f t="shared" si="557"/>
        <v>2.4662939822426835</v>
      </c>
      <c r="M1515" s="111">
        <f t="shared" si="557"/>
        <v>0.88786583360736604</v>
      </c>
      <c r="N1515" s="111">
        <f t="shared" si="557"/>
        <v>1.2167050312397238</v>
      </c>
      <c r="O1515" s="111">
        <f>O1514/$O$1708</f>
        <v>4.2493150684931509</v>
      </c>
    </row>
    <row r="1516" spans="2:15" s="17" customFormat="1" ht="12" customHeight="1" x14ac:dyDescent="0.25">
      <c r="B1516" s="63"/>
      <c r="C1516" s="64"/>
      <c r="D1516" s="64"/>
      <c r="E1516" s="64"/>
      <c r="F1516" s="64"/>
      <c r="G1516" s="64"/>
      <c r="H1516" s="64"/>
      <c r="I1516" s="64"/>
      <c r="J1516" s="64"/>
      <c r="K1516" s="72"/>
      <c r="L1516" s="64"/>
      <c r="M1516" s="64"/>
      <c r="N1516" s="64"/>
      <c r="O1516" s="59"/>
    </row>
    <row r="1517" spans="2:15" s="26" customFormat="1" ht="23.25" customHeight="1" x14ac:dyDescent="0.25">
      <c r="B1517" s="121" t="s">
        <v>80</v>
      </c>
      <c r="C1517" s="123"/>
      <c r="D1517" s="124"/>
      <c r="E1517" s="124"/>
      <c r="F1517" s="124"/>
      <c r="G1517" s="124"/>
      <c r="H1517" s="124"/>
      <c r="I1517" s="124"/>
      <c r="J1517" s="124"/>
      <c r="K1517" s="124"/>
      <c r="L1517" s="124"/>
      <c r="M1517" s="124"/>
      <c r="N1517" s="124"/>
      <c r="O1517" s="125"/>
    </row>
    <row r="1518" spans="2:15" s="17" customFormat="1" ht="23.25" customHeight="1" x14ac:dyDescent="0.25">
      <c r="B1518" s="107" t="s">
        <v>853</v>
      </c>
      <c r="C1518" s="110">
        <v>4</v>
      </c>
      <c r="D1518" s="110">
        <v>0</v>
      </c>
      <c r="E1518" s="110">
        <v>11</v>
      </c>
      <c r="F1518" s="110">
        <v>0</v>
      </c>
      <c r="G1518" s="110">
        <v>4</v>
      </c>
      <c r="H1518" s="110">
        <v>0</v>
      </c>
      <c r="I1518" s="110">
        <v>0</v>
      </c>
      <c r="J1518" s="110">
        <v>0</v>
      </c>
      <c r="K1518" s="110">
        <v>1</v>
      </c>
      <c r="L1518" s="110">
        <v>2</v>
      </c>
      <c r="M1518" s="110">
        <v>2</v>
      </c>
      <c r="N1518" s="110">
        <v>0</v>
      </c>
      <c r="O1518" s="116">
        <f t="shared" ref="O1518:O1542" si="558">SUM(C1518:N1518)</f>
        <v>24</v>
      </c>
    </row>
    <row r="1519" spans="2:15" s="17" customFormat="1" ht="23.25" customHeight="1" x14ac:dyDescent="0.25">
      <c r="B1519" s="104" t="s">
        <v>854</v>
      </c>
      <c r="C1519" s="109">
        <v>1</v>
      </c>
      <c r="D1519" s="109">
        <v>0</v>
      </c>
      <c r="E1519" s="109">
        <v>0</v>
      </c>
      <c r="F1519" s="109">
        <v>0</v>
      </c>
      <c r="G1519" s="109">
        <v>0</v>
      </c>
      <c r="H1519" s="109">
        <v>0</v>
      </c>
      <c r="I1519" s="109">
        <v>0</v>
      </c>
      <c r="J1519" s="109">
        <v>0</v>
      </c>
      <c r="K1519" s="109">
        <v>0</v>
      </c>
      <c r="L1519" s="109">
        <v>0</v>
      </c>
      <c r="M1519" s="109">
        <v>0</v>
      </c>
      <c r="N1519" s="109">
        <v>0</v>
      </c>
      <c r="O1519" s="116">
        <f t="shared" si="558"/>
        <v>1</v>
      </c>
    </row>
    <row r="1520" spans="2:15" s="17" customFormat="1" ht="23.25" customHeight="1" x14ac:dyDescent="0.25">
      <c r="B1520" s="107" t="s">
        <v>855</v>
      </c>
      <c r="C1520" s="110">
        <v>0</v>
      </c>
      <c r="D1520" s="110">
        <v>0</v>
      </c>
      <c r="E1520" s="110">
        <v>0</v>
      </c>
      <c r="F1520" s="110">
        <v>0</v>
      </c>
      <c r="G1520" s="110">
        <v>0</v>
      </c>
      <c r="H1520" s="110">
        <v>0</v>
      </c>
      <c r="I1520" s="110">
        <v>0</v>
      </c>
      <c r="J1520" s="110">
        <v>0</v>
      </c>
      <c r="K1520" s="110">
        <v>0</v>
      </c>
      <c r="L1520" s="110">
        <v>0</v>
      </c>
      <c r="M1520" s="110">
        <v>0</v>
      </c>
      <c r="N1520" s="110">
        <v>0</v>
      </c>
      <c r="O1520" s="116">
        <f t="shared" si="558"/>
        <v>0</v>
      </c>
    </row>
    <row r="1521" spans="2:15" s="17" customFormat="1" ht="23.25" customHeight="1" x14ac:dyDescent="0.25">
      <c r="B1521" s="104" t="s">
        <v>856</v>
      </c>
      <c r="C1521" s="109">
        <v>0</v>
      </c>
      <c r="D1521" s="109">
        <v>0</v>
      </c>
      <c r="E1521" s="109">
        <v>0</v>
      </c>
      <c r="F1521" s="109">
        <v>0</v>
      </c>
      <c r="G1521" s="109">
        <v>0</v>
      </c>
      <c r="H1521" s="109">
        <v>0</v>
      </c>
      <c r="I1521" s="109">
        <v>0</v>
      </c>
      <c r="J1521" s="109">
        <v>0</v>
      </c>
      <c r="K1521" s="109">
        <v>0</v>
      </c>
      <c r="L1521" s="109">
        <v>0</v>
      </c>
      <c r="M1521" s="109">
        <v>0</v>
      </c>
      <c r="N1521" s="109">
        <v>0</v>
      </c>
      <c r="O1521" s="116">
        <f t="shared" si="558"/>
        <v>0</v>
      </c>
    </row>
    <row r="1522" spans="2:15" s="17" customFormat="1" ht="23.25" customHeight="1" x14ac:dyDescent="0.25">
      <c r="B1522" s="107" t="s">
        <v>857</v>
      </c>
      <c r="C1522" s="110">
        <v>0</v>
      </c>
      <c r="D1522" s="110">
        <v>0</v>
      </c>
      <c r="E1522" s="110">
        <v>0</v>
      </c>
      <c r="F1522" s="110">
        <v>0</v>
      </c>
      <c r="G1522" s="110">
        <v>0</v>
      </c>
      <c r="H1522" s="110">
        <v>0</v>
      </c>
      <c r="I1522" s="110">
        <v>0</v>
      </c>
      <c r="J1522" s="110">
        <v>0</v>
      </c>
      <c r="K1522" s="110">
        <v>0</v>
      </c>
      <c r="L1522" s="110">
        <v>0</v>
      </c>
      <c r="M1522" s="110">
        <v>0</v>
      </c>
      <c r="N1522" s="110">
        <v>0</v>
      </c>
      <c r="O1522" s="116">
        <f t="shared" si="558"/>
        <v>0</v>
      </c>
    </row>
    <row r="1523" spans="2:15" s="17" customFormat="1" ht="23.25" customHeight="1" x14ac:dyDescent="0.25">
      <c r="B1523" s="104" t="s">
        <v>858</v>
      </c>
      <c r="C1523" s="109">
        <v>8</v>
      </c>
      <c r="D1523" s="109">
        <v>4</v>
      </c>
      <c r="E1523" s="109">
        <v>3</v>
      </c>
      <c r="F1523" s="109">
        <v>13</v>
      </c>
      <c r="G1523" s="109">
        <v>10</v>
      </c>
      <c r="H1523" s="109">
        <v>4</v>
      </c>
      <c r="I1523" s="109">
        <v>4</v>
      </c>
      <c r="J1523" s="109">
        <v>4</v>
      </c>
      <c r="K1523" s="109">
        <v>4</v>
      </c>
      <c r="L1523" s="109">
        <v>3</v>
      </c>
      <c r="M1523" s="109">
        <v>2</v>
      </c>
      <c r="N1523" s="109">
        <v>0</v>
      </c>
      <c r="O1523" s="116">
        <f t="shared" si="558"/>
        <v>59</v>
      </c>
    </row>
    <row r="1524" spans="2:15" s="17" customFormat="1" ht="23.25" customHeight="1" x14ac:dyDescent="0.25">
      <c r="B1524" s="107" t="s">
        <v>859</v>
      </c>
      <c r="C1524" s="110">
        <v>0</v>
      </c>
      <c r="D1524" s="110">
        <v>0</v>
      </c>
      <c r="E1524" s="110">
        <v>0</v>
      </c>
      <c r="F1524" s="110">
        <v>0</v>
      </c>
      <c r="G1524" s="110">
        <v>0</v>
      </c>
      <c r="H1524" s="110">
        <v>0</v>
      </c>
      <c r="I1524" s="110">
        <v>0</v>
      </c>
      <c r="J1524" s="110">
        <v>0</v>
      </c>
      <c r="K1524" s="110">
        <v>0</v>
      </c>
      <c r="L1524" s="110">
        <v>0</v>
      </c>
      <c r="M1524" s="110">
        <v>0</v>
      </c>
      <c r="N1524" s="110">
        <v>0</v>
      </c>
      <c r="O1524" s="116">
        <f t="shared" si="558"/>
        <v>0</v>
      </c>
    </row>
    <row r="1525" spans="2:15" s="17" customFormat="1" ht="23.25" customHeight="1" x14ac:dyDescent="0.25">
      <c r="B1525" s="104" t="s">
        <v>860</v>
      </c>
      <c r="C1525" s="109">
        <v>0</v>
      </c>
      <c r="D1525" s="109">
        <v>0</v>
      </c>
      <c r="E1525" s="109">
        <v>0</v>
      </c>
      <c r="F1525" s="109">
        <v>0</v>
      </c>
      <c r="G1525" s="109">
        <v>0</v>
      </c>
      <c r="H1525" s="109">
        <v>0</v>
      </c>
      <c r="I1525" s="109">
        <v>0</v>
      </c>
      <c r="J1525" s="109">
        <v>0</v>
      </c>
      <c r="K1525" s="109">
        <v>0</v>
      </c>
      <c r="L1525" s="109">
        <v>0</v>
      </c>
      <c r="M1525" s="109">
        <v>0</v>
      </c>
      <c r="N1525" s="109">
        <v>0</v>
      </c>
      <c r="O1525" s="116">
        <f t="shared" si="558"/>
        <v>0</v>
      </c>
    </row>
    <row r="1526" spans="2:15" s="17" customFormat="1" ht="23.25" customHeight="1" x14ac:dyDescent="0.25">
      <c r="B1526" s="107" t="s">
        <v>861</v>
      </c>
      <c r="C1526" s="110">
        <v>0</v>
      </c>
      <c r="D1526" s="110">
        <v>0</v>
      </c>
      <c r="E1526" s="110">
        <v>0</v>
      </c>
      <c r="F1526" s="110">
        <v>0</v>
      </c>
      <c r="G1526" s="110">
        <v>0</v>
      </c>
      <c r="H1526" s="110">
        <v>0</v>
      </c>
      <c r="I1526" s="110">
        <v>0</v>
      </c>
      <c r="J1526" s="110">
        <v>0</v>
      </c>
      <c r="K1526" s="110">
        <v>0</v>
      </c>
      <c r="L1526" s="110">
        <v>0</v>
      </c>
      <c r="M1526" s="110">
        <v>0</v>
      </c>
      <c r="N1526" s="110">
        <v>0</v>
      </c>
      <c r="O1526" s="116">
        <f t="shared" si="558"/>
        <v>0</v>
      </c>
    </row>
    <row r="1527" spans="2:15" s="17" customFormat="1" ht="23.25" customHeight="1" x14ac:dyDescent="0.25">
      <c r="B1527" s="104" t="s">
        <v>862</v>
      </c>
      <c r="C1527" s="109">
        <v>0</v>
      </c>
      <c r="D1527" s="109">
        <v>0</v>
      </c>
      <c r="E1527" s="109">
        <v>0</v>
      </c>
      <c r="F1527" s="109">
        <v>0</v>
      </c>
      <c r="G1527" s="109">
        <v>0</v>
      </c>
      <c r="H1527" s="109">
        <v>0</v>
      </c>
      <c r="I1527" s="109">
        <v>0</v>
      </c>
      <c r="J1527" s="109">
        <v>0</v>
      </c>
      <c r="K1527" s="109">
        <v>0</v>
      </c>
      <c r="L1527" s="109">
        <v>0</v>
      </c>
      <c r="M1527" s="109">
        <v>0</v>
      </c>
      <c r="N1527" s="109">
        <v>0</v>
      </c>
      <c r="O1527" s="116">
        <f t="shared" si="558"/>
        <v>0</v>
      </c>
    </row>
    <row r="1528" spans="2:15" s="17" customFormat="1" ht="23.25" customHeight="1" x14ac:dyDescent="0.25">
      <c r="B1528" s="107" t="s">
        <v>863</v>
      </c>
      <c r="C1528" s="110">
        <v>0</v>
      </c>
      <c r="D1528" s="110">
        <v>0</v>
      </c>
      <c r="E1528" s="110">
        <v>0</v>
      </c>
      <c r="F1528" s="110">
        <v>0</v>
      </c>
      <c r="G1528" s="110">
        <v>0</v>
      </c>
      <c r="H1528" s="110">
        <v>0</v>
      </c>
      <c r="I1528" s="110">
        <v>0</v>
      </c>
      <c r="J1528" s="110">
        <v>0</v>
      </c>
      <c r="K1528" s="110">
        <v>0</v>
      </c>
      <c r="L1528" s="110">
        <v>0</v>
      </c>
      <c r="M1528" s="110">
        <v>0</v>
      </c>
      <c r="N1528" s="110">
        <v>0</v>
      </c>
      <c r="O1528" s="116">
        <f t="shared" si="558"/>
        <v>0</v>
      </c>
    </row>
    <row r="1529" spans="2:15" s="17" customFormat="1" ht="23.25" customHeight="1" x14ac:dyDescent="0.25">
      <c r="B1529" s="104" t="s">
        <v>864</v>
      </c>
      <c r="C1529" s="109">
        <v>0</v>
      </c>
      <c r="D1529" s="109">
        <v>0</v>
      </c>
      <c r="E1529" s="109">
        <v>0</v>
      </c>
      <c r="F1529" s="109">
        <v>0</v>
      </c>
      <c r="G1529" s="109">
        <v>0</v>
      </c>
      <c r="H1529" s="109">
        <v>0</v>
      </c>
      <c r="I1529" s="109">
        <v>0</v>
      </c>
      <c r="J1529" s="109">
        <v>0</v>
      </c>
      <c r="K1529" s="109">
        <v>0</v>
      </c>
      <c r="L1529" s="109">
        <v>0</v>
      </c>
      <c r="M1529" s="109">
        <v>0</v>
      </c>
      <c r="N1529" s="109">
        <v>0</v>
      </c>
      <c r="O1529" s="116">
        <f t="shared" si="558"/>
        <v>0</v>
      </c>
    </row>
    <row r="1530" spans="2:15" s="17" customFormat="1" ht="23.25" customHeight="1" x14ac:dyDescent="0.25">
      <c r="B1530" s="107" t="s">
        <v>865</v>
      </c>
      <c r="C1530" s="110">
        <v>0</v>
      </c>
      <c r="D1530" s="110">
        <v>0</v>
      </c>
      <c r="E1530" s="110">
        <v>0</v>
      </c>
      <c r="F1530" s="110">
        <v>0</v>
      </c>
      <c r="G1530" s="110">
        <v>0</v>
      </c>
      <c r="H1530" s="110">
        <v>0</v>
      </c>
      <c r="I1530" s="110">
        <v>0</v>
      </c>
      <c r="J1530" s="110">
        <v>0</v>
      </c>
      <c r="K1530" s="110">
        <v>0</v>
      </c>
      <c r="L1530" s="110">
        <v>0</v>
      </c>
      <c r="M1530" s="110">
        <v>0</v>
      </c>
      <c r="N1530" s="110">
        <v>0</v>
      </c>
      <c r="O1530" s="116">
        <f t="shared" si="558"/>
        <v>0</v>
      </c>
    </row>
    <row r="1531" spans="2:15" s="17" customFormat="1" ht="23.25" customHeight="1" x14ac:dyDescent="0.25">
      <c r="B1531" s="104" t="s">
        <v>866</v>
      </c>
      <c r="C1531" s="109">
        <v>0</v>
      </c>
      <c r="D1531" s="109">
        <v>4</v>
      </c>
      <c r="E1531" s="109">
        <v>0</v>
      </c>
      <c r="F1531" s="109">
        <v>0</v>
      </c>
      <c r="G1531" s="109">
        <v>1</v>
      </c>
      <c r="H1531" s="109">
        <v>4</v>
      </c>
      <c r="I1531" s="109">
        <v>0</v>
      </c>
      <c r="J1531" s="109">
        <v>0</v>
      </c>
      <c r="K1531" s="109">
        <v>6</v>
      </c>
      <c r="L1531" s="109">
        <v>0</v>
      </c>
      <c r="M1531" s="109">
        <v>0</v>
      </c>
      <c r="N1531" s="109">
        <v>0</v>
      </c>
      <c r="O1531" s="116">
        <f t="shared" si="558"/>
        <v>15</v>
      </c>
    </row>
    <row r="1532" spans="2:15" s="17" customFormat="1" ht="23.25" customHeight="1" x14ac:dyDescent="0.25">
      <c r="B1532" s="107" t="s">
        <v>867</v>
      </c>
      <c r="C1532" s="110">
        <v>0</v>
      </c>
      <c r="D1532" s="110">
        <v>1</v>
      </c>
      <c r="E1532" s="110">
        <v>0</v>
      </c>
      <c r="F1532" s="110">
        <v>0</v>
      </c>
      <c r="G1532" s="110">
        <v>1</v>
      </c>
      <c r="H1532" s="110">
        <v>0</v>
      </c>
      <c r="I1532" s="110">
        <v>0</v>
      </c>
      <c r="J1532" s="110">
        <v>0</v>
      </c>
      <c r="K1532" s="110">
        <v>0</v>
      </c>
      <c r="L1532" s="110">
        <v>2</v>
      </c>
      <c r="M1532" s="110">
        <v>0</v>
      </c>
      <c r="N1532" s="110">
        <v>0</v>
      </c>
      <c r="O1532" s="116">
        <f t="shared" si="558"/>
        <v>4</v>
      </c>
    </row>
    <row r="1533" spans="2:15" s="17" customFormat="1" ht="23.25" customHeight="1" x14ac:dyDescent="0.25">
      <c r="B1533" s="104" t="s">
        <v>868</v>
      </c>
      <c r="C1533" s="109">
        <v>0</v>
      </c>
      <c r="D1533" s="109">
        <v>0</v>
      </c>
      <c r="E1533" s="109">
        <v>0</v>
      </c>
      <c r="F1533" s="109">
        <v>0</v>
      </c>
      <c r="G1533" s="109">
        <v>0</v>
      </c>
      <c r="H1533" s="109">
        <v>0</v>
      </c>
      <c r="I1533" s="109">
        <v>0</v>
      </c>
      <c r="J1533" s="109">
        <v>0</v>
      </c>
      <c r="K1533" s="109">
        <v>0</v>
      </c>
      <c r="L1533" s="109">
        <v>0</v>
      </c>
      <c r="M1533" s="109">
        <v>0</v>
      </c>
      <c r="N1533" s="109">
        <v>0</v>
      </c>
      <c r="O1533" s="116">
        <f t="shared" si="558"/>
        <v>0</v>
      </c>
    </row>
    <row r="1534" spans="2:15" s="17" customFormat="1" ht="23.25" customHeight="1" x14ac:dyDescent="0.25">
      <c r="B1534" s="107" t="s">
        <v>869</v>
      </c>
      <c r="C1534" s="110">
        <v>0</v>
      </c>
      <c r="D1534" s="110">
        <v>0</v>
      </c>
      <c r="E1534" s="110">
        <v>0</v>
      </c>
      <c r="F1534" s="110">
        <v>0</v>
      </c>
      <c r="G1534" s="110">
        <v>0</v>
      </c>
      <c r="H1534" s="110">
        <v>0</v>
      </c>
      <c r="I1534" s="110">
        <v>0</v>
      </c>
      <c r="J1534" s="110">
        <v>0</v>
      </c>
      <c r="K1534" s="110">
        <v>0</v>
      </c>
      <c r="L1534" s="110">
        <v>0</v>
      </c>
      <c r="M1534" s="110">
        <v>0</v>
      </c>
      <c r="N1534" s="110">
        <v>0</v>
      </c>
      <c r="O1534" s="116">
        <f t="shared" si="558"/>
        <v>0</v>
      </c>
    </row>
    <row r="1535" spans="2:15" s="17" customFormat="1" ht="23.25" customHeight="1" x14ac:dyDescent="0.25">
      <c r="B1535" s="104" t="s">
        <v>870</v>
      </c>
      <c r="C1535" s="109">
        <v>0</v>
      </c>
      <c r="D1535" s="109">
        <v>0</v>
      </c>
      <c r="E1535" s="109">
        <v>0</v>
      </c>
      <c r="F1535" s="109">
        <v>0</v>
      </c>
      <c r="G1535" s="109">
        <v>0</v>
      </c>
      <c r="H1535" s="109">
        <v>0</v>
      </c>
      <c r="I1535" s="109">
        <v>0</v>
      </c>
      <c r="J1535" s="109">
        <v>0</v>
      </c>
      <c r="K1535" s="109">
        <v>0</v>
      </c>
      <c r="L1535" s="109">
        <v>0</v>
      </c>
      <c r="M1535" s="109">
        <v>0</v>
      </c>
      <c r="N1535" s="109">
        <v>0</v>
      </c>
      <c r="O1535" s="116">
        <f t="shared" si="558"/>
        <v>0</v>
      </c>
    </row>
    <row r="1536" spans="2:15" s="17" customFormat="1" ht="23.25" customHeight="1" x14ac:dyDescent="0.25">
      <c r="B1536" s="107" t="s">
        <v>871</v>
      </c>
      <c r="C1536" s="110">
        <v>2</v>
      </c>
      <c r="D1536" s="110">
        <v>0</v>
      </c>
      <c r="E1536" s="110">
        <v>0</v>
      </c>
      <c r="F1536" s="110">
        <v>3</v>
      </c>
      <c r="G1536" s="110">
        <v>0</v>
      </c>
      <c r="H1536" s="110">
        <v>0</v>
      </c>
      <c r="I1536" s="110">
        <v>3</v>
      </c>
      <c r="J1536" s="110">
        <v>0</v>
      </c>
      <c r="K1536" s="110">
        <v>0</v>
      </c>
      <c r="L1536" s="110">
        <v>2</v>
      </c>
      <c r="M1536" s="110">
        <v>3</v>
      </c>
      <c r="N1536" s="110">
        <v>0</v>
      </c>
      <c r="O1536" s="116">
        <f t="shared" si="558"/>
        <v>13</v>
      </c>
    </row>
    <row r="1537" spans="2:15" s="17" customFormat="1" ht="23.25" customHeight="1" x14ac:dyDescent="0.25">
      <c r="B1537" s="105" t="s">
        <v>1395</v>
      </c>
      <c r="C1537" s="109">
        <v>2</v>
      </c>
      <c r="D1537" s="109">
        <v>1</v>
      </c>
      <c r="E1537" s="330">
        <v>0</v>
      </c>
      <c r="F1537" s="330">
        <v>2</v>
      </c>
      <c r="G1537" s="330">
        <v>0</v>
      </c>
      <c r="H1537" s="330">
        <v>1</v>
      </c>
      <c r="I1537" s="330">
        <v>2</v>
      </c>
      <c r="J1537" s="330">
        <v>7</v>
      </c>
      <c r="K1537" s="330">
        <v>3</v>
      </c>
      <c r="L1537" s="109">
        <v>5</v>
      </c>
      <c r="M1537" s="109">
        <v>2</v>
      </c>
      <c r="N1537" s="330">
        <v>0</v>
      </c>
      <c r="O1537" s="116">
        <f t="shared" si="558"/>
        <v>25</v>
      </c>
    </row>
    <row r="1538" spans="2:15" s="17" customFormat="1" ht="23.25" customHeight="1" x14ac:dyDescent="0.25">
      <c r="B1538" s="107" t="s">
        <v>1396</v>
      </c>
      <c r="C1538" s="110">
        <v>0</v>
      </c>
      <c r="D1538" s="110">
        <v>0</v>
      </c>
      <c r="E1538" s="110">
        <v>0</v>
      </c>
      <c r="F1538" s="110">
        <v>0</v>
      </c>
      <c r="G1538" s="110">
        <v>0</v>
      </c>
      <c r="H1538" s="110">
        <v>0</v>
      </c>
      <c r="I1538" s="110">
        <v>0</v>
      </c>
      <c r="J1538" s="110">
        <v>0</v>
      </c>
      <c r="K1538" s="110">
        <v>0</v>
      </c>
      <c r="L1538" s="110">
        <v>0</v>
      </c>
      <c r="M1538" s="110">
        <v>0</v>
      </c>
      <c r="N1538" s="110">
        <v>0</v>
      </c>
      <c r="O1538" s="116">
        <f t="shared" si="558"/>
        <v>0</v>
      </c>
    </row>
    <row r="1539" spans="2:15" s="17" customFormat="1" ht="23.25" customHeight="1" x14ac:dyDescent="0.25">
      <c r="B1539" s="105" t="s">
        <v>1399</v>
      </c>
      <c r="C1539" s="109">
        <v>0</v>
      </c>
      <c r="D1539" s="109">
        <v>0</v>
      </c>
      <c r="E1539" s="330">
        <v>0</v>
      </c>
      <c r="F1539" s="330">
        <v>0</v>
      </c>
      <c r="G1539" s="330">
        <v>0</v>
      </c>
      <c r="H1539" s="330">
        <v>0</v>
      </c>
      <c r="I1539" s="330">
        <v>0</v>
      </c>
      <c r="J1539" s="330">
        <v>0</v>
      </c>
      <c r="K1539" s="330">
        <v>0</v>
      </c>
      <c r="L1539" s="109">
        <v>0</v>
      </c>
      <c r="M1539" s="109">
        <v>0</v>
      </c>
      <c r="N1539" s="330">
        <v>0</v>
      </c>
      <c r="O1539" s="116">
        <f t="shared" si="558"/>
        <v>0</v>
      </c>
    </row>
    <row r="1540" spans="2:15" s="17" customFormat="1" ht="23.25" customHeight="1" x14ac:dyDescent="0.25">
      <c r="B1540" s="107" t="s">
        <v>1397</v>
      </c>
      <c r="C1540" s="110">
        <v>0</v>
      </c>
      <c r="D1540" s="110">
        <v>0</v>
      </c>
      <c r="E1540" s="110">
        <v>0</v>
      </c>
      <c r="F1540" s="110">
        <v>0</v>
      </c>
      <c r="G1540" s="110">
        <v>0</v>
      </c>
      <c r="H1540" s="110">
        <v>0</v>
      </c>
      <c r="I1540" s="110">
        <v>0</v>
      </c>
      <c r="J1540" s="110">
        <v>0</v>
      </c>
      <c r="K1540" s="110">
        <v>0</v>
      </c>
      <c r="L1540" s="110">
        <v>0</v>
      </c>
      <c r="M1540" s="110">
        <v>0</v>
      </c>
      <c r="N1540" s="110">
        <v>0</v>
      </c>
      <c r="O1540" s="116">
        <f t="shared" si="558"/>
        <v>0</v>
      </c>
    </row>
    <row r="1541" spans="2:15" s="17" customFormat="1" ht="23.25" customHeight="1" x14ac:dyDescent="0.25">
      <c r="B1541" s="104" t="s">
        <v>1398</v>
      </c>
      <c r="C1541" s="109">
        <v>0</v>
      </c>
      <c r="D1541" s="109">
        <v>2</v>
      </c>
      <c r="E1541" s="109">
        <v>4</v>
      </c>
      <c r="F1541" s="109">
        <v>2</v>
      </c>
      <c r="G1541" s="109">
        <v>0</v>
      </c>
      <c r="H1541" s="109">
        <v>2</v>
      </c>
      <c r="I1541" s="109">
        <v>2</v>
      </c>
      <c r="J1541" s="109">
        <v>0</v>
      </c>
      <c r="K1541" s="109">
        <v>1</v>
      </c>
      <c r="L1541" s="109">
        <v>0</v>
      </c>
      <c r="M1541" s="109">
        <v>3</v>
      </c>
      <c r="N1541" s="109">
        <v>7</v>
      </c>
      <c r="O1541" s="116">
        <f t="shared" si="558"/>
        <v>23</v>
      </c>
    </row>
    <row r="1542" spans="2:15" s="17" customFormat="1" ht="23.25" customHeight="1" x14ac:dyDescent="0.25">
      <c r="B1542" s="117" t="s">
        <v>5</v>
      </c>
      <c r="C1542" s="116">
        <f t="shared" ref="C1542:N1542" si="559">SUM(C1518:C1541)</f>
        <v>17</v>
      </c>
      <c r="D1542" s="116">
        <f t="shared" si="559"/>
        <v>12</v>
      </c>
      <c r="E1542" s="116">
        <f t="shared" si="559"/>
        <v>18</v>
      </c>
      <c r="F1542" s="116">
        <f t="shared" si="559"/>
        <v>20</v>
      </c>
      <c r="G1542" s="116">
        <f>SUM(G1518:G1541)</f>
        <v>16</v>
      </c>
      <c r="H1542" s="116">
        <f t="shared" si="559"/>
        <v>11</v>
      </c>
      <c r="I1542" s="116">
        <f t="shared" si="559"/>
        <v>11</v>
      </c>
      <c r="J1542" s="116">
        <f t="shared" si="559"/>
        <v>11</v>
      </c>
      <c r="K1542" s="116">
        <f>SUM(K1518:K1541)</f>
        <v>15</v>
      </c>
      <c r="L1542" s="116">
        <f t="shared" si="559"/>
        <v>14</v>
      </c>
      <c r="M1542" s="116">
        <f t="shared" si="559"/>
        <v>12</v>
      </c>
      <c r="N1542" s="116">
        <f t="shared" si="559"/>
        <v>7</v>
      </c>
      <c r="O1542" s="116">
        <f t="shared" si="558"/>
        <v>164</v>
      </c>
    </row>
    <row r="1543" spans="2:15" s="17" customFormat="1" ht="23.25" customHeight="1" x14ac:dyDescent="0.25">
      <c r="B1543" s="117" t="s">
        <v>25</v>
      </c>
      <c r="C1543" s="111">
        <f>C1542/$C$1708</f>
        <v>0.54838709677419351</v>
      </c>
      <c r="D1543" s="111">
        <f t="shared" ref="D1543:N1543" si="560">D1542/$C$1709</f>
        <v>0.39460703715882933</v>
      </c>
      <c r="E1543" s="111">
        <f t="shared" si="560"/>
        <v>0.59191055573824403</v>
      </c>
      <c r="F1543" s="111">
        <f t="shared" si="560"/>
        <v>0.6576783952647155</v>
      </c>
      <c r="G1543" s="111">
        <f t="shared" si="560"/>
        <v>0.52614271621177244</v>
      </c>
      <c r="H1543" s="111">
        <f t="shared" si="560"/>
        <v>0.36172311739559354</v>
      </c>
      <c r="I1543" s="111">
        <f t="shared" si="560"/>
        <v>0.36172311739559354</v>
      </c>
      <c r="J1543" s="111">
        <f t="shared" si="560"/>
        <v>0.36172311739559354</v>
      </c>
      <c r="K1543" s="111">
        <f t="shared" si="560"/>
        <v>0.49325879644853665</v>
      </c>
      <c r="L1543" s="111">
        <f t="shared" si="560"/>
        <v>0.46037487668530086</v>
      </c>
      <c r="M1543" s="111">
        <f t="shared" si="560"/>
        <v>0.39460703715882933</v>
      </c>
      <c r="N1543" s="111">
        <f t="shared" si="560"/>
        <v>0.23018743834265043</v>
      </c>
      <c r="O1543" s="111">
        <f>O1542/O1708</f>
        <v>0.44931506849315067</v>
      </c>
    </row>
    <row r="1544" spans="2:15" s="17" customFormat="1" ht="12" customHeight="1" x14ac:dyDescent="0.25">
      <c r="B1544" s="63"/>
      <c r="C1544" s="64"/>
      <c r="D1544" s="64"/>
      <c r="E1544" s="64"/>
      <c r="F1544" s="64"/>
      <c r="G1544" s="64"/>
      <c r="H1544" s="64"/>
      <c r="I1544" s="64"/>
      <c r="J1544" s="64"/>
      <c r="K1544" s="64"/>
      <c r="L1544" s="64"/>
      <c r="M1544" s="64"/>
      <c r="N1544" s="64"/>
      <c r="O1544" s="59"/>
    </row>
    <row r="1545" spans="2:15" s="26" customFormat="1" ht="23.25" customHeight="1" x14ac:dyDescent="0.25">
      <c r="B1545" s="121" t="s">
        <v>81</v>
      </c>
      <c r="C1545" s="123"/>
      <c r="D1545" s="124"/>
      <c r="E1545" s="124"/>
      <c r="F1545" s="124"/>
      <c r="G1545" s="124"/>
      <c r="H1545" s="124"/>
      <c r="I1545" s="124"/>
      <c r="J1545" s="124"/>
      <c r="K1545" s="124"/>
      <c r="L1545" s="124"/>
      <c r="M1545" s="124"/>
      <c r="N1545" s="124"/>
      <c r="O1545" s="125"/>
    </row>
    <row r="1546" spans="2:15" s="17" customFormat="1" ht="23.25" customHeight="1" x14ac:dyDescent="0.25">
      <c r="B1546" s="107" t="s">
        <v>872</v>
      </c>
      <c r="C1546" s="110">
        <v>0</v>
      </c>
      <c r="D1546" s="110">
        <v>0</v>
      </c>
      <c r="E1546" s="110">
        <v>0</v>
      </c>
      <c r="F1546" s="110">
        <v>0</v>
      </c>
      <c r="G1546" s="110">
        <v>0</v>
      </c>
      <c r="H1546" s="110">
        <v>0</v>
      </c>
      <c r="I1546" s="110">
        <v>0</v>
      </c>
      <c r="J1546" s="110">
        <v>0</v>
      </c>
      <c r="K1546" s="110">
        <v>0</v>
      </c>
      <c r="L1546" s="110">
        <v>0</v>
      </c>
      <c r="M1546" s="110">
        <v>0</v>
      </c>
      <c r="N1546" s="110">
        <v>0</v>
      </c>
      <c r="O1546" s="116">
        <f t="shared" ref="O1546:O1560" si="561">SUM(C1546:N1546)</f>
        <v>0</v>
      </c>
    </row>
    <row r="1547" spans="2:15" s="17" customFormat="1" ht="23.25" customHeight="1" x14ac:dyDescent="0.25">
      <c r="B1547" s="104" t="s">
        <v>873</v>
      </c>
      <c r="C1547" s="109">
        <v>0</v>
      </c>
      <c r="D1547" s="109">
        <v>0</v>
      </c>
      <c r="E1547" s="109">
        <v>0</v>
      </c>
      <c r="F1547" s="109">
        <v>0</v>
      </c>
      <c r="G1547" s="109">
        <v>0</v>
      </c>
      <c r="H1547" s="109">
        <v>0</v>
      </c>
      <c r="I1547" s="109">
        <v>0</v>
      </c>
      <c r="J1547" s="109">
        <v>0</v>
      </c>
      <c r="K1547" s="109">
        <v>0</v>
      </c>
      <c r="L1547" s="109">
        <v>0</v>
      </c>
      <c r="M1547" s="109">
        <v>0</v>
      </c>
      <c r="N1547" s="109">
        <v>0</v>
      </c>
      <c r="O1547" s="116">
        <f t="shared" si="561"/>
        <v>0</v>
      </c>
    </row>
    <row r="1548" spans="2:15" s="17" customFormat="1" ht="23.25" customHeight="1" x14ac:dyDescent="0.25">
      <c r="B1548" s="107" t="s">
        <v>877</v>
      </c>
      <c r="C1548" s="110">
        <v>0</v>
      </c>
      <c r="D1548" s="110">
        <v>0</v>
      </c>
      <c r="E1548" s="110">
        <v>0</v>
      </c>
      <c r="F1548" s="110">
        <v>0</v>
      </c>
      <c r="G1548" s="110">
        <v>0</v>
      </c>
      <c r="H1548" s="110">
        <v>0</v>
      </c>
      <c r="I1548" s="110">
        <v>0</v>
      </c>
      <c r="J1548" s="110">
        <v>0</v>
      </c>
      <c r="K1548" s="110">
        <v>0</v>
      </c>
      <c r="L1548" s="110">
        <v>0</v>
      </c>
      <c r="M1548" s="110">
        <v>0</v>
      </c>
      <c r="N1548" s="110">
        <v>0</v>
      </c>
      <c r="O1548" s="116">
        <f t="shared" si="561"/>
        <v>0</v>
      </c>
    </row>
    <row r="1549" spans="2:15" s="17" customFormat="1" ht="23.25" customHeight="1" x14ac:dyDescent="0.25">
      <c r="B1549" s="104" t="s">
        <v>874</v>
      </c>
      <c r="C1549" s="109">
        <v>0</v>
      </c>
      <c r="D1549" s="109">
        <v>0</v>
      </c>
      <c r="E1549" s="109">
        <v>0</v>
      </c>
      <c r="F1549" s="109">
        <v>0</v>
      </c>
      <c r="G1549" s="109">
        <v>0</v>
      </c>
      <c r="H1549" s="109">
        <v>0</v>
      </c>
      <c r="I1549" s="109">
        <v>0</v>
      </c>
      <c r="J1549" s="109">
        <v>0</v>
      </c>
      <c r="K1549" s="109">
        <v>0</v>
      </c>
      <c r="L1549" s="109">
        <v>0</v>
      </c>
      <c r="M1549" s="109">
        <v>0</v>
      </c>
      <c r="N1549" s="109">
        <v>0</v>
      </c>
      <c r="O1549" s="116">
        <f t="shared" si="561"/>
        <v>0</v>
      </c>
    </row>
    <row r="1550" spans="2:15" s="17" customFormat="1" ht="23.25" customHeight="1" x14ac:dyDescent="0.25">
      <c r="B1550" s="107" t="s">
        <v>885</v>
      </c>
      <c r="C1550" s="110">
        <v>0</v>
      </c>
      <c r="D1550" s="110">
        <v>0</v>
      </c>
      <c r="E1550" s="110">
        <v>0</v>
      </c>
      <c r="F1550" s="110">
        <v>0</v>
      </c>
      <c r="G1550" s="110">
        <v>0</v>
      </c>
      <c r="H1550" s="110">
        <v>0</v>
      </c>
      <c r="I1550" s="110">
        <v>0</v>
      </c>
      <c r="J1550" s="110">
        <v>0</v>
      </c>
      <c r="K1550" s="110">
        <v>0</v>
      </c>
      <c r="L1550" s="110">
        <v>0</v>
      </c>
      <c r="M1550" s="110">
        <v>0</v>
      </c>
      <c r="N1550" s="110">
        <v>0</v>
      </c>
      <c r="O1550" s="116">
        <f t="shared" si="561"/>
        <v>0</v>
      </c>
    </row>
    <row r="1551" spans="2:15" s="17" customFormat="1" ht="23.25" customHeight="1" x14ac:dyDescent="0.25">
      <c r="B1551" s="104" t="s">
        <v>875</v>
      </c>
      <c r="C1551" s="109">
        <v>0</v>
      </c>
      <c r="D1551" s="109">
        <v>0</v>
      </c>
      <c r="E1551" s="109">
        <v>0</v>
      </c>
      <c r="F1551" s="109">
        <v>0</v>
      </c>
      <c r="G1551" s="109">
        <v>0</v>
      </c>
      <c r="H1551" s="109">
        <v>0</v>
      </c>
      <c r="I1551" s="109">
        <v>0</v>
      </c>
      <c r="J1551" s="109">
        <v>0</v>
      </c>
      <c r="K1551" s="109">
        <v>0</v>
      </c>
      <c r="L1551" s="109">
        <v>0</v>
      </c>
      <c r="M1551" s="109">
        <v>0</v>
      </c>
      <c r="N1551" s="109">
        <v>0</v>
      </c>
      <c r="O1551" s="116">
        <f t="shared" si="561"/>
        <v>0</v>
      </c>
    </row>
    <row r="1552" spans="2:15" s="17" customFormat="1" ht="23.25" customHeight="1" x14ac:dyDescent="0.25">
      <c r="B1552" s="107" t="s">
        <v>876</v>
      </c>
      <c r="C1552" s="110">
        <v>0</v>
      </c>
      <c r="D1552" s="110">
        <v>0</v>
      </c>
      <c r="E1552" s="110">
        <v>0</v>
      </c>
      <c r="F1552" s="110">
        <v>0</v>
      </c>
      <c r="G1552" s="110">
        <v>0</v>
      </c>
      <c r="H1552" s="110">
        <v>0</v>
      </c>
      <c r="I1552" s="110">
        <v>0</v>
      </c>
      <c r="J1552" s="110">
        <v>0</v>
      </c>
      <c r="K1552" s="110">
        <v>0</v>
      </c>
      <c r="L1552" s="110">
        <v>0</v>
      </c>
      <c r="M1552" s="110">
        <v>0</v>
      </c>
      <c r="N1552" s="110">
        <v>0</v>
      </c>
      <c r="O1552" s="116">
        <f t="shared" si="561"/>
        <v>0</v>
      </c>
    </row>
    <row r="1553" spans="2:15" s="17" customFormat="1" ht="23.25" customHeight="1" x14ac:dyDescent="0.25">
      <c r="B1553" s="104" t="s">
        <v>878</v>
      </c>
      <c r="C1553" s="109">
        <v>0</v>
      </c>
      <c r="D1553" s="109">
        <v>0</v>
      </c>
      <c r="E1553" s="109">
        <v>0</v>
      </c>
      <c r="F1553" s="109">
        <v>0</v>
      </c>
      <c r="G1553" s="109">
        <v>0</v>
      </c>
      <c r="H1553" s="109">
        <v>0</v>
      </c>
      <c r="I1553" s="109">
        <v>0</v>
      </c>
      <c r="J1553" s="109">
        <v>0</v>
      </c>
      <c r="K1553" s="109">
        <v>0</v>
      </c>
      <c r="L1553" s="109">
        <v>0</v>
      </c>
      <c r="M1553" s="109">
        <v>0</v>
      </c>
      <c r="N1553" s="109">
        <v>0</v>
      </c>
      <c r="O1553" s="116">
        <f t="shared" si="561"/>
        <v>0</v>
      </c>
    </row>
    <row r="1554" spans="2:15" s="17" customFormat="1" ht="23.25" customHeight="1" x14ac:dyDescent="0.25">
      <c r="B1554" s="107" t="s">
        <v>879</v>
      </c>
      <c r="C1554" s="110">
        <v>0</v>
      </c>
      <c r="D1554" s="110">
        <v>0</v>
      </c>
      <c r="E1554" s="110">
        <v>0</v>
      </c>
      <c r="F1554" s="110">
        <v>0</v>
      </c>
      <c r="G1554" s="110">
        <v>0</v>
      </c>
      <c r="H1554" s="110">
        <v>0</v>
      </c>
      <c r="I1554" s="110">
        <v>0</v>
      </c>
      <c r="J1554" s="110">
        <v>0</v>
      </c>
      <c r="K1554" s="110">
        <v>0</v>
      </c>
      <c r="L1554" s="110">
        <v>0</v>
      </c>
      <c r="M1554" s="110">
        <v>0</v>
      </c>
      <c r="N1554" s="110">
        <v>0</v>
      </c>
      <c r="O1554" s="116">
        <f t="shared" si="561"/>
        <v>0</v>
      </c>
    </row>
    <row r="1555" spans="2:15" s="17" customFormat="1" ht="23.25" customHeight="1" x14ac:dyDescent="0.25">
      <c r="B1555" s="104" t="s">
        <v>880</v>
      </c>
      <c r="C1555" s="109">
        <v>0</v>
      </c>
      <c r="D1555" s="109">
        <v>0</v>
      </c>
      <c r="E1555" s="109">
        <v>0</v>
      </c>
      <c r="F1555" s="109">
        <v>0</v>
      </c>
      <c r="G1555" s="109">
        <v>0</v>
      </c>
      <c r="H1555" s="109">
        <v>0</v>
      </c>
      <c r="I1555" s="109">
        <v>0</v>
      </c>
      <c r="J1555" s="109">
        <v>0</v>
      </c>
      <c r="K1555" s="109">
        <v>0</v>
      </c>
      <c r="L1555" s="109">
        <v>0</v>
      </c>
      <c r="M1555" s="109">
        <v>0</v>
      </c>
      <c r="N1555" s="109">
        <v>0</v>
      </c>
      <c r="O1555" s="116">
        <f t="shared" si="561"/>
        <v>0</v>
      </c>
    </row>
    <row r="1556" spans="2:15" s="17" customFormat="1" ht="23.25" customHeight="1" x14ac:dyDescent="0.25">
      <c r="B1556" s="107" t="s">
        <v>881</v>
      </c>
      <c r="C1556" s="110">
        <v>0</v>
      </c>
      <c r="D1556" s="110">
        <v>0</v>
      </c>
      <c r="E1556" s="110">
        <v>0</v>
      </c>
      <c r="F1556" s="110">
        <v>0</v>
      </c>
      <c r="G1556" s="110">
        <v>0</v>
      </c>
      <c r="H1556" s="110">
        <v>0</v>
      </c>
      <c r="I1556" s="110">
        <v>0</v>
      </c>
      <c r="J1556" s="110">
        <v>0</v>
      </c>
      <c r="K1556" s="110">
        <v>0</v>
      </c>
      <c r="L1556" s="110">
        <v>0</v>
      </c>
      <c r="M1556" s="110">
        <v>0</v>
      </c>
      <c r="N1556" s="110">
        <v>0</v>
      </c>
      <c r="O1556" s="116">
        <f t="shared" si="561"/>
        <v>0</v>
      </c>
    </row>
    <row r="1557" spans="2:15" s="17" customFormat="1" ht="23.25" customHeight="1" x14ac:dyDescent="0.25">
      <c r="B1557" s="104" t="s">
        <v>882</v>
      </c>
      <c r="C1557" s="109">
        <v>0</v>
      </c>
      <c r="D1557" s="109">
        <v>0</v>
      </c>
      <c r="E1557" s="109">
        <v>0</v>
      </c>
      <c r="F1557" s="109">
        <v>0</v>
      </c>
      <c r="G1557" s="109">
        <v>0</v>
      </c>
      <c r="H1557" s="109">
        <v>0</v>
      </c>
      <c r="I1557" s="109">
        <v>0</v>
      </c>
      <c r="J1557" s="109">
        <v>0</v>
      </c>
      <c r="K1557" s="109">
        <v>0</v>
      </c>
      <c r="L1557" s="109">
        <v>0</v>
      </c>
      <c r="M1557" s="109">
        <v>0</v>
      </c>
      <c r="N1557" s="109">
        <v>0</v>
      </c>
      <c r="O1557" s="116">
        <f t="shared" si="561"/>
        <v>0</v>
      </c>
    </row>
    <row r="1558" spans="2:15" s="17" customFormat="1" ht="23.25" customHeight="1" x14ac:dyDescent="0.25">
      <c r="B1558" s="107" t="s">
        <v>883</v>
      </c>
      <c r="C1558" s="110">
        <v>0</v>
      </c>
      <c r="D1558" s="110">
        <v>0</v>
      </c>
      <c r="E1558" s="110">
        <v>0</v>
      </c>
      <c r="F1558" s="110">
        <v>0</v>
      </c>
      <c r="G1558" s="110">
        <v>0</v>
      </c>
      <c r="H1558" s="110">
        <v>0</v>
      </c>
      <c r="I1558" s="110">
        <v>0</v>
      </c>
      <c r="J1558" s="110">
        <v>0</v>
      </c>
      <c r="K1558" s="110">
        <v>0</v>
      </c>
      <c r="L1558" s="110">
        <v>0</v>
      </c>
      <c r="M1558" s="110">
        <v>0</v>
      </c>
      <c r="N1558" s="110">
        <v>0</v>
      </c>
      <c r="O1558" s="116">
        <f t="shared" si="561"/>
        <v>0</v>
      </c>
    </row>
    <row r="1559" spans="2:15" s="17" customFormat="1" ht="23.25" customHeight="1" x14ac:dyDescent="0.25">
      <c r="B1559" s="104" t="s">
        <v>884</v>
      </c>
      <c r="C1559" s="109">
        <v>0</v>
      </c>
      <c r="D1559" s="109">
        <v>0</v>
      </c>
      <c r="E1559" s="109">
        <v>0</v>
      </c>
      <c r="F1559" s="109">
        <v>0</v>
      </c>
      <c r="G1559" s="109">
        <v>0</v>
      </c>
      <c r="H1559" s="109">
        <v>0</v>
      </c>
      <c r="I1559" s="109">
        <v>0</v>
      </c>
      <c r="J1559" s="109">
        <v>0</v>
      </c>
      <c r="K1559" s="109">
        <v>0</v>
      </c>
      <c r="L1559" s="109">
        <v>0</v>
      </c>
      <c r="M1559" s="109">
        <v>0</v>
      </c>
      <c r="N1559" s="109">
        <v>0</v>
      </c>
      <c r="O1559" s="116">
        <f t="shared" si="561"/>
        <v>0</v>
      </c>
    </row>
    <row r="1560" spans="2:15" s="17" customFormat="1" ht="23.25" customHeight="1" x14ac:dyDescent="0.25">
      <c r="B1560" s="117" t="s">
        <v>5</v>
      </c>
      <c r="C1560" s="116">
        <f>SUM(C1546:C1559)</f>
        <v>0</v>
      </c>
      <c r="D1560" s="116">
        <f t="shared" ref="D1560:N1560" si="562">SUM(D1546:D1559)</f>
        <v>0</v>
      </c>
      <c r="E1560" s="116">
        <f t="shared" si="562"/>
        <v>0</v>
      </c>
      <c r="F1560" s="116">
        <f t="shared" si="562"/>
        <v>0</v>
      </c>
      <c r="G1560" s="116">
        <f>SUM(G1546:G1559)</f>
        <v>0</v>
      </c>
      <c r="H1560" s="116">
        <f t="shared" si="562"/>
        <v>0</v>
      </c>
      <c r="I1560" s="116">
        <f t="shared" si="562"/>
        <v>0</v>
      </c>
      <c r="J1560" s="116">
        <f t="shared" si="562"/>
        <v>0</v>
      </c>
      <c r="K1560" s="116">
        <f t="shared" si="562"/>
        <v>0</v>
      </c>
      <c r="L1560" s="116">
        <f t="shared" si="562"/>
        <v>0</v>
      </c>
      <c r="M1560" s="116">
        <f t="shared" si="562"/>
        <v>0</v>
      </c>
      <c r="N1560" s="116">
        <f t="shared" si="562"/>
        <v>0</v>
      </c>
      <c r="O1560" s="116">
        <f t="shared" si="561"/>
        <v>0</v>
      </c>
    </row>
    <row r="1561" spans="2:15" s="17" customFormat="1" ht="23.25" customHeight="1" x14ac:dyDescent="0.25">
      <c r="B1561" s="117" t="s">
        <v>25</v>
      </c>
      <c r="C1561" s="111">
        <f>C1560/$C$1708</f>
        <v>0</v>
      </c>
      <c r="D1561" s="111">
        <f t="shared" ref="D1561:N1561" si="563">D1560/$C$1709</f>
        <v>0</v>
      </c>
      <c r="E1561" s="111">
        <f t="shared" si="563"/>
        <v>0</v>
      </c>
      <c r="F1561" s="111">
        <f t="shared" si="563"/>
        <v>0</v>
      </c>
      <c r="G1561" s="111">
        <f t="shared" si="563"/>
        <v>0</v>
      </c>
      <c r="H1561" s="111">
        <f t="shared" si="563"/>
        <v>0</v>
      </c>
      <c r="I1561" s="111">
        <f t="shared" si="563"/>
        <v>0</v>
      </c>
      <c r="J1561" s="111">
        <f t="shared" si="563"/>
        <v>0</v>
      </c>
      <c r="K1561" s="111">
        <f t="shared" si="563"/>
        <v>0</v>
      </c>
      <c r="L1561" s="111">
        <f t="shared" si="563"/>
        <v>0</v>
      </c>
      <c r="M1561" s="111">
        <f t="shared" si="563"/>
        <v>0</v>
      </c>
      <c r="N1561" s="111">
        <f t="shared" si="563"/>
        <v>0</v>
      </c>
      <c r="O1561" s="111">
        <f>O1560/O1708</f>
        <v>0</v>
      </c>
    </row>
    <row r="1562" spans="2:15" s="17" customFormat="1" ht="12" customHeight="1" x14ac:dyDescent="0.25">
      <c r="B1562" s="63"/>
      <c r="C1562" s="64"/>
      <c r="D1562" s="64"/>
      <c r="E1562" s="64"/>
      <c r="F1562" s="64"/>
      <c r="G1562" s="64"/>
      <c r="H1562" s="64"/>
      <c r="I1562" s="64"/>
      <c r="J1562" s="64"/>
      <c r="K1562" s="64"/>
      <c r="L1562" s="64"/>
      <c r="M1562" s="64"/>
      <c r="N1562" s="64"/>
      <c r="O1562" s="59"/>
    </row>
    <row r="1563" spans="2:15" s="26" customFormat="1" ht="23.25" customHeight="1" x14ac:dyDescent="0.25">
      <c r="B1563" s="121" t="s">
        <v>132</v>
      </c>
      <c r="C1563" s="123"/>
      <c r="D1563" s="124"/>
      <c r="E1563" s="124"/>
      <c r="F1563" s="124"/>
      <c r="G1563" s="124"/>
      <c r="H1563" s="124"/>
      <c r="I1563" s="124"/>
      <c r="J1563" s="124"/>
      <c r="K1563" s="124"/>
      <c r="L1563" s="124"/>
      <c r="M1563" s="124"/>
      <c r="N1563" s="124"/>
      <c r="O1563" s="125"/>
    </row>
    <row r="1564" spans="2:15" s="17" customFormat="1" ht="23.25" customHeight="1" x14ac:dyDescent="0.25">
      <c r="B1564" s="107" t="s">
        <v>1400</v>
      </c>
      <c r="C1564" s="110">
        <v>4485</v>
      </c>
      <c r="D1564" s="110">
        <v>4124</v>
      </c>
      <c r="E1564" s="110">
        <v>1690</v>
      </c>
      <c r="F1564" s="110">
        <v>3967</v>
      </c>
      <c r="G1564" s="110">
        <v>2680</v>
      </c>
      <c r="H1564" s="110">
        <v>470</v>
      </c>
      <c r="I1564" s="110">
        <v>3530</v>
      </c>
      <c r="J1564" s="110">
        <v>4810</v>
      </c>
      <c r="K1564" s="110">
        <v>4040</v>
      </c>
      <c r="L1564" s="110">
        <v>4089</v>
      </c>
      <c r="M1564" s="110">
        <v>5815</v>
      </c>
      <c r="N1564" s="110">
        <v>5784</v>
      </c>
      <c r="O1564" s="116">
        <f t="shared" ref="O1564:O1588" si="564">SUM(C1564:N1564)</f>
        <v>45484</v>
      </c>
    </row>
    <row r="1565" spans="2:15" s="17" customFormat="1" ht="23.25" customHeight="1" x14ac:dyDescent="0.25">
      <c r="B1565" s="104" t="s">
        <v>1401</v>
      </c>
      <c r="C1565" s="109">
        <v>3430</v>
      </c>
      <c r="D1565" s="109">
        <v>3105</v>
      </c>
      <c r="E1565" s="109">
        <v>4712</v>
      </c>
      <c r="F1565" s="109">
        <v>3967</v>
      </c>
      <c r="G1565" s="109">
        <v>2110</v>
      </c>
      <c r="H1565" s="109">
        <v>4020</v>
      </c>
      <c r="I1565" s="109">
        <v>5615</v>
      </c>
      <c r="J1565" s="109">
        <v>5610</v>
      </c>
      <c r="K1565" s="109">
        <v>6550</v>
      </c>
      <c r="L1565" s="109">
        <v>5224</v>
      </c>
      <c r="M1565" s="109">
        <v>2636</v>
      </c>
      <c r="N1565" s="109">
        <v>5881</v>
      </c>
      <c r="O1565" s="116">
        <f t="shared" si="564"/>
        <v>52860</v>
      </c>
    </row>
    <row r="1566" spans="2:15" s="17" customFormat="1" ht="23.25" customHeight="1" x14ac:dyDescent="0.25">
      <c r="B1566" s="107" t="s">
        <v>1417</v>
      </c>
      <c r="C1566" s="110">
        <v>1305</v>
      </c>
      <c r="D1566" s="110">
        <v>1415</v>
      </c>
      <c r="E1566" s="110">
        <v>1255</v>
      </c>
      <c r="F1566" s="110">
        <v>2247</v>
      </c>
      <c r="G1566" s="110">
        <v>2990</v>
      </c>
      <c r="H1566" s="110">
        <v>1930</v>
      </c>
      <c r="I1566" s="110">
        <v>560</v>
      </c>
      <c r="J1566" s="110">
        <v>1250</v>
      </c>
      <c r="K1566" s="110">
        <v>1410</v>
      </c>
      <c r="L1566" s="110">
        <v>840</v>
      </c>
      <c r="M1566" s="110">
        <v>1405</v>
      </c>
      <c r="N1566" s="110">
        <v>925</v>
      </c>
      <c r="O1566" s="116">
        <f t="shared" si="564"/>
        <v>17532</v>
      </c>
    </row>
    <row r="1567" spans="2:15" s="17" customFormat="1" ht="23.25" customHeight="1" x14ac:dyDescent="0.25">
      <c r="B1567" s="104" t="s">
        <v>1402</v>
      </c>
      <c r="C1567" s="109">
        <v>1650</v>
      </c>
      <c r="D1567" s="109">
        <v>530</v>
      </c>
      <c r="E1567" s="109">
        <v>660</v>
      </c>
      <c r="F1567" s="109">
        <v>1600</v>
      </c>
      <c r="G1567" s="109">
        <v>1740</v>
      </c>
      <c r="H1567" s="109">
        <v>1185</v>
      </c>
      <c r="I1567" s="109">
        <v>1350</v>
      </c>
      <c r="J1567" s="109">
        <v>1180</v>
      </c>
      <c r="K1567" s="109">
        <v>1620</v>
      </c>
      <c r="L1567" s="109">
        <v>856</v>
      </c>
      <c r="M1567" s="109">
        <v>1585</v>
      </c>
      <c r="N1567" s="109">
        <v>1393</v>
      </c>
      <c r="O1567" s="116">
        <f t="shared" si="564"/>
        <v>15349</v>
      </c>
    </row>
    <row r="1568" spans="2:15" s="17" customFormat="1" ht="23.25" customHeight="1" x14ac:dyDescent="0.25">
      <c r="B1568" s="107" t="s">
        <v>1418</v>
      </c>
      <c r="C1568" s="110">
        <v>1360</v>
      </c>
      <c r="D1568" s="110">
        <v>786</v>
      </c>
      <c r="E1568" s="110">
        <v>931</v>
      </c>
      <c r="F1568" s="110">
        <v>1015</v>
      </c>
      <c r="G1568" s="110">
        <v>755</v>
      </c>
      <c r="H1568" s="110">
        <v>190</v>
      </c>
      <c r="I1568" s="110">
        <v>1335</v>
      </c>
      <c r="J1568" s="110">
        <v>720</v>
      </c>
      <c r="K1568" s="110">
        <v>570</v>
      </c>
      <c r="L1568" s="110">
        <v>601</v>
      </c>
      <c r="M1568" s="110">
        <v>1374</v>
      </c>
      <c r="N1568" s="110">
        <v>1239</v>
      </c>
      <c r="O1568" s="116">
        <f t="shared" si="564"/>
        <v>10876</v>
      </c>
    </row>
    <row r="1569" spans="2:15" s="17" customFormat="1" ht="23.25" customHeight="1" x14ac:dyDescent="0.25">
      <c r="B1569" s="104" t="s">
        <v>1403</v>
      </c>
      <c r="C1569" s="109">
        <v>490</v>
      </c>
      <c r="D1569" s="109">
        <v>930</v>
      </c>
      <c r="E1569" s="109">
        <v>830</v>
      </c>
      <c r="F1569" s="109">
        <v>490</v>
      </c>
      <c r="G1569" s="109">
        <v>1400</v>
      </c>
      <c r="H1569" s="109">
        <v>700</v>
      </c>
      <c r="I1569" s="109">
        <v>1230</v>
      </c>
      <c r="J1569" s="109">
        <v>921</v>
      </c>
      <c r="K1569" s="109">
        <v>390</v>
      </c>
      <c r="L1569" s="109">
        <v>667</v>
      </c>
      <c r="M1569" s="109">
        <v>1298</v>
      </c>
      <c r="N1569" s="109">
        <v>775</v>
      </c>
      <c r="O1569" s="116">
        <f t="shared" si="564"/>
        <v>10121</v>
      </c>
    </row>
    <row r="1570" spans="2:15" s="17" customFormat="1" ht="23.25" customHeight="1" x14ac:dyDescent="0.25">
      <c r="B1570" s="107" t="s">
        <v>1404</v>
      </c>
      <c r="C1570" s="110">
        <v>2820</v>
      </c>
      <c r="D1570" s="110">
        <v>980</v>
      </c>
      <c r="E1570" s="110">
        <v>1360</v>
      </c>
      <c r="F1570" s="110">
        <v>2512</v>
      </c>
      <c r="G1570" s="110">
        <v>625</v>
      </c>
      <c r="H1570" s="110">
        <v>1570</v>
      </c>
      <c r="I1570" s="110">
        <v>2200</v>
      </c>
      <c r="J1570" s="110">
        <v>2586</v>
      </c>
      <c r="K1570" s="110">
        <v>2510</v>
      </c>
      <c r="L1570" s="110">
        <v>2570</v>
      </c>
      <c r="M1570" s="110">
        <v>2870</v>
      </c>
      <c r="N1570" s="110">
        <v>2615</v>
      </c>
      <c r="O1570" s="116">
        <f t="shared" si="564"/>
        <v>25218</v>
      </c>
    </row>
    <row r="1571" spans="2:15" s="17" customFormat="1" ht="23.25" customHeight="1" x14ac:dyDescent="0.25">
      <c r="B1571" s="104" t="s">
        <v>886</v>
      </c>
      <c r="C1571" s="109">
        <v>30</v>
      </c>
      <c r="D1571" s="109">
        <v>100</v>
      </c>
      <c r="E1571" s="109">
        <v>0</v>
      </c>
      <c r="F1571" s="109">
        <v>50</v>
      </c>
      <c r="G1571" s="109">
        <v>120</v>
      </c>
      <c r="H1571" s="109">
        <v>90</v>
      </c>
      <c r="I1571" s="109">
        <v>0</v>
      </c>
      <c r="J1571" s="109">
        <v>90</v>
      </c>
      <c r="K1571" s="109">
        <v>220</v>
      </c>
      <c r="L1571" s="109">
        <v>180</v>
      </c>
      <c r="M1571" s="109">
        <v>335</v>
      </c>
      <c r="N1571" s="109">
        <v>140</v>
      </c>
      <c r="O1571" s="116">
        <f t="shared" si="564"/>
        <v>1355</v>
      </c>
    </row>
    <row r="1572" spans="2:15" s="17" customFormat="1" ht="23.25" customHeight="1" x14ac:dyDescent="0.25">
      <c r="B1572" s="107" t="s">
        <v>1332</v>
      </c>
      <c r="C1572" s="110">
        <v>0</v>
      </c>
      <c r="D1572" s="110">
        <v>0</v>
      </c>
      <c r="E1572" s="110">
        <v>0</v>
      </c>
      <c r="F1572" s="110">
        <v>0</v>
      </c>
      <c r="G1572" s="110">
        <v>0</v>
      </c>
      <c r="H1572" s="110">
        <v>0</v>
      </c>
      <c r="I1572" s="110">
        <v>0</v>
      </c>
      <c r="J1572" s="110">
        <v>0</v>
      </c>
      <c r="K1572" s="110">
        <v>0</v>
      </c>
      <c r="L1572" s="110">
        <v>0</v>
      </c>
      <c r="M1572" s="110">
        <v>0</v>
      </c>
      <c r="N1572" s="110">
        <v>0</v>
      </c>
      <c r="O1572" s="116">
        <f t="shared" si="564"/>
        <v>0</v>
      </c>
    </row>
    <row r="1573" spans="2:15" s="17" customFormat="1" ht="23.25" customHeight="1" x14ac:dyDescent="0.25">
      <c r="B1573" s="104" t="s">
        <v>887</v>
      </c>
      <c r="C1573" s="109">
        <v>0</v>
      </c>
      <c r="D1573" s="109">
        <v>70</v>
      </c>
      <c r="E1573" s="109">
        <v>0</v>
      </c>
      <c r="F1573" s="109">
        <v>0</v>
      </c>
      <c r="G1573" s="109">
        <v>60</v>
      </c>
      <c r="H1573" s="109">
        <v>0</v>
      </c>
      <c r="I1573" s="109">
        <v>0</v>
      </c>
      <c r="J1573" s="109">
        <v>110</v>
      </c>
      <c r="K1573" s="109">
        <v>0</v>
      </c>
      <c r="L1573" s="109">
        <v>20</v>
      </c>
      <c r="M1573" s="109">
        <v>0</v>
      </c>
      <c r="N1573" s="109">
        <v>0</v>
      </c>
      <c r="O1573" s="116">
        <f t="shared" si="564"/>
        <v>260</v>
      </c>
    </row>
    <row r="1574" spans="2:15" s="17" customFormat="1" ht="23.25" customHeight="1" x14ac:dyDescent="0.25">
      <c r="B1574" s="107" t="s">
        <v>888</v>
      </c>
      <c r="C1574" s="110">
        <v>0</v>
      </c>
      <c r="D1574" s="110">
        <v>0</v>
      </c>
      <c r="E1574" s="110">
        <v>0</v>
      </c>
      <c r="F1574" s="110">
        <v>0</v>
      </c>
      <c r="G1574" s="110">
        <v>0</v>
      </c>
      <c r="H1574" s="110">
        <v>0</v>
      </c>
      <c r="I1574" s="110">
        <v>0</v>
      </c>
      <c r="J1574" s="110">
        <v>0</v>
      </c>
      <c r="K1574" s="110">
        <v>0</v>
      </c>
      <c r="L1574" s="110">
        <v>0</v>
      </c>
      <c r="M1574" s="110">
        <v>0</v>
      </c>
      <c r="N1574" s="110">
        <v>0</v>
      </c>
      <c r="O1574" s="116">
        <f t="shared" si="564"/>
        <v>0</v>
      </c>
    </row>
    <row r="1575" spans="2:15" s="17" customFormat="1" ht="23.25" customHeight="1" x14ac:dyDescent="0.25">
      <c r="B1575" s="104" t="s">
        <v>889</v>
      </c>
      <c r="C1575" s="109">
        <v>5260</v>
      </c>
      <c r="D1575" s="109">
        <v>5500</v>
      </c>
      <c r="E1575" s="109">
        <v>3260</v>
      </c>
      <c r="F1575" s="109">
        <v>1920</v>
      </c>
      <c r="G1575" s="109">
        <v>2760</v>
      </c>
      <c r="H1575" s="109">
        <v>3220</v>
      </c>
      <c r="I1575" s="109">
        <v>4900</v>
      </c>
      <c r="J1575" s="109">
        <v>7670</v>
      </c>
      <c r="K1575" s="109">
        <v>5300</v>
      </c>
      <c r="L1575" s="109">
        <v>6420</v>
      </c>
      <c r="M1575" s="109">
        <v>6066</v>
      </c>
      <c r="N1575" s="109">
        <v>5420</v>
      </c>
      <c r="O1575" s="116">
        <f t="shared" si="564"/>
        <v>57696</v>
      </c>
    </row>
    <row r="1576" spans="2:15" s="17" customFormat="1" ht="23.25" customHeight="1" x14ac:dyDescent="0.25">
      <c r="B1576" s="107" t="s">
        <v>1405</v>
      </c>
      <c r="C1576" s="110">
        <v>0</v>
      </c>
      <c r="D1576" s="110">
        <v>0</v>
      </c>
      <c r="E1576" s="110">
        <v>0</v>
      </c>
      <c r="F1576" s="110">
        <v>0</v>
      </c>
      <c r="G1576" s="110">
        <v>0</v>
      </c>
      <c r="H1576" s="110">
        <v>0</v>
      </c>
      <c r="I1576" s="110">
        <v>0</v>
      </c>
      <c r="J1576" s="110">
        <v>0</v>
      </c>
      <c r="K1576" s="110">
        <v>0</v>
      </c>
      <c r="L1576" s="110">
        <v>0</v>
      </c>
      <c r="M1576" s="110">
        <v>0</v>
      </c>
      <c r="N1576" s="110">
        <v>0</v>
      </c>
      <c r="O1576" s="116">
        <f t="shared" si="564"/>
        <v>0</v>
      </c>
    </row>
    <row r="1577" spans="2:15" s="17" customFormat="1" ht="23.25" customHeight="1" x14ac:dyDescent="0.25">
      <c r="B1577" s="104" t="s">
        <v>1406</v>
      </c>
      <c r="C1577" s="109">
        <v>0</v>
      </c>
      <c r="D1577" s="109">
        <v>860</v>
      </c>
      <c r="E1577" s="109">
        <v>100</v>
      </c>
      <c r="F1577" s="109">
        <v>50</v>
      </c>
      <c r="G1577" s="109">
        <v>0</v>
      </c>
      <c r="H1577" s="109">
        <v>880</v>
      </c>
      <c r="I1577" s="109">
        <v>110</v>
      </c>
      <c r="J1577" s="109">
        <v>0</v>
      </c>
      <c r="K1577" s="109">
        <v>1270</v>
      </c>
      <c r="L1577" s="109">
        <v>105</v>
      </c>
      <c r="M1577" s="109">
        <v>0</v>
      </c>
      <c r="N1577" s="109">
        <v>0</v>
      </c>
      <c r="O1577" s="116">
        <f t="shared" si="564"/>
        <v>3375</v>
      </c>
    </row>
    <row r="1578" spans="2:15" s="17" customFormat="1" ht="23.25" customHeight="1" x14ac:dyDescent="0.25">
      <c r="B1578" s="107" t="s">
        <v>1407</v>
      </c>
      <c r="C1578" s="110">
        <v>30</v>
      </c>
      <c r="D1578" s="110">
        <v>450</v>
      </c>
      <c r="E1578" s="110">
        <v>0</v>
      </c>
      <c r="F1578" s="110">
        <v>79</v>
      </c>
      <c r="G1578" s="110">
        <v>200</v>
      </c>
      <c r="H1578" s="110">
        <v>100</v>
      </c>
      <c r="I1578" s="110">
        <v>0</v>
      </c>
      <c r="J1578" s="110">
        <v>130</v>
      </c>
      <c r="K1578" s="110">
        <v>50</v>
      </c>
      <c r="L1578" s="110">
        <v>100</v>
      </c>
      <c r="M1578" s="110">
        <v>0</v>
      </c>
      <c r="N1578" s="110">
        <v>0</v>
      </c>
      <c r="O1578" s="116">
        <f t="shared" si="564"/>
        <v>1139</v>
      </c>
    </row>
    <row r="1579" spans="2:15" s="17" customFormat="1" ht="23.25" customHeight="1" x14ac:dyDescent="0.25">
      <c r="B1579" s="104" t="s">
        <v>1408</v>
      </c>
      <c r="C1579" s="109">
        <v>3300</v>
      </c>
      <c r="D1579" s="109">
        <v>1320</v>
      </c>
      <c r="E1579" s="109">
        <v>250</v>
      </c>
      <c r="F1579" s="109">
        <v>130</v>
      </c>
      <c r="G1579" s="109">
        <v>1350</v>
      </c>
      <c r="H1579" s="109">
        <v>1950</v>
      </c>
      <c r="I1579" s="109">
        <v>2560</v>
      </c>
      <c r="J1579" s="109">
        <v>1090</v>
      </c>
      <c r="K1579" s="109">
        <v>860</v>
      </c>
      <c r="L1579" s="109">
        <v>675</v>
      </c>
      <c r="M1579" s="109">
        <v>2115</v>
      </c>
      <c r="N1579" s="109">
        <v>1158</v>
      </c>
      <c r="O1579" s="116">
        <f t="shared" si="564"/>
        <v>16758</v>
      </c>
    </row>
    <row r="1580" spans="2:15" s="17" customFormat="1" ht="23.25" customHeight="1" x14ac:dyDescent="0.25">
      <c r="B1580" s="107" t="s">
        <v>1409</v>
      </c>
      <c r="C1580" s="110">
        <v>0</v>
      </c>
      <c r="D1580" s="110">
        <v>0</v>
      </c>
      <c r="E1580" s="110">
        <v>0</v>
      </c>
      <c r="F1580" s="110">
        <v>0</v>
      </c>
      <c r="G1580" s="110">
        <v>0</v>
      </c>
      <c r="H1580" s="110">
        <v>0</v>
      </c>
      <c r="I1580" s="110">
        <v>390</v>
      </c>
      <c r="J1580" s="110">
        <v>0</v>
      </c>
      <c r="K1580" s="110">
        <v>200</v>
      </c>
      <c r="L1580" s="110">
        <v>0</v>
      </c>
      <c r="M1580" s="110">
        <v>0</v>
      </c>
      <c r="N1580" s="110">
        <v>640</v>
      </c>
      <c r="O1580" s="116">
        <f t="shared" si="564"/>
        <v>1230</v>
      </c>
    </row>
    <row r="1581" spans="2:15" s="17" customFormat="1" ht="23.25" customHeight="1" x14ac:dyDescent="0.25">
      <c r="B1581" s="104" t="s">
        <v>1410</v>
      </c>
      <c r="C1581" s="109">
        <v>0</v>
      </c>
      <c r="D1581" s="109">
        <v>0</v>
      </c>
      <c r="E1581" s="109">
        <v>0</v>
      </c>
      <c r="F1581" s="109">
        <v>0</v>
      </c>
      <c r="G1581" s="109">
        <v>0</v>
      </c>
      <c r="H1581" s="109">
        <v>0</v>
      </c>
      <c r="I1581" s="109">
        <v>0</v>
      </c>
      <c r="J1581" s="109">
        <v>0</v>
      </c>
      <c r="K1581" s="109">
        <v>0</v>
      </c>
      <c r="L1581" s="109">
        <v>0</v>
      </c>
      <c r="M1581" s="109">
        <v>0</v>
      </c>
      <c r="N1581" s="109">
        <v>0</v>
      </c>
      <c r="O1581" s="116">
        <f t="shared" si="564"/>
        <v>0</v>
      </c>
    </row>
    <row r="1582" spans="2:15" s="17" customFormat="1" ht="23.25" customHeight="1" x14ac:dyDescent="0.25">
      <c r="B1582" s="107" t="s">
        <v>1411</v>
      </c>
      <c r="C1582" s="110">
        <v>272</v>
      </c>
      <c r="D1582" s="110">
        <v>42</v>
      </c>
      <c r="E1582" s="110">
        <v>0</v>
      </c>
      <c r="F1582" s="110">
        <v>0</v>
      </c>
      <c r="G1582" s="110">
        <v>0</v>
      </c>
      <c r="H1582" s="110">
        <v>0</v>
      </c>
      <c r="I1582" s="110">
        <v>380</v>
      </c>
      <c r="J1582" s="110">
        <v>60</v>
      </c>
      <c r="K1582" s="110">
        <v>300</v>
      </c>
      <c r="L1582" s="110">
        <v>180</v>
      </c>
      <c r="M1582" s="110">
        <v>193</v>
      </c>
      <c r="N1582" s="110">
        <v>101</v>
      </c>
      <c r="O1582" s="116">
        <f t="shared" si="564"/>
        <v>1528</v>
      </c>
    </row>
    <row r="1583" spans="2:15" s="17" customFormat="1" ht="23.25" customHeight="1" x14ac:dyDescent="0.25">
      <c r="B1583" s="105" t="s">
        <v>1412</v>
      </c>
      <c r="C1583" s="109">
        <v>0</v>
      </c>
      <c r="D1583" s="330">
        <v>0</v>
      </c>
      <c r="E1583" s="330">
        <v>0</v>
      </c>
      <c r="F1583" s="330">
        <v>0</v>
      </c>
      <c r="G1583" s="330">
        <v>0</v>
      </c>
      <c r="H1583" s="330">
        <v>0</v>
      </c>
      <c r="I1583" s="330">
        <v>0</v>
      </c>
      <c r="J1583" s="330">
        <v>0</v>
      </c>
      <c r="K1583" s="330">
        <v>0</v>
      </c>
      <c r="L1583" s="330">
        <v>0</v>
      </c>
      <c r="M1583" s="330">
        <v>0</v>
      </c>
      <c r="N1583" s="330">
        <v>0</v>
      </c>
      <c r="O1583" s="116">
        <f t="shared" si="564"/>
        <v>0</v>
      </c>
    </row>
    <row r="1584" spans="2:15" s="17" customFormat="1" ht="23.25" customHeight="1" x14ac:dyDescent="0.25">
      <c r="B1584" s="107" t="s">
        <v>1413</v>
      </c>
      <c r="C1584" s="110">
        <v>0</v>
      </c>
      <c r="D1584" s="110">
        <v>0</v>
      </c>
      <c r="E1584" s="110">
        <v>0</v>
      </c>
      <c r="F1584" s="110">
        <v>0</v>
      </c>
      <c r="G1584" s="110">
        <v>0</v>
      </c>
      <c r="H1584" s="110">
        <v>0</v>
      </c>
      <c r="I1584" s="110">
        <v>0</v>
      </c>
      <c r="J1584" s="110">
        <v>0</v>
      </c>
      <c r="K1584" s="110">
        <v>0</v>
      </c>
      <c r="L1584" s="110">
        <v>0</v>
      </c>
      <c r="M1584" s="110">
        <v>0</v>
      </c>
      <c r="N1584" s="110">
        <v>0</v>
      </c>
      <c r="O1584" s="116">
        <f t="shared" si="564"/>
        <v>0</v>
      </c>
    </row>
    <row r="1585" spans="2:15" s="17" customFormat="1" ht="23.25" customHeight="1" x14ac:dyDescent="0.25">
      <c r="B1585" s="105" t="s">
        <v>1414</v>
      </c>
      <c r="C1585" s="109">
        <v>0</v>
      </c>
      <c r="D1585" s="330">
        <v>0</v>
      </c>
      <c r="E1585" s="330">
        <v>0</v>
      </c>
      <c r="F1585" s="330">
        <v>0</v>
      </c>
      <c r="G1585" s="330">
        <v>0</v>
      </c>
      <c r="H1585" s="330">
        <v>0</v>
      </c>
      <c r="I1585" s="330">
        <v>0</v>
      </c>
      <c r="J1585" s="330">
        <v>90</v>
      </c>
      <c r="K1585" s="330">
        <v>50</v>
      </c>
      <c r="L1585" s="330">
        <v>190</v>
      </c>
      <c r="M1585" s="330">
        <v>200</v>
      </c>
      <c r="N1585" s="330">
        <v>136</v>
      </c>
      <c r="O1585" s="116">
        <f t="shared" si="564"/>
        <v>666</v>
      </c>
    </row>
    <row r="1586" spans="2:15" s="17" customFormat="1" ht="23.25" customHeight="1" x14ac:dyDescent="0.25">
      <c r="B1586" s="107" t="s">
        <v>1415</v>
      </c>
      <c r="C1586" s="110">
        <v>882</v>
      </c>
      <c r="D1586" s="110">
        <v>483</v>
      </c>
      <c r="E1586" s="110">
        <v>177</v>
      </c>
      <c r="F1586" s="110">
        <v>231</v>
      </c>
      <c r="G1586" s="110">
        <v>560</v>
      </c>
      <c r="H1586" s="110">
        <v>173</v>
      </c>
      <c r="I1586" s="110">
        <v>360</v>
      </c>
      <c r="J1586" s="110">
        <v>50</v>
      </c>
      <c r="K1586" s="110">
        <v>155</v>
      </c>
      <c r="L1586" s="110">
        <v>384</v>
      </c>
      <c r="M1586" s="110">
        <v>837</v>
      </c>
      <c r="N1586" s="110">
        <v>350</v>
      </c>
      <c r="O1586" s="116">
        <f t="shared" si="564"/>
        <v>4642</v>
      </c>
    </row>
    <row r="1587" spans="2:15" s="17" customFormat="1" ht="23.25" customHeight="1" x14ac:dyDescent="0.25">
      <c r="B1587" s="104" t="s">
        <v>1416</v>
      </c>
      <c r="C1587" s="109">
        <v>700</v>
      </c>
      <c r="D1587" s="109">
        <v>240</v>
      </c>
      <c r="E1587" s="109">
        <v>2010</v>
      </c>
      <c r="F1587" s="109">
        <v>1146</v>
      </c>
      <c r="G1587" s="109">
        <v>3362</v>
      </c>
      <c r="H1587" s="109">
        <v>362</v>
      </c>
      <c r="I1587" s="109">
        <v>1305</v>
      </c>
      <c r="J1587" s="109">
        <v>2615</v>
      </c>
      <c r="K1587" s="109">
        <v>2288</v>
      </c>
      <c r="L1587" s="109">
        <v>3530</v>
      </c>
      <c r="M1587" s="109">
        <v>3312</v>
      </c>
      <c r="N1587" s="109">
        <v>1715</v>
      </c>
      <c r="O1587" s="116">
        <f t="shared" si="564"/>
        <v>22585</v>
      </c>
    </row>
    <row r="1588" spans="2:15" s="22" customFormat="1" ht="23.25" customHeight="1" x14ac:dyDescent="0.25">
      <c r="B1588" s="117" t="s">
        <v>5</v>
      </c>
      <c r="C1588" s="116">
        <f>SUM(C1564:C1587)</f>
        <v>26014</v>
      </c>
      <c r="D1588" s="116">
        <f t="shared" ref="D1588:N1588" si="565">SUM(D1564:D1587)</f>
        <v>20935</v>
      </c>
      <c r="E1588" s="116">
        <f t="shared" si="565"/>
        <v>17235</v>
      </c>
      <c r="F1588" s="116">
        <f t="shared" si="565"/>
        <v>19404</v>
      </c>
      <c r="G1588" s="116">
        <f t="shared" si="565"/>
        <v>20712</v>
      </c>
      <c r="H1588" s="116">
        <f t="shared" si="565"/>
        <v>16840</v>
      </c>
      <c r="I1588" s="116">
        <f t="shared" si="565"/>
        <v>25825</v>
      </c>
      <c r="J1588" s="116">
        <f t="shared" si="565"/>
        <v>28982</v>
      </c>
      <c r="K1588" s="116">
        <f t="shared" si="565"/>
        <v>27783</v>
      </c>
      <c r="L1588" s="116">
        <f t="shared" si="565"/>
        <v>26631</v>
      </c>
      <c r="M1588" s="116">
        <f t="shared" si="565"/>
        <v>30041</v>
      </c>
      <c r="N1588" s="116">
        <f t="shared" si="565"/>
        <v>28272</v>
      </c>
      <c r="O1588" s="116">
        <f t="shared" si="564"/>
        <v>288674</v>
      </c>
    </row>
    <row r="1589" spans="2:15" s="17" customFormat="1" ht="23.25" customHeight="1" x14ac:dyDescent="0.25">
      <c r="B1589" s="117" t="s">
        <v>25</v>
      </c>
      <c r="C1589" s="111">
        <f>C1588/$C$1708</f>
        <v>839.16129032258061</v>
      </c>
      <c r="D1589" s="111">
        <f t="shared" ref="D1589:N1589" si="566">D1588/$C$1709</f>
        <v>688.42486024334096</v>
      </c>
      <c r="E1589" s="111">
        <f t="shared" si="566"/>
        <v>566.75435711936859</v>
      </c>
      <c r="F1589" s="111">
        <f t="shared" si="566"/>
        <v>638.07957908582705</v>
      </c>
      <c r="G1589" s="111">
        <f t="shared" si="566"/>
        <v>681.09174613613948</v>
      </c>
      <c r="H1589" s="111">
        <f t="shared" si="566"/>
        <v>553.76520881289048</v>
      </c>
      <c r="I1589" s="111">
        <f t="shared" si="566"/>
        <v>849.22722788556393</v>
      </c>
      <c r="J1589" s="111">
        <f t="shared" si="566"/>
        <v>953.04176257809934</v>
      </c>
      <c r="K1589" s="111">
        <f t="shared" si="566"/>
        <v>913.61394278197963</v>
      </c>
      <c r="L1589" s="111">
        <f t="shared" si="566"/>
        <v>875.73166721473194</v>
      </c>
      <c r="M1589" s="111">
        <f t="shared" si="566"/>
        <v>987.86583360736597</v>
      </c>
      <c r="N1589" s="111">
        <f t="shared" si="566"/>
        <v>929.69417954620189</v>
      </c>
      <c r="O1589" s="111">
        <f>O1588/O1708</f>
        <v>790.88767123287676</v>
      </c>
    </row>
    <row r="1590" spans="2:15" s="17" customFormat="1" ht="12" customHeight="1" x14ac:dyDescent="0.25">
      <c r="B1590" s="63"/>
      <c r="C1590" s="64"/>
      <c r="D1590" s="64"/>
      <c r="E1590" s="64"/>
      <c r="F1590" s="64"/>
      <c r="G1590" s="64"/>
      <c r="H1590" s="64"/>
      <c r="I1590" s="64"/>
      <c r="J1590" s="64"/>
      <c r="K1590" s="64"/>
      <c r="L1590" s="64"/>
      <c r="M1590" s="64"/>
      <c r="N1590" s="64"/>
      <c r="O1590" s="59"/>
    </row>
    <row r="1591" spans="2:15" s="26" customFormat="1" ht="23.25" customHeight="1" x14ac:dyDescent="0.25">
      <c r="B1591" s="121" t="s">
        <v>64</v>
      </c>
      <c r="C1591" s="123"/>
      <c r="D1591" s="124"/>
      <c r="E1591" s="124"/>
      <c r="F1591" s="124"/>
      <c r="G1591" s="124"/>
      <c r="H1591" s="124"/>
      <c r="I1591" s="124"/>
      <c r="J1591" s="124"/>
      <c r="K1591" s="124"/>
      <c r="L1591" s="124"/>
      <c r="M1591" s="124"/>
      <c r="N1591" s="124"/>
      <c r="O1591" s="125"/>
    </row>
    <row r="1592" spans="2:15" s="17" customFormat="1" ht="12" customHeight="1" x14ac:dyDescent="0.25">
      <c r="B1592" s="63"/>
      <c r="C1592" s="58"/>
      <c r="D1592" s="58"/>
      <c r="E1592" s="58"/>
      <c r="F1592" s="58"/>
      <c r="G1592" s="58"/>
      <c r="H1592" s="58"/>
      <c r="I1592" s="58"/>
      <c r="J1592" s="58"/>
      <c r="K1592" s="58"/>
      <c r="L1592" s="58"/>
      <c r="M1592" s="58"/>
      <c r="N1592" s="58"/>
      <c r="O1592" s="59"/>
    </row>
    <row r="1593" spans="2:15" s="26" customFormat="1" ht="23.25" customHeight="1" x14ac:dyDescent="0.25">
      <c r="B1593" s="121" t="s">
        <v>65</v>
      </c>
      <c r="C1593" s="123"/>
      <c r="D1593" s="124"/>
      <c r="E1593" s="124"/>
      <c r="F1593" s="124"/>
      <c r="G1593" s="124"/>
      <c r="H1593" s="124"/>
      <c r="I1593" s="124"/>
      <c r="J1593" s="124"/>
      <c r="K1593" s="124"/>
      <c r="L1593" s="124"/>
      <c r="M1593" s="124"/>
      <c r="N1593" s="124"/>
      <c r="O1593" s="125"/>
    </row>
    <row r="1594" spans="2:15" s="17" customFormat="1" ht="12" customHeight="1" x14ac:dyDescent="0.25">
      <c r="B1594" s="65"/>
      <c r="C1594" s="58"/>
      <c r="D1594" s="58"/>
      <c r="E1594" s="58"/>
      <c r="F1594" s="58"/>
      <c r="G1594" s="58"/>
      <c r="H1594" s="58"/>
      <c r="I1594" s="58"/>
      <c r="J1594" s="58"/>
      <c r="K1594" s="58"/>
      <c r="L1594" s="58"/>
      <c r="M1594" s="58"/>
      <c r="N1594" s="58"/>
      <c r="O1594" s="59"/>
    </row>
    <row r="1595" spans="2:15" s="17" customFormat="1" ht="23.25" customHeight="1" x14ac:dyDescent="0.25">
      <c r="B1595" s="85" t="s">
        <v>66</v>
      </c>
      <c r="C1595" s="123"/>
      <c r="D1595" s="124"/>
      <c r="E1595" s="124"/>
      <c r="F1595" s="124"/>
      <c r="G1595" s="124"/>
      <c r="H1595" s="124"/>
      <c r="I1595" s="124"/>
      <c r="J1595" s="124"/>
      <c r="K1595" s="124"/>
      <c r="L1595" s="124"/>
      <c r="M1595" s="124"/>
      <c r="N1595" s="124"/>
      <c r="O1595" s="125"/>
    </row>
    <row r="1596" spans="2:15" s="17" customFormat="1" ht="23.25" customHeight="1" x14ac:dyDescent="0.25">
      <c r="B1596" s="107" t="s">
        <v>890</v>
      </c>
      <c r="C1596" s="110">
        <v>27</v>
      </c>
      <c r="D1596" s="110">
        <v>26</v>
      </c>
      <c r="E1596" s="110">
        <v>22</v>
      </c>
      <c r="F1596" s="110">
        <v>21</v>
      </c>
      <c r="G1596" s="110">
        <v>22</v>
      </c>
      <c r="H1596" s="110">
        <v>22</v>
      </c>
      <c r="I1596" s="110">
        <v>21</v>
      </c>
      <c r="J1596" s="110">
        <v>22</v>
      </c>
      <c r="K1596" s="110">
        <v>22</v>
      </c>
      <c r="L1596" s="110">
        <v>23</v>
      </c>
      <c r="M1596" s="110">
        <v>22</v>
      </c>
      <c r="N1596" s="110">
        <v>21</v>
      </c>
      <c r="O1596" s="116">
        <f t="shared" ref="O1596:O1622" si="567">SUM(C1596:N1596)</f>
        <v>271</v>
      </c>
    </row>
    <row r="1597" spans="2:15" s="17" customFormat="1" ht="23.25" customHeight="1" x14ac:dyDescent="0.25">
      <c r="B1597" s="104" t="s">
        <v>891</v>
      </c>
      <c r="C1597" s="109">
        <v>44</v>
      </c>
      <c r="D1597" s="109">
        <v>43</v>
      </c>
      <c r="E1597" s="109">
        <v>41</v>
      </c>
      <c r="F1597" s="109">
        <v>44</v>
      </c>
      <c r="G1597" s="109">
        <v>45</v>
      </c>
      <c r="H1597" s="109">
        <v>46</v>
      </c>
      <c r="I1597" s="109">
        <v>45</v>
      </c>
      <c r="J1597" s="109">
        <v>44</v>
      </c>
      <c r="K1597" s="109">
        <v>42</v>
      </c>
      <c r="L1597" s="109">
        <v>41</v>
      </c>
      <c r="M1597" s="109">
        <v>41</v>
      </c>
      <c r="N1597" s="109">
        <v>40</v>
      </c>
      <c r="O1597" s="116">
        <f t="shared" si="567"/>
        <v>516</v>
      </c>
    </row>
    <row r="1598" spans="2:15" s="17" customFormat="1" ht="23.25" customHeight="1" x14ac:dyDescent="0.25">
      <c r="B1598" s="107" t="s">
        <v>892</v>
      </c>
      <c r="C1598" s="110">
        <v>142</v>
      </c>
      <c r="D1598" s="110">
        <v>142</v>
      </c>
      <c r="E1598" s="110">
        <v>141</v>
      </c>
      <c r="F1598" s="110">
        <v>157</v>
      </c>
      <c r="G1598" s="110">
        <v>159</v>
      </c>
      <c r="H1598" s="110">
        <v>159</v>
      </c>
      <c r="I1598" s="110">
        <v>157</v>
      </c>
      <c r="J1598" s="110">
        <v>156</v>
      </c>
      <c r="K1598" s="110">
        <v>150</v>
      </c>
      <c r="L1598" s="110">
        <v>151</v>
      </c>
      <c r="M1598" s="110">
        <v>150</v>
      </c>
      <c r="N1598" s="110">
        <v>148</v>
      </c>
      <c r="O1598" s="116">
        <f t="shared" si="567"/>
        <v>1812</v>
      </c>
    </row>
    <row r="1599" spans="2:15" s="17" customFormat="1" ht="23.25" customHeight="1" x14ac:dyDescent="0.25">
      <c r="B1599" s="104" t="s">
        <v>893</v>
      </c>
      <c r="C1599" s="109">
        <v>0</v>
      </c>
      <c r="D1599" s="109">
        <v>0</v>
      </c>
      <c r="E1599" s="109">
        <v>0</v>
      </c>
      <c r="F1599" s="109">
        <v>0</v>
      </c>
      <c r="G1599" s="109">
        <v>0</v>
      </c>
      <c r="H1599" s="109">
        <v>0</v>
      </c>
      <c r="I1599" s="109">
        <v>0</v>
      </c>
      <c r="J1599" s="109">
        <v>0</v>
      </c>
      <c r="K1599" s="109">
        <v>0</v>
      </c>
      <c r="L1599" s="109">
        <v>0</v>
      </c>
      <c r="M1599" s="109">
        <v>0</v>
      </c>
      <c r="N1599" s="109">
        <v>0</v>
      </c>
      <c r="O1599" s="116">
        <f t="shared" si="567"/>
        <v>0</v>
      </c>
    </row>
    <row r="1600" spans="2:15" s="22" customFormat="1" ht="23.25" customHeight="1" x14ac:dyDescent="0.25">
      <c r="B1600" s="107" t="s">
        <v>894</v>
      </c>
      <c r="C1600" s="110">
        <v>6</v>
      </c>
      <c r="D1600" s="110">
        <v>6</v>
      </c>
      <c r="E1600" s="110">
        <v>6</v>
      </c>
      <c r="F1600" s="110">
        <v>6</v>
      </c>
      <c r="G1600" s="110">
        <v>6</v>
      </c>
      <c r="H1600" s="110">
        <v>6</v>
      </c>
      <c r="I1600" s="110">
        <v>6</v>
      </c>
      <c r="J1600" s="110">
        <v>6</v>
      </c>
      <c r="K1600" s="110">
        <v>6</v>
      </c>
      <c r="L1600" s="110">
        <v>6</v>
      </c>
      <c r="M1600" s="110">
        <v>6</v>
      </c>
      <c r="N1600" s="110">
        <v>6</v>
      </c>
      <c r="O1600" s="116">
        <f t="shared" si="567"/>
        <v>72</v>
      </c>
    </row>
    <row r="1601" spans="2:15" s="22" customFormat="1" ht="23.25" customHeight="1" x14ac:dyDescent="0.25">
      <c r="B1601" s="104" t="s">
        <v>895</v>
      </c>
      <c r="C1601" s="109">
        <v>20</v>
      </c>
      <c r="D1601" s="109">
        <v>20</v>
      </c>
      <c r="E1601" s="109">
        <v>18</v>
      </c>
      <c r="F1601" s="109">
        <v>18</v>
      </c>
      <c r="G1601" s="109">
        <v>18</v>
      </c>
      <c r="H1601" s="109">
        <v>19</v>
      </c>
      <c r="I1601" s="109">
        <v>17</v>
      </c>
      <c r="J1601" s="109">
        <v>17</v>
      </c>
      <c r="K1601" s="109">
        <v>17</v>
      </c>
      <c r="L1601" s="109">
        <v>17</v>
      </c>
      <c r="M1601" s="109">
        <v>17</v>
      </c>
      <c r="N1601" s="109">
        <v>17</v>
      </c>
      <c r="O1601" s="116">
        <f t="shared" si="567"/>
        <v>215</v>
      </c>
    </row>
    <row r="1602" spans="2:15" s="22" customFormat="1" ht="23.25" customHeight="1" x14ac:dyDescent="0.25">
      <c r="B1602" s="107" t="s">
        <v>896</v>
      </c>
      <c r="C1602" s="110">
        <v>2</v>
      </c>
      <c r="D1602" s="110">
        <v>2</v>
      </c>
      <c r="E1602" s="110">
        <v>2</v>
      </c>
      <c r="F1602" s="110">
        <v>2</v>
      </c>
      <c r="G1602" s="110">
        <v>2</v>
      </c>
      <c r="H1602" s="110">
        <v>2</v>
      </c>
      <c r="I1602" s="110">
        <v>2</v>
      </c>
      <c r="J1602" s="110">
        <v>2</v>
      </c>
      <c r="K1602" s="110">
        <v>2</v>
      </c>
      <c r="L1602" s="110">
        <v>2</v>
      </c>
      <c r="M1602" s="110">
        <v>2</v>
      </c>
      <c r="N1602" s="110">
        <v>2</v>
      </c>
      <c r="O1602" s="116">
        <f t="shared" si="567"/>
        <v>24</v>
      </c>
    </row>
    <row r="1603" spans="2:15" s="22" customFormat="1" ht="23.25" customHeight="1" x14ac:dyDescent="0.25">
      <c r="B1603" s="104" t="s">
        <v>897</v>
      </c>
      <c r="C1603" s="109">
        <v>15</v>
      </c>
      <c r="D1603" s="109">
        <v>15</v>
      </c>
      <c r="E1603" s="109">
        <v>15</v>
      </c>
      <c r="F1603" s="109">
        <v>15</v>
      </c>
      <c r="G1603" s="109">
        <v>15</v>
      </c>
      <c r="H1603" s="109">
        <v>15</v>
      </c>
      <c r="I1603" s="109">
        <v>15</v>
      </c>
      <c r="J1603" s="109">
        <v>15</v>
      </c>
      <c r="K1603" s="109">
        <v>15</v>
      </c>
      <c r="L1603" s="109">
        <v>15</v>
      </c>
      <c r="M1603" s="109">
        <v>16</v>
      </c>
      <c r="N1603" s="109">
        <v>16</v>
      </c>
      <c r="O1603" s="116">
        <f t="shared" si="567"/>
        <v>182</v>
      </c>
    </row>
    <row r="1604" spans="2:15" s="22" customFormat="1" ht="23.25" customHeight="1" x14ac:dyDescent="0.25">
      <c r="B1604" s="107" t="s">
        <v>898</v>
      </c>
      <c r="C1604" s="110">
        <v>3</v>
      </c>
      <c r="D1604" s="110">
        <v>3</v>
      </c>
      <c r="E1604" s="110">
        <v>2</v>
      </c>
      <c r="F1604" s="110">
        <v>2</v>
      </c>
      <c r="G1604" s="110">
        <v>2</v>
      </c>
      <c r="H1604" s="110">
        <v>2</v>
      </c>
      <c r="I1604" s="110">
        <v>3</v>
      </c>
      <c r="J1604" s="110">
        <v>3</v>
      </c>
      <c r="K1604" s="110">
        <v>3</v>
      </c>
      <c r="L1604" s="110">
        <v>3</v>
      </c>
      <c r="M1604" s="110">
        <v>2</v>
      </c>
      <c r="N1604" s="110">
        <v>2</v>
      </c>
      <c r="O1604" s="116">
        <f t="shared" si="567"/>
        <v>30</v>
      </c>
    </row>
    <row r="1605" spans="2:15" s="17" customFormat="1" ht="23.25" customHeight="1" x14ac:dyDescent="0.25">
      <c r="B1605" s="104" t="s">
        <v>899</v>
      </c>
      <c r="C1605" s="109">
        <v>23</v>
      </c>
      <c r="D1605" s="109">
        <v>23</v>
      </c>
      <c r="E1605" s="109">
        <v>23</v>
      </c>
      <c r="F1605" s="109">
        <v>23</v>
      </c>
      <c r="G1605" s="109">
        <v>23</v>
      </c>
      <c r="H1605" s="109">
        <v>24</v>
      </c>
      <c r="I1605" s="109">
        <v>24</v>
      </c>
      <c r="J1605" s="109">
        <v>24</v>
      </c>
      <c r="K1605" s="109">
        <v>24</v>
      </c>
      <c r="L1605" s="109">
        <v>24</v>
      </c>
      <c r="M1605" s="109">
        <v>24</v>
      </c>
      <c r="N1605" s="109">
        <v>24</v>
      </c>
      <c r="O1605" s="116">
        <f t="shared" si="567"/>
        <v>283</v>
      </c>
    </row>
    <row r="1606" spans="2:15" s="17" customFormat="1" ht="23.25" customHeight="1" x14ac:dyDescent="0.25">
      <c r="B1606" s="107" t="s">
        <v>900</v>
      </c>
      <c r="C1606" s="110">
        <v>34</v>
      </c>
      <c r="D1606" s="110">
        <v>36</v>
      </c>
      <c r="E1606" s="110">
        <v>36</v>
      </c>
      <c r="F1606" s="110">
        <v>36</v>
      </c>
      <c r="G1606" s="110">
        <v>35</v>
      </c>
      <c r="H1606" s="110">
        <v>35</v>
      </c>
      <c r="I1606" s="110">
        <v>35</v>
      </c>
      <c r="J1606" s="110">
        <v>35</v>
      </c>
      <c r="K1606" s="110">
        <v>35</v>
      </c>
      <c r="L1606" s="110">
        <v>36</v>
      </c>
      <c r="M1606" s="110">
        <v>37</v>
      </c>
      <c r="N1606" s="110">
        <v>38</v>
      </c>
      <c r="O1606" s="116">
        <f t="shared" si="567"/>
        <v>428</v>
      </c>
    </row>
    <row r="1607" spans="2:15" s="17" customFormat="1" ht="23.25" customHeight="1" x14ac:dyDescent="0.25">
      <c r="B1607" s="104" t="s">
        <v>901</v>
      </c>
      <c r="C1607" s="109">
        <v>10</v>
      </c>
      <c r="D1607" s="109">
        <v>10</v>
      </c>
      <c r="E1607" s="109">
        <v>10</v>
      </c>
      <c r="F1607" s="109">
        <v>10</v>
      </c>
      <c r="G1607" s="109">
        <v>10</v>
      </c>
      <c r="H1607" s="109">
        <v>10</v>
      </c>
      <c r="I1607" s="109">
        <v>10</v>
      </c>
      <c r="J1607" s="109">
        <v>9</v>
      </c>
      <c r="K1607" s="109">
        <v>9</v>
      </c>
      <c r="L1607" s="109">
        <v>9</v>
      </c>
      <c r="M1607" s="109">
        <v>9</v>
      </c>
      <c r="N1607" s="109">
        <v>9</v>
      </c>
      <c r="O1607" s="116">
        <f t="shared" si="567"/>
        <v>115</v>
      </c>
    </row>
    <row r="1608" spans="2:15" s="17" customFormat="1" ht="23.25" customHeight="1" x14ac:dyDescent="0.25">
      <c r="B1608" s="107" t="s">
        <v>902</v>
      </c>
      <c r="C1608" s="110">
        <v>5</v>
      </c>
      <c r="D1608" s="110">
        <v>5</v>
      </c>
      <c r="E1608" s="110">
        <v>5</v>
      </c>
      <c r="F1608" s="110">
        <v>5</v>
      </c>
      <c r="G1608" s="110">
        <v>5</v>
      </c>
      <c r="H1608" s="110">
        <v>5</v>
      </c>
      <c r="I1608" s="110">
        <v>5</v>
      </c>
      <c r="J1608" s="110">
        <v>5</v>
      </c>
      <c r="K1608" s="110">
        <v>5</v>
      </c>
      <c r="L1608" s="110">
        <v>5</v>
      </c>
      <c r="M1608" s="110">
        <v>5</v>
      </c>
      <c r="N1608" s="110">
        <v>5</v>
      </c>
      <c r="O1608" s="116">
        <f t="shared" si="567"/>
        <v>60</v>
      </c>
    </row>
    <row r="1609" spans="2:15" s="17" customFormat="1" ht="23.25" customHeight="1" x14ac:dyDescent="0.25">
      <c r="B1609" s="104" t="s">
        <v>903</v>
      </c>
      <c r="C1609" s="109">
        <v>1</v>
      </c>
      <c r="D1609" s="109">
        <v>1</v>
      </c>
      <c r="E1609" s="109">
        <v>0</v>
      </c>
      <c r="F1609" s="109">
        <v>0</v>
      </c>
      <c r="G1609" s="109">
        <v>1</v>
      </c>
      <c r="H1609" s="109">
        <v>1</v>
      </c>
      <c r="I1609" s="109">
        <v>1</v>
      </c>
      <c r="J1609" s="109">
        <v>0</v>
      </c>
      <c r="K1609" s="109">
        <v>1</v>
      </c>
      <c r="L1609" s="109">
        <v>1</v>
      </c>
      <c r="M1609" s="109">
        <v>1</v>
      </c>
      <c r="N1609" s="109">
        <v>1</v>
      </c>
      <c r="O1609" s="116">
        <f t="shared" si="567"/>
        <v>9</v>
      </c>
    </row>
    <row r="1610" spans="2:15" s="51" customFormat="1" ht="23.25" customHeight="1" x14ac:dyDescent="0.25">
      <c r="B1610" s="107" t="s">
        <v>904</v>
      </c>
      <c r="C1610" s="110">
        <v>1</v>
      </c>
      <c r="D1610" s="110">
        <v>1</v>
      </c>
      <c r="E1610" s="110">
        <v>1</v>
      </c>
      <c r="F1610" s="110">
        <v>1</v>
      </c>
      <c r="G1610" s="110">
        <v>1</v>
      </c>
      <c r="H1610" s="110">
        <v>1</v>
      </c>
      <c r="I1610" s="110">
        <v>1</v>
      </c>
      <c r="J1610" s="110">
        <v>1</v>
      </c>
      <c r="K1610" s="110">
        <v>1</v>
      </c>
      <c r="L1610" s="110">
        <v>1</v>
      </c>
      <c r="M1610" s="110">
        <v>1</v>
      </c>
      <c r="N1610" s="110">
        <v>1</v>
      </c>
      <c r="O1610" s="116">
        <f t="shared" si="567"/>
        <v>12</v>
      </c>
    </row>
    <row r="1611" spans="2:15" s="51" customFormat="1" ht="23.25" customHeight="1" x14ac:dyDescent="0.25">
      <c r="B1611" s="104" t="s">
        <v>905</v>
      </c>
      <c r="C1611" s="109">
        <v>7</v>
      </c>
      <c r="D1611" s="109">
        <v>7</v>
      </c>
      <c r="E1611" s="109">
        <v>7</v>
      </c>
      <c r="F1611" s="109">
        <v>7</v>
      </c>
      <c r="G1611" s="109">
        <v>7</v>
      </c>
      <c r="H1611" s="109">
        <v>7</v>
      </c>
      <c r="I1611" s="109">
        <v>6</v>
      </c>
      <c r="J1611" s="109">
        <v>6</v>
      </c>
      <c r="K1611" s="109">
        <v>6</v>
      </c>
      <c r="L1611" s="109">
        <v>6</v>
      </c>
      <c r="M1611" s="109">
        <v>6</v>
      </c>
      <c r="N1611" s="109">
        <v>6</v>
      </c>
      <c r="O1611" s="116">
        <f t="shared" si="567"/>
        <v>78</v>
      </c>
    </row>
    <row r="1612" spans="2:15" s="51" customFormat="1" ht="23.25" customHeight="1" x14ac:dyDescent="0.25">
      <c r="B1612" s="107" t="s">
        <v>906</v>
      </c>
      <c r="C1612" s="110">
        <v>1</v>
      </c>
      <c r="D1612" s="110">
        <v>1</v>
      </c>
      <c r="E1612" s="110">
        <v>1</v>
      </c>
      <c r="F1612" s="110">
        <v>1</v>
      </c>
      <c r="G1612" s="110">
        <v>1</v>
      </c>
      <c r="H1612" s="110">
        <v>1</v>
      </c>
      <c r="I1612" s="110">
        <v>1</v>
      </c>
      <c r="J1612" s="110">
        <v>1</v>
      </c>
      <c r="K1612" s="110">
        <v>1</v>
      </c>
      <c r="L1612" s="110">
        <v>1</v>
      </c>
      <c r="M1612" s="110">
        <v>1</v>
      </c>
      <c r="N1612" s="110">
        <v>1</v>
      </c>
      <c r="O1612" s="116">
        <f t="shared" si="567"/>
        <v>12</v>
      </c>
    </row>
    <row r="1613" spans="2:15" s="51" customFormat="1" ht="23.25" customHeight="1" x14ac:dyDescent="0.25">
      <c r="B1613" s="104" t="s">
        <v>907</v>
      </c>
      <c r="C1613" s="109">
        <v>4</v>
      </c>
      <c r="D1613" s="109">
        <v>4</v>
      </c>
      <c r="E1613" s="109">
        <v>4</v>
      </c>
      <c r="F1613" s="109">
        <v>4</v>
      </c>
      <c r="G1613" s="109">
        <v>4</v>
      </c>
      <c r="H1613" s="109">
        <v>4</v>
      </c>
      <c r="I1613" s="109">
        <v>3</v>
      </c>
      <c r="J1613" s="109">
        <v>3</v>
      </c>
      <c r="K1613" s="109">
        <v>3</v>
      </c>
      <c r="L1613" s="109">
        <v>3</v>
      </c>
      <c r="M1613" s="109">
        <v>3</v>
      </c>
      <c r="N1613" s="109">
        <v>3</v>
      </c>
      <c r="O1613" s="116">
        <f t="shared" si="567"/>
        <v>42</v>
      </c>
    </row>
    <row r="1614" spans="2:15" s="51" customFormat="1" ht="23.25" customHeight="1" x14ac:dyDescent="0.25">
      <c r="B1614" s="107" t="s">
        <v>1470</v>
      </c>
      <c r="C1614" s="327">
        <v>11</v>
      </c>
      <c r="D1614" s="327">
        <v>11</v>
      </c>
      <c r="E1614" s="327">
        <v>9</v>
      </c>
      <c r="F1614" s="327">
        <v>9</v>
      </c>
      <c r="G1614" s="327">
        <v>9</v>
      </c>
      <c r="H1614" s="327">
        <v>8</v>
      </c>
      <c r="I1614" s="327">
        <v>11</v>
      </c>
      <c r="J1614" s="327">
        <v>11</v>
      </c>
      <c r="K1614" s="327">
        <v>11</v>
      </c>
      <c r="L1614" s="327">
        <v>11</v>
      </c>
      <c r="M1614" s="327">
        <v>11</v>
      </c>
      <c r="N1614" s="327">
        <v>11</v>
      </c>
      <c r="O1614" s="116">
        <f t="shared" si="567"/>
        <v>123</v>
      </c>
    </row>
    <row r="1615" spans="2:15" s="51" customFormat="1" ht="23.25" customHeight="1" x14ac:dyDescent="0.25">
      <c r="B1615" s="105" t="s">
        <v>1468</v>
      </c>
      <c r="C1615" s="330">
        <v>10</v>
      </c>
      <c r="D1615" s="330">
        <v>10</v>
      </c>
      <c r="E1615" s="330">
        <v>10</v>
      </c>
      <c r="F1615" s="330">
        <v>10</v>
      </c>
      <c r="G1615" s="330">
        <v>10</v>
      </c>
      <c r="H1615" s="330">
        <v>10</v>
      </c>
      <c r="I1615" s="330">
        <v>10</v>
      </c>
      <c r="J1615" s="330">
        <v>10</v>
      </c>
      <c r="K1615" s="330">
        <v>10</v>
      </c>
      <c r="L1615" s="330">
        <v>10</v>
      </c>
      <c r="M1615" s="330">
        <v>9</v>
      </c>
      <c r="N1615" s="330">
        <v>10</v>
      </c>
      <c r="O1615" s="116">
        <f t="shared" si="567"/>
        <v>119</v>
      </c>
    </row>
    <row r="1616" spans="2:15" s="17" customFormat="1" ht="23.25" customHeight="1" x14ac:dyDescent="0.25">
      <c r="B1616" s="106" t="s">
        <v>1469</v>
      </c>
      <c r="C1616" s="327">
        <v>0</v>
      </c>
      <c r="D1616" s="327">
        <v>0</v>
      </c>
      <c r="E1616" s="327">
        <v>0</v>
      </c>
      <c r="F1616" s="327">
        <v>0</v>
      </c>
      <c r="G1616" s="327">
        <v>0</v>
      </c>
      <c r="H1616" s="327">
        <v>0</v>
      </c>
      <c r="I1616" s="327">
        <v>0</v>
      </c>
      <c r="J1616" s="327">
        <v>0</v>
      </c>
      <c r="K1616" s="327">
        <v>0</v>
      </c>
      <c r="L1616" s="327">
        <v>0</v>
      </c>
      <c r="M1616" s="327">
        <v>0</v>
      </c>
      <c r="N1616" s="327">
        <v>0</v>
      </c>
      <c r="O1616" s="116">
        <f t="shared" si="567"/>
        <v>0</v>
      </c>
    </row>
    <row r="1617" spans="2:15" s="17" customFormat="1" ht="23.25" customHeight="1" x14ac:dyDescent="0.25">
      <c r="B1617" s="117" t="s">
        <v>67</v>
      </c>
      <c r="C1617" s="116">
        <f>SUM(C1596:C1616)</f>
        <v>366</v>
      </c>
      <c r="D1617" s="116">
        <f>SUM(D1596:D1616)</f>
        <v>366</v>
      </c>
      <c r="E1617" s="116">
        <f>SUM(E1596:E1616)</f>
        <v>353</v>
      </c>
      <c r="F1617" s="116">
        <f t="shared" ref="F1617:N1617" si="568">SUM(F1596:F1616)</f>
        <v>371</v>
      </c>
      <c r="G1617" s="116">
        <f t="shared" si="568"/>
        <v>375</v>
      </c>
      <c r="H1617" s="116">
        <f t="shared" si="568"/>
        <v>377</v>
      </c>
      <c r="I1617" s="116">
        <f t="shared" si="568"/>
        <v>373</v>
      </c>
      <c r="J1617" s="116">
        <f t="shared" si="568"/>
        <v>370</v>
      </c>
      <c r="K1617" s="116">
        <f t="shared" si="568"/>
        <v>363</v>
      </c>
      <c r="L1617" s="116">
        <f t="shared" si="568"/>
        <v>365</v>
      </c>
      <c r="M1617" s="116">
        <f t="shared" si="568"/>
        <v>363</v>
      </c>
      <c r="N1617" s="116">
        <f t="shared" si="568"/>
        <v>361</v>
      </c>
      <c r="O1617" s="116">
        <f t="shared" si="567"/>
        <v>4403</v>
      </c>
    </row>
    <row r="1618" spans="2:15" s="17" customFormat="1" ht="23.25" customHeight="1" x14ac:dyDescent="0.25">
      <c r="B1618" s="107" t="s">
        <v>908</v>
      </c>
      <c r="C1618" s="110">
        <v>0</v>
      </c>
      <c r="D1618" s="110">
        <v>0</v>
      </c>
      <c r="E1618" s="110">
        <v>0</v>
      </c>
      <c r="F1618" s="110">
        <v>0</v>
      </c>
      <c r="G1618" s="110">
        <v>0</v>
      </c>
      <c r="H1618" s="327">
        <v>0</v>
      </c>
      <c r="I1618" s="327">
        <v>0</v>
      </c>
      <c r="J1618" s="327">
        <v>0</v>
      </c>
      <c r="K1618" s="110">
        <v>0</v>
      </c>
      <c r="L1618" s="110">
        <v>0</v>
      </c>
      <c r="M1618" s="110">
        <v>0</v>
      </c>
      <c r="N1618" s="110">
        <v>0</v>
      </c>
      <c r="O1618" s="116">
        <f t="shared" si="567"/>
        <v>0</v>
      </c>
    </row>
    <row r="1619" spans="2:15" s="17" customFormat="1" ht="23.25" customHeight="1" x14ac:dyDescent="0.25">
      <c r="B1619" s="104" t="s">
        <v>909</v>
      </c>
      <c r="C1619" s="109">
        <v>0</v>
      </c>
      <c r="D1619" s="109">
        <v>0</v>
      </c>
      <c r="E1619" s="109">
        <v>0</v>
      </c>
      <c r="F1619" s="109">
        <v>0</v>
      </c>
      <c r="G1619" s="109">
        <v>0</v>
      </c>
      <c r="H1619" s="109">
        <v>0</v>
      </c>
      <c r="I1619" s="109">
        <v>0</v>
      </c>
      <c r="J1619" s="109">
        <v>0</v>
      </c>
      <c r="K1619" s="109">
        <v>0</v>
      </c>
      <c r="L1619" s="109">
        <v>0</v>
      </c>
      <c r="M1619" s="109">
        <v>0</v>
      </c>
      <c r="N1619" s="109">
        <v>0</v>
      </c>
      <c r="O1619" s="116">
        <f t="shared" si="567"/>
        <v>0</v>
      </c>
    </row>
    <row r="1620" spans="2:15" s="17" customFormat="1" ht="23.25" customHeight="1" x14ac:dyDescent="0.25">
      <c r="B1620" s="107" t="s">
        <v>910</v>
      </c>
      <c r="C1620" s="110">
        <v>0</v>
      </c>
      <c r="D1620" s="110">
        <v>0</v>
      </c>
      <c r="E1620" s="110">
        <v>0</v>
      </c>
      <c r="F1620" s="110">
        <v>0</v>
      </c>
      <c r="G1620" s="110">
        <v>0</v>
      </c>
      <c r="H1620" s="110">
        <v>0</v>
      </c>
      <c r="I1620" s="110">
        <v>0</v>
      </c>
      <c r="J1620" s="110">
        <v>0</v>
      </c>
      <c r="K1620" s="110">
        <v>0</v>
      </c>
      <c r="L1620" s="110">
        <v>0</v>
      </c>
      <c r="M1620" s="110">
        <v>0</v>
      </c>
      <c r="N1620" s="110">
        <v>0</v>
      </c>
      <c r="O1620" s="116">
        <f t="shared" si="567"/>
        <v>0</v>
      </c>
    </row>
    <row r="1621" spans="2:15" s="17" customFormat="1" ht="23.25" customHeight="1" x14ac:dyDescent="0.25">
      <c r="B1621" s="117" t="s">
        <v>68</v>
      </c>
      <c r="C1621" s="116">
        <f>SUM(C1618:C1620)</f>
        <v>0</v>
      </c>
      <c r="D1621" s="116">
        <f t="shared" ref="D1621:N1621" si="569">SUM(D1618:D1620)</f>
        <v>0</v>
      </c>
      <c r="E1621" s="116">
        <f t="shared" si="569"/>
        <v>0</v>
      </c>
      <c r="F1621" s="116">
        <f t="shared" si="569"/>
        <v>0</v>
      </c>
      <c r="G1621" s="116">
        <f t="shared" si="569"/>
        <v>0</v>
      </c>
      <c r="H1621" s="116">
        <f t="shared" si="569"/>
        <v>0</v>
      </c>
      <c r="I1621" s="116">
        <v>0</v>
      </c>
      <c r="J1621" s="116">
        <f t="shared" si="569"/>
        <v>0</v>
      </c>
      <c r="K1621" s="116">
        <f t="shared" si="569"/>
        <v>0</v>
      </c>
      <c r="L1621" s="116">
        <f>SUM(L1618:L1620)</f>
        <v>0</v>
      </c>
      <c r="M1621" s="116">
        <f t="shared" si="569"/>
        <v>0</v>
      </c>
      <c r="N1621" s="116">
        <f t="shared" si="569"/>
        <v>0</v>
      </c>
      <c r="O1621" s="116">
        <f t="shared" si="567"/>
        <v>0</v>
      </c>
    </row>
    <row r="1622" spans="2:15" s="22" customFormat="1" ht="23.25" customHeight="1" x14ac:dyDescent="0.25">
      <c r="B1622" s="117" t="s">
        <v>22</v>
      </c>
      <c r="C1622" s="116">
        <f>SUM(C1621+C1617)</f>
        <v>366</v>
      </c>
      <c r="D1622" s="116">
        <f t="shared" ref="D1622:N1622" si="570">SUM(D1621+D1617)</f>
        <v>366</v>
      </c>
      <c r="E1622" s="116">
        <f t="shared" si="570"/>
        <v>353</v>
      </c>
      <c r="F1622" s="116">
        <f t="shared" si="570"/>
        <v>371</v>
      </c>
      <c r="G1622" s="116">
        <f t="shared" si="570"/>
        <v>375</v>
      </c>
      <c r="H1622" s="116">
        <f t="shared" si="570"/>
        <v>377</v>
      </c>
      <c r="I1622" s="116">
        <f t="shared" si="570"/>
        <v>373</v>
      </c>
      <c r="J1622" s="116">
        <f t="shared" si="570"/>
        <v>370</v>
      </c>
      <c r="K1622" s="116">
        <f t="shared" si="570"/>
        <v>363</v>
      </c>
      <c r="L1622" s="116">
        <f t="shared" si="570"/>
        <v>365</v>
      </c>
      <c r="M1622" s="116">
        <f t="shared" si="570"/>
        <v>363</v>
      </c>
      <c r="N1622" s="116">
        <f t="shared" si="570"/>
        <v>361</v>
      </c>
      <c r="O1622" s="116">
        <f t="shared" si="567"/>
        <v>4403</v>
      </c>
    </row>
    <row r="1623" spans="2:15" s="17" customFormat="1" ht="12" customHeight="1" x14ac:dyDescent="0.25">
      <c r="B1623" s="19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1"/>
    </row>
    <row r="1624" spans="2:15" s="17" customFormat="1" ht="23.25" customHeight="1" x14ac:dyDescent="0.25">
      <c r="B1624" s="85" t="s">
        <v>69</v>
      </c>
      <c r="C1624" s="123"/>
      <c r="D1624" s="124"/>
      <c r="E1624" s="124"/>
      <c r="F1624" s="124"/>
      <c r="G1624" s="124"/>
      <c r="H1624" s="124"/>
      <c r="I1624" s="124"/>
      <c r="J1624" s="124"/>
      <c r="K1624" s="124"/>
      <c r="L1624" s="124"/>
      <c r="M1624" s="124"/>
      <c r="N1624" s="124"/>
      <c r="O1624" s="125"/>
    </row>
    <row r="1625" spans="2:15" s="17" customFormat="1" ht="23.25" customHeight="1" x14ac:dyDescent="0.25">
      <c r="B1625" s="107" t="s">
        <v>911</v>
      </c>
      <c r="C1625" s="110">
        <v>21</v>
      </c>
      <c r="D1625" s="110">
        <v>20</v>
      </c>
      <c r="E1625" s="110">
        <v>18</v>
      </c>
      <c r="F1625" s="110">
        <v>19</v>
      </c>
      <c r="G1625" s="110">
        <v>19</v>
      </c>
      <c r="H1625" s="110">
        <v>19</v>
      </c>
      <c r="I1625" s="110">
        <v>19</v>
      </c>
      <c r="J1625" s="110">
        <v>19</v>
      </c>
      <c r="K1625" s="110">
        <v>19</v>
      </c>
      <c r="L1625" s="110">
        <v>19</v>
      </c>
      <c r="M1625" s="110">
        <v>20</v>
      </c>
      <c r="N1625" s="110">
        <v>20</v>
      </c>
      <c r="O1625" s="116">
        <f t="shared" ref="O1625:O1633" si="571">SUM(C1625:N1625)</f>
        <v>232</v>
      </c>
    </row>
    <row r="1626" spans="2:15" s="22" customFormat="1" ht="23.25" customHeight="1" x14ac:dyDescent="0.25">
      <c r="B1626" s="104" t="s">
        <v>912</v>
      </c>
      <c r="C1626" s="109">
        <v>104</v>
      </c>
      <c r="D1626" s="109">
        <v>103</v>
      </c>
      <c r="E1626" s="109">
        <v>96</v>
      </c>
      <c r="F1626" s="109">
        <v>98</v>
      </c>
      <c r="G1626" s="109">
        <v>100</v>
      </c>
      <c r="H1626" s="109">
        <v>101</v>
      </c>
      <c r="I1626" s="109">
        <v>101</v>
      </c>
      <c r="J1626" s="109">
        <v>100</v>
      </c>
      <c r="K1626" s="109">
        <v>102</v>
      </c>
      <c r="L1626" s="109">
        <v>105</v>
      </c>
      <c r="M1626" s="109">
        <v>103</v>
      </c>
      <c r="N1626" s="109">
        <v>102</v>
      </c>
      <c r="O1626" s="116">
        <f t="shared" si="571"/>
        <v>1215</v>
      </c>
    </row>
    <row r="1627" spans="2:15" s="17" customFormat="1" ht="23.25" customHeight="1" x14ac:dyDescent="0.25">
      <c r="B1627" s="107" t="s">
        <v>913</v>
      </c>
      <c r="C1627" s="110">
        <v>27</v>
      </c>
      <c r="D1627" s="110">
        <v>27</v>
      </c>
      <c r="E1627" s="110">
        <v>25</v>
      </c>
      <c r="F1627" s="110">
        <v>25</v>
      </c>
      <c r="G1627" s="110">
        <v>25</v>
      </c>
      <c r="H1627" s="110">
        <v>25</v>
      </c>
      <c r="I1627" s="110">
        <v>24</v>
      </c>
      <c r="J1627" s="110">
        <v>24</v>
      </c>
      <c r="K1627" s="110">
        <v>24</v>
      </c>
      <c r="L1627" s="110">
        <v>24</v>
      </c>
      <c r="M1627" s="110">
        <v>24</v>
      </c>
      <c r="N1627" s="110">
        <v>24</v>
      </c>
      <c r="O1627" s="116">
        <f t="shared" si="571"/>
        <v>298</v>
      </c>
    </row>
    <row r="1628" spans="2:15" s="17" customFormat="1" ht="23.25" customHeight="1" x14ac:dyDescent="0.25">
      <c r="B1628" s="104" t="s">
        <v>914</v>
      </c>
      <c r="C1628" s="109">
        <v>189</v>
      </c>
      <c r="D1628" s="109">
        <v>191</v>
      </c>
      <c r="E1628" s="109">
        <v>189</v>
      </c>
      <c r="F1628" s="109">
        <v>204</v>
      </c>
      <c r="G1628" s="109">
        <v>206</v>
      </c>
      <c r="H1628" s="109">
        <v>207</v>
      </c>
      <c r="I1628" s="109">
        <v>204</v>
      </c>
      <c r="J1628" s="109">
        <v>202</v>
      </c>
      <c r="K1628" s="109">
        <v>194</v>
      </c>
      <c r="L1628" s="109">
        <v>193</v>
      </c>
      <c r="M1628" s="109">
        <v>192</v>
      </c>
      <c r="N1628" s="109">
        <v>191</v>
      </c>
      <c r="O1628" s="116">
        <f t="shared" si="571"/>
        <v>2362</v>
      </c>
    </row>
    <row r="1629" spans="2:15" s="17" customFormat="1" ht="23.25" customHeight="1" x14ac:dyDescent="0.25">
      <c r="B1629" s="107" t="s">
        <v>915</v>
      </c>
      <c r="C1629" s="110">
        <v>11</v>
      </c>
      <c r="D1629" s="110">
        <v>11</v>
      </c>
      <c r="E1629" s="110">
        <v>11</v>
      </c>
      <c r="F1629" s="110">
        <v>11</v>
      </c>
      <c r="G1629" s="110">
        <v>11</v>
      </c>
      <c r="H1629" s="110">
        <v>11</v>
      </c>
      <c r="I1629" s="110">
        <v>11</v>
      </c>
      <c r="J1629" s="110">
        <v>11</v>
      </c>
      <c r="K1629" s="110">
        <v>11</v>
      </c>
      <c r="L1629" s="110">
        <v>11</v>
      </c>
      <c r="M1629" s="110">
        <v>11</v>
      </c>
      <c r="N1629" s="110">
        <v>11</v>
      </c>
      <c r="O1629" s="116">
        <f t="shared" si="571"/>
        <v>132</v>
      </c>
    </row>
    <row r="1630" spans="2:15" s="17" customFormat="1" ht="23.25" customHeight="1" x14ac:dyDescent="0.25">
      <c r="B1630" s="104" t="s">
        <v>916</v>
      </c>
      <c r="C1630" s="109">
        <v>10</v>
      </c>
      <c r="D1630" s="109">
        <v>10</v>
      </c>
      <c r="E1630" s="109">
        <v>10</v>
      </c>
      <c r="F1630" s="109">
        <v>10</v>
      </c>
      <c r="G1630" s="109">
        <v>10</v>
      </c>
      <c r="H1630" s="109">
        <v>10</v>
      </c>
      <c r="I1630" s="109">
        <v>10</v>
      </c>
      <c r="J1630" s="109">
        <v>10</v>
      </c>
      <c r="K1630" s="109">
        <v>10</v>
      </c>
      <c r="L1630" s="109">
        <v>10</v>
      </c>
      <c r="M1630" s="109">
        <v>10</v>
      </c>
      <c r="N1630" s="109">
        <v>10</v>
      </c>
      <c r="O1630" s="116">
        <f t="shared" si="571"/>
        <v>120</v>
      </c>
    </row>
    <row r="1631" spans="2:15" s="17" customFormat="1" ht="23.25" customHeight="1" x14ac:dyDescent="0.25">
      <c r="B1631" s="107" t="s">
        <v>917</v>
      </c>
      <c r="C1631" s="110">
        <v>3</v>
      </c>
      <c r="D1631" s="110">
        <v>3</v>
      </c>
      <c r="E1631" s="110">
        <v>3</v>
      </c>
      <c r="F1631" s="110">
        <v>3</v>
      </c>
      <c r="G1631" s="110">
        <v>3</v>
      </c>
      <c r="H1631" s="110">
        <v>3</v>
      </c>
      <c r="I1631" s="110">
        <v>3</v>
      </c>
      <c r="J1631" s="110">
        <v>3</v>
      </c>
      <c r="K1631" s="110">
        <v>2</v>
      </c>
      <c r="L1631" s="110">
        <v>2</v>
      </c>
      <c r="M1631" s="110">
        <v>2</v>
      </c>
      <c r="N1631" s="110">
        <v>2</v>
      </c>
      <c r="O1631" s="116">
        <f t="shared" si="571"/>
        <v>32</v>
      </c>
    </row>
    <row r="1632" spans="2:15" s="17" customFormat="1" ht="23.25" customHeight="1" x14ac:dyDescent="0.25">
      <c r="B1632" s="104" t="s">
        <v>918</v>
      </c>
      <c r="C1632" s="109">
        <v>1</v>
      </c>
      <c r="D1632" s="109">
        <v>1</v>
      </c>
      <c r="E1632" s="109">
        <v>1</v>
      </c>
      <c r="F1632" s="109">
        <v>1</v>
      </c>
      <c r="G1632" s="109">
        <v>1</v>
      </c>
      <c r="H1632" s="109">
        <v>1</v>
      </c>
      <c r="I1632" s="109">
        <v>1</v>
      </c>
      <c r="J1632" s="109">
        <v>1</v>
      </c>
      <c r="K1632" s="109">
        <v>1</v>
      </c>
      <c r="L1632" s="109">
        <v>1</v>
      </c>
      <c r="M1632" s="109">
        <v>1</v>
      </c>
      <c r="N1632" s="109">
        <v>1</v>
      </c>
      <c r="O1632" s="116">
        <f t="shared" si="571"/>
        <v>12</v>
      </c>
    </row>
    <row r="1633" spans="2:15" s="22" customFormat="1" ht="23.25" customHeight="1" x14ac:dyDescent="0.25">
      <c r="B1633" s="117" t="s">
        <v>5</v>
      </c>
      <c r="C1633" s="116">
        <f>SUM(C1625:C1632)</f>
        <v>366</v>
      </c>
      <c r="D1633" s="116">
        <f t="shared" ref="D1633:N1633" si="572">SUM(D1625:D1632)</f>
        <v>366</v>
      </c>
      <c r="E1633" s="116">
        <f t="shared" si="572"/>
        <v>353</v>
      </c>
      <c r="F1633" s="116">
        <f t="shared" si="572"/>
        <v>371</v>
      </c>
      <c r="G1633" s="116">
        <f t="shared" si="572"/>
        <v>375</v>
      </c>
      <c r="H1633" s="116">
        <f t="shared" si="572"/>
        <v>377</v>
      </c>
      <c r="I1633" s="116">
        <f t="shared" si="572"/>
        <v>373</v>
      </c>
      <c r="J1633" s="116">
        <f t="shared" si="572"/>
        <v>370</v>
      </c>
      <c r="K1633" s="116">
        <f t="shared" si="572"/>
        <v>363</v>
      </c>
      <c r="L1633" s="116">
        <f t="shared" si="572"/>
        <v>365</v>
      </c>
      <c r="M1633" s="116">
        <f t="shared" si="572"/>
        <v>363</v>
      </c>
      <c r="N1633" s="116">
        <f t="shared" si="572"/>
        <v>361</v>
      </c>
      <c r="O1633" s="116">
        <f t="shared" si="571"/>
        <v>4403</v>
      </c>
    </row>
    <row r="1634" spans="2:15" s="17" customFormat="1" ht="12" customHeight="1" x14ac:dyDescent="0.25">
      <c r="B1634" s="19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1"/>
    </row>
    <row r="1635" spans="2:15" s="17" customFormat="1" ht="23.25" customHeight="1" x14ac:dyDescent="0.25">
      <c r="B1635" s="85" t="s">
        <v>131</v>
      </c>
      <c r="C1635" s="123"/>
      <c r="D1635" s="124"/>
      <c r="E1635" s="124"/>
      <c r="F1635" s="124"/>
      <c r="G1635" s="124"/>
      <c r="H1635" s="124"/>
      <c r="I1635" s="124"/>
      <c r="J1635" s="124"/>
      <c r="K1635" s="124"/>
      <c r="L1635" s="124"/>
      <c r="M1635" s="124"/>
      <c r="N1635" s="124"/>
      <c r="O1635" s="125"/>
    </row>
    <row r="1636" spans="2:15" s="17" customFormat="1" ht="23.25" customHeight="1" x14ac:dyDescent="0.25">
      <c r="B1636" s="107" t="s">
        <v>55</v>
      </c>
      <c r="C1636" s="110">
        <v>44</v>
      </c>
      <c r="D1636" s="110">
        <v>43</v>
      </c>
      <c r="E1636" s="110">
        <v>38</v>
      </c>
      <c r="F1636" s="110">
        <v>43</v>
      </c>
      <c r="G1636" s="110">
        <v>40</v>
      </c>
      <c r="H1636" s="110">
        <v>49</v>
      </c>
      <c r="I1636" s="110">
        <v>47</v>
      </c>
      <c r="J1636" s="110">
        <v>52</v>
      </c>
      <c r="K1636" s="110">
        <v>51</v>
      </c>
      <c r="L1636" s="110">
        <v>55</v>
      </c>
      <c r="M1636" s="110">
        <v>50</v>
      </c>
      <c r="N1636" s="110">
        <v>49</v>
      </c>
      <c r="O1636" s="116">
        <f>SUM(C1636:N1636)</f>
        <v>561</v>
      </c>
    </row>
    <row r="1637" spans="2:15" s="17" customFormat="1" ht="23.25" customHeight="1" x14ac:dyDescent="0.25">
      <c r="B1637" s="104" t="s">
        <v>35</v>
      </c>
      <c r="C1637" s="109">
        <v>0</v>
      </c>
      <c r="D1637" s="109">
        <v>0</v>
      </c>
      <c r="E1637" s="109">
        <v>0</v>
      </c>
      <c r="F1637" s="109">
        <v>0</v>
      </c>
      <c r="G1637" s="109">
        <v>0</v>
      </c>
      <c r="H1637" s="109">
        <v>0</v>
      </c>
      <c r="I1637" s="109">
        <v>0</v>
      </c>
      <c r="J1637" s="109">
        <v>0</v>
      </c>
      <c r="K1637" s="109">
        <v>0</v>
      </c>
      <c r="L1637" s="109">
        <v>0</v>
      </c>
      <c r="M1637" s="109">
        <v>0</v>
      </c>
      <c r="N1637" s="109">
        <v>0</v>
      </c>
      <c r="O1637" s="116">
        <f>SUM(C1637:N1637)</f>
        <v>0</v>
      </c>
    </row>
    <row r="1638" spans="2:15" s="17" customFormat="1" ht="23.25" customHeight="1" x14ac:dyDescent="0.25">
      <c r="B1638" s="117" t="s">
        <v>5</v>
      </c>
      <c r="C1638" s="116">
        <f>SUM(C1636:C1637)</f>
        <v>44</v>
      </c>
      <c r="D1638" s="116">
        <f t="shared" ref="D1638:N1638" si="573">SUM(D1636:D1637)</f>
        <v>43</v>
      </c>
      <c r="E1638" s="116">
        <f t="shared" si="573"/>
        <v>38</v>
      </c>
      <c r="F1638" s="116">
        <f t="shared" si="573"/>
        <v>43</v>
      </c>
      <c r="G1638" s="116">
        <f t="shared" si="573"/>
        <v>40</v>
      </c>
      <c r="H1638" s="116">
        <f t="shared" si="573"/>
        <v>49</v>
      </c>
      <c r="I1638" s="116">
        <f t="shared" si="573"/>
        <v>47</v>
      </c>
      <c r="J1638" s="116">
        <f t="shared" si="573"/>
        <v>52</v>
      </c>
      <c r="K1638" s="116">
        <f t="shared" si="573"/>
        <v>51</v>
      </c>
      <c r="L1638" s="116">
        <f t="shared" si="573"/>
        <v>55</v>
      </c>
      <c r="M1638" s="116">
        <f t="shared" si="573"/>
        <v>50</v>
      </c>
      <c r="N1638" s="116">
        <f t="shared" si="573"/>
        <v>49</v>
      </c>
      <c r="O1638" s="116">
        <f>SUM(C1638:N1638)</f>
        <v>561</v>
      </c>
    </row>
    <row r="1639" spans="2:15" s="17" customFormat="1" ht="12" customHeight="1" x14ac:dyDescent="0.25">
      <c r="B1639" s="19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20"/>
      <c r="O1639" s="21"/>
    </row>
    <row r="1640" spans="2:15" s="17" customFormat="1" ht="23.25" customHeight="1" x14ac:dyDescent="0.25">
      <c r="B1640" s="85" t="s">
        <v>919</v>
      </c>
      <c r="C1640" s="123"/>
      <c r="D1640" s="124"/>
      <c r="E1640" s="124"/>
      <c r="F1640" s="124"/>
      <c r="G1640" s="124"/>
      <c r="H1640" s="124"/>
      <c r="I1640" s="124"/>
      <c r="J1640" s="124"/>
      <c r="K1640" s="124"/>
      <c r="L1640" s="124"/>
      <c r="M1640" s="124"/>
      <c r="N1640" s="124"/>
      <c r="O1640" s="125"/>
    </row>
    <row r="1641" spans="2:15" s="22" customFormat="1" ht="23.25" customHeight="1" x14ac:dyDescent="0.25">
      <c r="B1641" s="107" t="s">
        <v>920</v>
      </c>
      <c r="C1641" s="110">
        <v>27</v>
      </c>
      <c r="D1641" s="110">
        <v>29</v>
      </c>
      <c r="E1641" s="110">
        <v>24</v>
      </c>
      <c r="F1641" s="110">
        <v>24</v>
      </c>
      <c r="G1641" s="110">
        <v>26</v>
      </c>
      <c r="H1641" s="110">
        <v>38</v>
      </c>
      <c r="I1641" s="110">
        <v>37</v>
      </c>
      <c r="J1641" s="110">
        <v>38</v>
      </c>
      <c r="K1641" s="110">
        <v>23</v>
      </c>
      <c r="L1641" s="110">
        <v>22</v>
      </c>
      <c r="M1641" s="110">
        <v>23</v>
      </c>
      <c r="N1641" s="110">
        <v>26</v>
      </c>
      <c r="O1641" s="116">
        <f t="shared" ref="O1641:O1658" si="574">SUM(C1641:N1641)</f>
        <v>337</v>
      </c>
    </row>
    <row r="1642" spans="2:15" s="22" customFormat="1" ht="23.25" customHeight="1" x14ac:dyDescent="0.25">
      <c r="B1642" s="104" t="s">
        <v>921</v>
      </c>
      <c r="C1642" s="109">
        <v>12</v>
      </c>
      <c r="D1642" s="109">
        <v>11</v>
      </c>
      <c r="E1642" s="109">
        <v>9</v>
      </c>
      <c r="F1642" s="109">
        <v>13</v>
      </c>
      <c r="G1642" s="109">
        <v>18</v>
      </c>
      <c r="H1642" s="109">
        <v>15</v>
      </c>
      <c r="I1642" s="109">
        <v>14</v>
      </c>
      <c r="J1642" s="109">
        <v>15</v>
      </c>
      <c r="K1642" s="109">
        <v>17</v>
      </c>
      <c r="L1642" s="109">
        <v>14</v>
      </c>
      <c r="M1642" s="109">
        <v>14</v>
      </c>
      <c r="N1642" s="109">
        <v>10</v>
      </c>
      <c r="O1642" s="116">
        <f t="shared" si="574"/>
        <v>162</v>
      </c>
    </row>
    <row r="1643" spans="2:15" s="22" customFormat="1" ht="23.25" customHeight="1" x14ac:dyDescent="0.25">
      <c r="B1643" s="107" t="s">
        <v>922</v>
      </c>
      <c r="C1643" s="110">
        <v>1</v>
      </c>
      <c r="D1643" s="110">
        <v>2</v>
      </c>
      <c r="E1643" s="110">
        <v>0</v>
      </c>
      <c r="F1643" s="110">
        <v>20</v>
      </c>
      <c r="G1643" s="110">
        <v>6</v>
      </c>
      <c r="H1643" s="110">
        <v>3</v>
      </c>
      <c r="I1643" s="110">
        <v>2</v>
      </c>
      <c r="J1643" s="110">
        <v>2</v>
      </c>
      <c r="K1643" s="110">
        <v>3</v>
      </c>
      <c r="L1643" s="110">
        <v>5</v>
      </c>
      <c r="M1643" s="110">
        <v>3</v>
      </c>
      <c r="N1643" s="110">
        <v>1</v>
      </c>
      <c r="O1643" s="116">
        <f t="shared" si="574"/>
        <v>48</v>
      </c>
    </row>
    <row r="1644" spans="2:15" s="22" customFormat="1" ht="23.25" customHeight="1" x14ac:dyDescent="0.25">
      <c r="B1644" s="104" t="s">
        <v>923</v>
      </c>
      <c r="C1644" s="109">
        <v>2</v>
      </c>
      <c r="D1644" s="109">
        <v>2</v>
      </c>
      <c r="E1644" s="109">
        <v>13</v>
      </c>
      <c r="F1644" s="109">
        <v>2</v>
      </c>
      <c r="G1644" s="109">
        <v>2</v>
      </c>
      <c r="H1644" s="109">
        <v>1</v>
      </c>
      <c r="I1644" s="109">
        <v>6</v>
      </c>
      <c r="J1644" s="109">
        <v>5</v>
      </c>
      <c r="K1644" s="109">
        <v>10</v>
      </c>
      <c r="L1644" s="109">
        <v>3</v>
      </c>
      <c r="M1644" s="109">
        <v>4</v>
      </c>
      <c r="N1644" s="109">
        <v>3</v>
      </c>
      <c r="O1644" s="116">
        <f t="shared" si="574"/>
        <v>53</v>
      </c>
    </row>
    <row r="1645" spans="2:15" s="22" customFormat="1" ht="23.25" customHeight="1" x14ac:dyDescent="0.25">
      <c r="B1645" s="107" t="s">
        <v>1134</v>
      </c>
      <c r="C1645" s="110">
        <v>366</v>
      </c>
      <c r="D1645" s="110">
        <v>366</v>
      </c>
      <c r="E1645" s="110">
        <v>353</v>
      </c>
      <c r="F1645" s="110">
        <v>371</v>
      </c>
      <c r="G1645" s="110">
        <v>375</v>
      </c>
      <c r="H1645" s="110">
        <v>377</v>
      </c>
      <c r="I1645" s="110">
        <v>373</v>
      </c>
      <c r="J1645" s="110">
        <v>370</v>
      </c>
      <c r="K1645" s="110">
        <v>363</v>
      </c>
      <c r="L1645" s="110">
        <v>365</v>
      </c>
      <c r="M1645" s="110">
        <v>363</v>
      </c>
      <c r="N1645" s="110">
        <v>361</v>
      </c>
      <c r="O1645" s="116">
        <f>SUM(C1645:N1645)</f>
        <v>4403</v>
      </c>
    </row>
    <row r="1646" spans="2:15" s="22" customFormat="1" ht="23.25" customHeight="1" x14ac:dyDescent="0.25">
      <c r="B1646" s="104" t="s">
        <v>1419</v>
      </c>
      <c r="C1646" s="109">
        <v>134</v>
      </c>
      <c r="D1646" s="109">
        <v>147</v>
      </c>
      <c r="E1646" s="109">
        <v>130</v>
      </c>
      <c r="F1646" s="109">
        <v>116</v>
      </c>
      <c r="G1646" s="109">
        <v>146</v>
      </c>
      <c r="H1646" s="109">
        <v>223</v>
      </c>
      <c r="I1646" s="109">
        <v>124</v>
      </c>
      <c r="J1646" s="109">
        <v>150</v>
      </c>
      <c r="K1646" s="109">
        <v>130</v>
      </c>
      <c r="L1646" s="109">
        <v>141</v>
      </c>
      <c r="M1646" s="109">
        <v>104</v>
      </c>
      <c r="N1646" s="109">
        <v>160</v>
      </c>
      <c r="O1646" s="116">
        <f t="shared" si="574"/>
        <v>1705</v>
      </c>
    </row>
    <row r="1647" spans="2:15" s="22" customFormat="1" ht="23.25" customHeight="1" x14ac:dyDescent="0.25">
      <c r="B1647" s="107" t="s">
        <v>924</v>
      </c>
      <c r="C1647" s="326">
        <v>1.88</v>
      </c>
      <c r="D1647" s="326">
        <v>2.0099999999999998</v>
      </c>
      <c r="E1647" s="326">
        <v>1.8</v>
      </c>
      <c r="F1647" s="326">
        <v>1.61</v>
      </c>
      <c r="G1647" s="326">
        <v>1.96</v>
      </c>
      <c r="H1647" s="326">
        <v>2.33</v>
      </c>
      <c r="I1647" s="326">
        <v>1.68</v>
      </c>
      <c r="J1647" s="108">
        <v>0.95</v>
      </c>
      <c r="K1647" s="108">
        <v>1.71</v>
      </c>
      <c r="L1647" s="108">
        <v>1.77</v>
      </c>
      <c r="M1647" s="108">
        <v>1.53</v>
      </c>
      <c r="N1647" s="108">
        <v>2.1</v>
      </c>
      <c r="O1647" s="116">
        <f t="shared" si="574"/>
        <v>21.330000000000002</v>
      </c>
    </row>
    <row r="1648" spans="2:15" s="22" customFormat="1" ht="23.25" customHeight="1" x14ac:dyDescent="0.25">
      <c r="B1648" s="104" t="s">
        <v>925</v>
      </c>
      <c r="C1648" s="329">
        <v>49.458333333333336</v>
      </c>
      <c r="D1648" s="329">
        <v>51.208333333333336</v>
      </c>
      <c r="E1648" s="329">
        <v>18.875</v>
      </c>
      <c r="F1648" s="329">
        <v>76.625</v>
      </c>
      <c r="G1648" s="329">
        <v>73.416666666666671</v>
      </c>
      <c r="H1648" s="329">
        <v>45.958333333333336</v>
      </c>
      <c r="I1648" s="329">
        <v>23.875</v>
      </c>
      <c r="J1648" s="329">
        <v>30.708333333333332</v>
      </c>
      <c r="K1648" s="329">
        <v>23.708333333333332</v>
      </c>
      <c r="L1648" s="329">
        <v>24.291666666666668</v>
      </c>
      <c r="M1648" s="329">
        <v>41.041666666666664</v>
      </c>
      <c r="N1648" s="329">
        <v>25.166666666666668</v>
      </c>
      <c r="O1648" s="116">
        <f>SUM(C1648:N1648)</f>
        <v>484.33333333333337</v>
      </c>
    </row>
    <row r="1649" spans="2:15" s="22" customFormat="1" ht="23.25" customHeight="1" x14ac:dyDescent="0.25">
      <c r="B1649" s="107" t="s">
        <v>926</v>
      </c>
      <c r="C1649" s="409">
        <v>3.4583333333333335</v>
      </c>
      <c r="D1649" s="409">
        <v>2.2083333333333335</v>
      </c>
      <c r="E1649" s="409">
        <v>2.6666666666666665</v>
      </c>
      <c r="F1649" s="409">
        <v>2.4166666666666665</v>
      </c>
      <c r="G1649" s="409">
        <v>2.5833333333333335</v>
      </c>
      <c r="H1649" s="409">
        <v>2.9583333333333335</v>
      </c>
      <c r="I1649" s="409">
        <v>3.125</v>
      </c>
      <c r="J1649" s="364">
        <v>3.2083333333333335</v>
      </c>
      <c r="K1649" s="364">
        <v>2.2916666666666665</v>
      </c>
      <c r="L1649" s="364">
        <v>3.4166666666666665</v>
      </c>
      <c r="M1649" s="364">
        <v>4.25</v>
      </c>
      <c r="N1649" s="364">
        <v>3.75</v>
      </c>
      <c r="O1649" s="116">
        <f t="shared" si="574"/>
        <v>36.333333333333336</v>
      </c>
    </row>
    <row r="1650" spans="2:15" s="22" customFormat="1" ht="23.25" customHeight="1" x14ac:dyDescent="0.25">
      <c r="B1650" s="93" t="s">
        <v>927</v>
      </c>
      <c r="C1650" s="339">
        <f t="shared" ref="C1650:N1650" si="575">IF(C17=0,0,C1645/C17)</f>
        <v>5.2285714285714286</v>
      </c>
      <c r="D1650" s="339">
        <f t="shared" si="575"/>
        <v>5.2285714285714286</v>
      </c>
      <c r="E1650" s="339">
        <f t="shared" si="575"/>
        <v>6.418181818181818</v>
      </c>
      <c r="F1650" s="339">
        <f t="shared" si="575"/>
        <v>5.7076923076923078</v>
      </c>
      <c r="G1650" s="339">
        <f t="shared" si="575"/>
        <v>5.7692307692307692</v>
      </c>
      <c r="H1650" s="339">
        <f t="shared" si="575"/>
        <v>5.8</v>
      </c>
      <c r="I1650" s="339">
        <f t="shared" si="575"/>
        <v>5.7384615384615385</v>
      </c>
      <c r="J1650" s="339">
        <f t="shared" si="575"/>
        <v>5.2857142857142856</v>
      </c>
      <c r="K1650" s="339">
        <f t="shared" si="575"/>
        <v>5.1857142857142859</v>
      </c>
      <c r="L1650" s="339">
        <f t="shared" si="575"/>
        <v>5.2142857142857144</v>
      </c>
      <c r="M1650" s="339">
        <f t="shared" si="575"/>
        <v>5.1857142857142859</v>
      </c>
      <c r="N1650" s="339">
        <f t="shared" si="575"/>
        <v>5.1571428571428575</v>
      </c>
      <c r="O1650" s="84">
        <f>SUM(C1650:N1650)</f>
        <v>65.919280719280707</v>
      </c>
    </row>
    <row r="1651" spans="2:15" s="22" customFormat="1" ht="23.25" customHeight="1" x14ac:dyDescent="0.25">
      <c r="B1651" s="127" t="s">
        <v>928</v>
      </c>
      <c r="C1651" s="340">
        <f>IF(C94=0,0,C1645/C94)</f>
        <v>7.72362151123213</v>
      </c>
      <c r="D1651" s="340">
        <f t="shared" ref="D1651:N1651" si="576">IF(D94=0,0,D1645/D94)</f>
        <v>7.722682743029389</v>
      </c>
      <c r="E1651" s="340">
        <f t="shared" si="576"/>
        <v>8.4698142414860698</v>
      </c>
      <c r="F1651" s="340">
        <f t="shared" si="576"/>
        <v>8.6145510835913299</v>
      </c>
      <c r="G1651" s="340">
        <f t="shared" si="576"/>
        <v>8.793494704992435</v>
      </c>
      <c r="H1651" s="340">
        <f t="shared" si="576"/>
        <v>9.0770465489566607</v>
      </c>
      <c r="I1651" s="340">
        <f t="shared" si="576"/>
        <v>8.5461936437546182</v>
      </c>
      <c r="J1651" s="340">
        <f t="shared" si="576"/>
        <v>6.9726443768996962</v>
      </c>
      <c r="K1651" s="340">
        <f t="shared" si="576"/>
        <v>7.4742621825669193</v>
      </c>
      <c r="L1651" s="340">
        <f t="shared" si="576"/>
        <v>6.9247246022031819</v>
      </c>
      <c r="M1651" s="340">
        <f t="shared" si="576"/>
        <v>6.8924050632911396</v>
      </c>
      <c r="N1651" s="340">
        <f t="shared" si="576"/>
        <v>6.7537718768859376</v>
      </c>
      <c r="O1651" s="84">
        <f>SUM(C1651:N1651)</f>
        <v>93.965212578889506</v>
      </c>
    </row>
    <row r="1652" spans="2:15" s="22" customFormat="1" ht="23.25" customHeight="1" x14ac:dyDescent="0.25">
      <c r="B1652" s="93" t="s">
        <v>929</v>
      </c>
      <c r="C1652" s="339">
        <f>IF(C1708=0,0,C1644/C1708)</f>
        <v>6.4516129032258063E-2</v>
      </c>
      <c r="D1652" s="339">
        <f t="shared" ref="D1652:N1652" si="577">IF(D1708=0,0,D1646/D1708)</f>
        <v>5.25</v>
      </c>
      <c r="E1652" s="339">
        <f t="shared" si="577"/>
        <v>4.193548387096774</v>
      </c>
      <c r="F1652" s="339">
        <f t="shared" si="577"/>
        <v>3.8666666666666667</v>
      </c>
      <c r="G1652" s="339">
        <f t="shared" si="577"/>
        <v>4.709677419354839</v>
      </c>
      <c r="H1652" s="339">
        <f t="shared" si="577"/>
        <v>7.4333333333333336</v>
      </c>
      <c r="I1652" s="339">
        <f t="shared" si="577"/>
        <v>4</v>
      </c>
      <c r="J1652" s="339">
        <f t="shared" si="577"/>
        <v>4.838709677419355</v>
      </c>
      <c r="K1652" s="339">
        <f t="shared" si="577"/>
        <v>4.333333333333333</v>
      </c>
      <c r="L1652" s="339">
        <f t="shared" si="577"/>
        <v>4.5483870967741939</v>
      </c>
      <c r="M1652" s="339">
        <f t="shared" si="577"/>
        <v>3.4666666666666668</v>
      </c>
      <c r="N1652" s="339">
        <f t="shared" si="577"/>
        <v>5.161290322580645</v>
      </c>
      <c r="O1652" s="84">
        <f t="shared" si="574"/>
        <v>51.866129032258073</v>
      </c>
    </row>
    <row r="1653" spans="2:15" s="22" customFormat="1" ht="23.25" customHeight="1" x14ac:dyDescent="0.25">
      <c r="B1653" s="127" t="s">
        <v>930</v>
      </c>
      <c r="C1653" s="341">
        <f>SUM(C1596+C1609)/C1645</f>
        <v>7.650273224043716E-2</v>
      </c>
      <c r="D1653" s="341">
        <f t="shared" ref="D1653:N1653" si="578">SUM(D1596+D1609)/D1645</f>
        <v>7.3770491803278687E-2</v>
      </c>
      <c r="E1653" s="341">
        <f t="shared" si="578"/>
        <v>6.2322946175637391E-2</v>
      </c>
      <c r="F1653" s="341">
        <f t="shared" si="578"/>
        <v>5.6603773584905662E-2</v>
      </c>
      <c r="G1653" s="341">
        <f t="shared" si="578"/>
        <v>6.133333333333333E-2</v>
      </c>
      <c r="H1653" s="341">
        <f t="shared" si="578"/>
        <v>6.1007957559681698E-2</v>
      </c>
      <c r="I1653" s="341">
        <f t="shared" si="578"/>
        <v>5.8981233243967826E-2</v>
      </c>
      <c r="J1653" s="341">
        <f t="shared" si="578"/>
        <v>5.9459459459459463E-2</v>
      </c>
      <c r="K1653" s="341">
        <f t="shared" si="578"/>
        <v>6.3360881542699726E-2</v>
      </c>
      <c r="L1653" s="341">
        <f t="shared" si="578"/>
        <v>6.575342465753424E-2</v>
      </c>
      <c r="M1653" s="341">
        <f t="shared" si="578"/>
        <v>6.3360881542699726E-2</v>
      </c>
      <c r="N1653" s="341">
        <f t="shared" si="578"/>
        <v>6.0941828254847646E-2</v>
      </c>
      <c r="O1653" s="116">
        <f>SUM(C1653:N1653)</f>
        <v>0.76339894339848235</v>
      </c>
    </row>
    <row r="1654" spans="2:15" s="22" customFormat="1" ht="23.25" customHeight="1" x14ac:dyDescent="0.25">
      <c r="B1654" s="93" t="s">
        <v>931</v>
      </c>
      <c r="C1654" s="342">
        <f>SUM(C1597+C1598+C1599)/C1645</f>
        <v>0.50819672131147542</v>
      </c>
      <c r="D1654" s="342">
        <f t="shared" ref="D1654:N1654" si="579">SUM(D1597+D1598+D1599)/D1645</f>
        <v>0.50546448087431695</v>
      </c>
      <c r="E1654" s="342">
        <f t="shared" si="579"/>
        <v>0.51558073654390935</v>
      </c>
      <c r="F1654" s="342">
        <f t="shared" si="579"/>
        <v>0.5417789757412399</v>
      </c>
      <c r="G1654" s="342">
        <f t="shared" si="579"/>
        <v>0.54400000000000004</v>
      </c>
      <c r="H1654" s="342">
        <f t="shared" si="579"/>
        <v>0.54376657824933683</v>
      </c>
      <c r="I1654" s="342">
        <f t="shared" si="579"/>
        <v>0.54155495978552282</v>
      </c>
      <c r="J1654" s="342">
        <f t="shared" si="579"/>
        <v>0.54054054054054057</v>
      </c>
      <c r="K1654" s="342">
        <f t="shared" si="579"/>
        <v>0.52892561983471076</v>
      </c>
      <c r="L1654" s="342">
        <f t="shared" si="579"/>
        <v>0.52602739726027392</v>
      </c>
      <c r="M1654" s="342">
        <f t="shared" si="579"/>
        <v>0.52617079889807161</v>
      </c>
      <c r="N1654" s="342">
        <f t="shared" si="579"/>
        <v>0.52077562326869808</v>
      </c>
      <c r="O1654" s="116">
        <f t="shared" si="574"/>
        <v>6.3427824323080957</v>
      </c>
    </row>
    <row r="1655" spans="2:15" s="22" customFormat="1" ht="23.25" customHeight="1" x14ac:dyDescent="0.25">
      <c r="B1655" s="127" t="s">
        <v>932</v>
      </c>
      <c r="C1655" s="341">
        <f>SUM(C1600)/C1645</f>
        <v>1.6393442622950821E-2</v>
      </c>
      <c r="D1655" s="341">
        <f t="shared" ref="D1655:N1655" si="580">SUM(D1600)/D1645</f>
        <v>1.6393442622950821E-2</v>
      </c>
      <c r="E1655" s="341">
        <f t="shared" si="580"/>
        <v>1.69971671388102E-2</v>
      </c>
      <c r="F1655" s="341">
        <f t="shared" si="580"/>
        <v>1.6172506738544475E-2</v>
      </c>
      <c r="G1655" s="341">
        <f t="shared" si="580"/>
        <v>1.6E-2</v>
      </c>
      <c r="H1655" s="341">
        <f t="shared" si="580"/>
        <v>1.5915119363395226E-2</v>
      </c>
      <c r="I1655" s="341">
        <f t="shared" si="580"/>
        <v>1.6085790884718499E-2</v>
      </c>
      <c r="J1655" s="341">
        <f t="shared" si="580"/>
        <v>1.6216216216216217E-2</v>
      </c>
      <c r="K1655" s="341">
        <f t="shared" si="580"/>
        <v>1.6528925619834711E-2</v>
      </c>
      <c r="L1655" s="341">
        <f t="shared" si="580"/>
        <v>1.643835616438356E-2</v>
      </c>
      <c r="M1655" s="341">
        <f t="shared" si="580"/>
        <v>1.6528925619834711E-2</v>
      </c>
      <c r="N1655" s="341">
        <f t="shared" si="580"/>
        <v>1.662049861495845E-2</v>
      </c>
      <c r="O1655" s="116">
        <f>SUM(C1655:N1655)</f>
        <v>0.19629039160659767</v>
      </c>
    </row>
    <row r="1656" spans="2:15" s="22" customFormat="1" ht="23.25" customHeight="1" x14ac:dyDescent="0.25">
      <c r="B1656" s="93" t="s">
        <v>933</v>
      </c>
      <c r="C1656" s="342">
        <f>SUM(C1601+C1603+C1604+C1605+C1606+C1607+C1608+C1610+C1611+C1612+C1613+C1615)/C1645</f>
        <v>0.36338797814207652</v>
      </c>
      <c r="D1656" s="342">
        <f t="shared" ref="D1656:N1656" si="581">SUM(D1601+D1603+D1604+D1605+D1606+D1607+D1608+D1610+D1611+D1612+D1613+D1615)/D1645</f>
        <v>0.36885245901639346</v>
      </c>
      <c r="E1656" s="342">
        <f t="shared" si="581"/>
        <v>0.37393767705382436</v>
      </c>
      <c r="F1656" s="342">
        <f t="shared" si="581"/>
        <v>0.35579514824797842</v>
      </c>
      <c r="G1656" s="342">
        <f t="shared" si="581"/>
        <v>0.34933333333333333</v>
      </c>
      <c r="H1656" s="342">
        <f t="shared" si="581"/>
        <v>0.35278514588859416</v>
      </c>
      <c r="I1656" s="342">
        <f t="shared" si="581"/>
        <v>0.34852546916890081</v>
      </c>
      <c r="J1656" s="342">
        <f t="shared" si="581"/>
        <v>0.34864864864864864</v>
      </c>
      <c r="K1656" s="342">
        <f t="shared" si="581"/>
        <v>0.35537190082644626</v>
      </c>
      <c r="L1656" s="342">
        <f t="shared" si="581"/>
        <v>0.35616438356164382</v>
      </c>
      <c r="M1656" s="342">
        <f t="shared" si="581"/>
        <v>0.35812672176308541</v>
      </c>
      <c r="N1656" s="342">
        <f t="shared" si="581"/>
        <v>0.36565096952908588</v>
      </c>
      <c r="O1656" s="116">
        <f t="shared" si="574"/>
        <v>4.29657983518001</v>
      </c>
    </row>
    <row r="1657" spans="2:15" s="22" customFormat="1" ht="23.25" customHeight="1" x14ac:dyDescent="0.25">
      <c r="B1657" s="107" t="s">
        <v>1135</v>
      </c>
      <c r="C1657" s="327">
        <v>14</v>
      </c>
      <c r="D1657" s="327">
        <v>14</v>
      </c>
      <c r="E1657" s="327">
        <v>14</v>
      </c>
      <c r="F1657" s="327">
        <v>15</v>
      </c>
      <c r="G1657" s="327">
        <v>16</v>
      </c>
      <c r="H1657" s="110">
        <v>18</v>
      </c>
      <c r="I1657" s="110">
        <v>19</v>
      </c>
      <c r="J1657" s="110">
        <v>19</v>
      </c>
      <c r="K1657" s="110">
        <v>19</v>
      </c>
      <c r="L1657" s="110">
        <v>19</v>
      </c>
      <c r="M1657" s="110">
        <v>19</v>
      </c>
      <c r="N1657" s="110">
        <v>19</v>
      </c>
      <c r="O1657" s="116">
        <f t="shared" si="574"/>
        <v>205</v>
      </c>
    </row>
    <row r="1658" spans="2:15" s="22" customFormat="1" ht="23.25" customHeight="1" x14ac:dyDescent="0.25">
      <c r="B1658" s="104" t="s">
        <v>934</v>
      </c>
      <c r="C1658" s="109">
        <v>0</v>
      </c>
      <c r="D1658" s="109">
        <v>0</v>
      </c>
      <c r="E1658" s="109">
        <v>0</v>
      </c>
      <c r="F1658" s="109">
        <v>0</v>
      </c>
      <c r="G1658" s="109">
        <v>0</v>
      </c>
      <c r="H1658" s="109">
        <v>0</v>
      </c>
      <c r="I1658" s="109">
        <v>0</v>
      </c>
      <c r="J1658" s="109">
        <v>0</v>
      </c>
      <c r="K1658" s="109">
        <v>0</v>
      </c>
      <c r="L1658" s="109">
        <v>0</v>
      </c>
      <c r="M1658" s="109">
        <v>0</v>
      </c>
      <c r="N1658" s="109">
        <v>0</v>
      </c>
      <c r="O1658" s="116">
        <f t="shared" si="574"/>
        <v>0</v>
      </c>
    </row>
    <row r="1659" spans="2:15" s="22" customFormat="1" ht="12" customHeight="1" x14ac:dyDescent="0.25">
      <c r="B1659" s="60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</row>
    <row r="1660" spans="2:15" s="25" customFormat="1" ht="23.25" customHeight="1" x14ac:dyDescent="0.25">
      <c r="B1660" s="121" t="s">
        <v>1272</v>
      </c>
      <c r="C1660" s="123"/>
      <c r="D1660" s="124"/>
      <c r="E1660" s="124"/>
      <c r="F1660" s="124"/>
      <c r="G1660" s="124"/>
      <c r="H1660" s="124"/>
      <c r="I1660" s="124"/>
      <c r="J1660" s="124"/>
      <c r="K1660" s="124"/>
      <c r="L1660" s="124"/>
      <c r="M1660" s="124"/>
      <c r="N1660" s="124"/>
      <c r="O1660" s="125"/>
    </row>
    <row r="1661" spans="2:15" s="22" customFormat="1" ht="12" customHeight="1" x14ac:dyDescent="0.25">
      <c r="B1661" s="60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</row>
    <row r="1662" spans="2:15" s="22" customFormat="1" ht="23.25" customHeight="1" x14ac:dyDescent="0.25">
      <c r="B1662" s="85" t="s">
        <v>1291</v>
      </c>
      <c r="C1662" s="123"/>
      <c r="D1662" s="123"/>
      <c r="E1662" s="123"/>
      <c r="F1662" s="123"/>
      <c r="G1662" s="123"/>
      <c r="H1662" s="123"/>
      <c r="I1662" s="123"/>
      <c r="J1662" s="123"/>
      <c r="K1662" s="123"/>
      <c r="L1662" s="123"/>
      <c r="M1662" s="123"/>
      <c r="N1662" s="123"/>
      <c r="O1662" s="116"/>
    </row>
    <row r="1663" spans="2:15" s="22" customFormat="1" ht="23.25" customHeight="1" x14ac:dyDescent="0.25">
      <c r="B1663" s="336" t="s">
        <v>1293</v>
      </c>
      <c r="C1663" s="109">
        <v>67</v>
      </c>
      <c r="D1663" s="109">
        <v>64</v>
      </c>
      <c r="E1663" s="109">
        <v>40</v>
      </c>
      <c r="F1663" s="109">
        <v>6</v>
      </c>
      <c r="G1663" s="109">
        <v>4</v>
      </c>
      <c r="H1663" s="109">
        <v>17</v>
      </c>
      <c r="I1663" s="109">
        <v>88</v>
      </c>
      <c r="J1663" s="109">
        <v>67</v>
      </c>
      <c r="K1663" s="109">
        <v>82</v>
      </c>
      <c r="L1663" s="109">
        <v>47</v>
      </c>
      <c r="M1663" s="109">
        <v>61</v>
      </c>
      <c r="N1663" s="109">
        <v>66</v>
      </c>
      <c r="O1663" s="116">
        <f t="shared" ref="O1663:O1669" si="582">SUM(C1663:N1663)</f>
        <v>609</v>
      </c>
    </row>
    <row r="1664" spans="2:15" s="22" customFormat="1" ht="23.25" customHeight="1" x14ac:dyDescent="0.25">
      <c r="B1664" s="337" t="s">
        <v>1294</v>
      </c>
      <c r="C1664" s="327">
        <v>26</v>
      </c>
      <c r="D1664" s="110">
        <v>31</v>
      </c>
      <c r="E1664" s="110">
        <v>35</v>
      </c>
      <c r="F1664" s="110">
        <v>15</v>
      </c>
      <c r="G1664" s="110">
        <v>13</v>
      </c>
      <c r="H1664" s="110">
        <v>7</v>
      </c>
      <c r="I1664" s="110">
        <v>9</v>
      </c>
      <c r="J1664" s="110">
        <v>30</v>
      </c>
      <c r="K1664" s="110">
        <v>40</v>
      </c>
      <c r="L1664" s="110">
        <v>37</v>
      </c>
      <c r="M1664" s="110">
        <v>36</v>
      </c>
      <c r="N1664" s="110">
        <v>31</v>
      </c>
      <c r="O1664" s="116">
        <f t="shared" si="582"/>
        <v>310</v>
      </c>
    </row>
    <row r="1665" spans="2:15" s="22" customFormat="1" ht="23.25" customHeight="1" x14ac:dyDescent="0.25">
      <c r="B1665" s="336" t="s">
        <v>1295</v>
      </c>
      <c r="C1665" s="109">
        <v>18</v>
      </c>
      <c r="D1665" s="109">
        <v>15</v>
      </c>
      <c r="E1665" s="109">
        <v>23</v>
      </c>
      <c r="F1665" s="109">
        <v>24</v>
      </c>
      <c r="G1665" s="109">
        <v>9</v>
      </c>
      <c r="H1665" s="109">
        <v>6</v>
      </c>
      <c r="I1665" s="109">
        <v>5</v>
      </c>
      <c r="J1665" s="109">
        <v>3</v>
      </c>
      <c r="K1665" s="109">
        <v>12</v>
      </c>
      <c r="L1665" s="109">
        <v>17</v>
      </c>
      <c r="M1665" s="109">
        <v>23</v>
      </c>
      <c r="N1665" s="109">
        <v>18</v>
      </c>
      <c r="O1665" s="116">
        <f t="shared" si="582"/>
        <v>173</v>
      </c>
    </row>
    <row r="1666" spans="2:15" s="22" customFormat="1" ht="23.25" customHeight="1" x14ac:dyDescent="0.25">
      <c r="B1666" s="337" t="s">
        <v>1296</v>
      </c>
      <c r="C1666" s="327">
        <v>7</v>
      </c>
      <c r="D1666" s="110">
        <v>9</v>
      </c>
      <c r="E1666" s="110">
        <v>22</v>
      </c>
      <c r="F1666" s="110">
        <v>10</v>
      </c>
      <c r="G1666" s="110">
        <v>6</v>
      </c>
      <c r="H1666" s="110">
        <v>8</v>
      </c>
      <c r="I1666" s="110">
        <v>7</v>
      </c>
      <c r="J1666" s="110">
        <v>2</v>
      </c>
      <c r="K1666" s="110">
        <v>1</v>
      </c>
      <c r="L1666" s="110">
        <v>12</v>
      </c>
      <c r="M1666" s="110">
        <v>11</v>
      </c>
      <c r="N1666" s="110">
        <v>9</v>
      </c>
      <c r="O1666" s="116">
        <f t="shared" si="582"/>
        <v>104</v>
      </c>
    </row>
    <row r="1667" spans="2:15" s="22" customFormat="1" ht="23.25" customHeight="1" x14ac:dyDescent="0.25">
      <c r="B1667" s="336" t="s">
        <v>1297</v>
      </c>
      <c r="C1667" s="109">
        <v>5</v>
      </c>
      <c r="D1667" s="109">
        <v>3</v>
      </c>
      <c r="E1667" s="109">
        <v>2</v>
      </c>
      <c r="F1667" s="109">
        <v>7</v>
      </c>
      <c r="G1667" s="109">
        <v>3</v>
      </c>
      <c r="H1667" s="109">
        <v>3</v>
      </c>
      <c r="I1667" s="109">
        <v>3</v>
      </c>
      <c r="J1667" s="109">
        <v>0</v>
      </c>
      <c r="K1667" s="109">
        <v>0</v>
      </c>
      <c r="L1667" s="109">
        <v>2</v>
      </c>
      <c r="M1667" s="109">
        <v>2</v>
      </c>
      <c r="N1667" s="109">
        <v>3</v>
      </c>
      <c r="O1667" s="116">
        <f t="shared" si="582"/>
        <v>33</v>
      </c>
    </row>
    <row r="1668" spans="2:15" s="22" customFormat="1" ht="23.25" customHeight="1" x14ac:dyDescent="0.25">
      <c r="B1668" s="337" t="s">
        <v>1298</v>
      </c>
      <c r="C1668" s="327">
        <v>0</v>
      </c>
      <c r="D1668" s="110">
        <v>2</v>
      </c>
      <c r="E1668" s="110">
        <v>1</v>
      </c>
      <c r="F1668" s="110">
        <v>1</v>
      </c>
      <c r="G1668" s="110">
        <v>2</v>
      </c>
      <c r="H1668" s="110">
        <v>2</v>
      </c>
      <c r="I1668" s="110">
        <v>1</v>
      </c>
      <c r="J1668" s="110">
        <v>1</v>
      </c>
      <c r="K1668" s="110">
        <v>0</v>
      </c>
      <c r="L1668" s="110">
        <v>0</v>
      </c>
      <c r="M1668" s="110">
        <v>0</v>
      </c>
      <c r="N1668" s="110">
        <v>2</v>
      </c>
      <c r="O1668" s="116">
        <f t="shared" si="582"/>
        <v>12</v>
      </c>
    </row>
    <row r="1669" spans="2:15" s="22" customFormat="1" ht="23.25" customHeight="1" x14ac:dyDescent="0.25">
      <c r="B1669" s="336" t="s">
        <v>1299</v>
      </c>
      <c r="C1669" s="109">
        <v>27</v>
      </c>
      <c r="D1669" s="109">
        <v>27</v>
      </c>
      <c r="E1669" s="109">
        <v>1</v>
      </c>
      <c r="F1669" s="109">
        <v>34</v>
      </c>
      <c r="G1669" s="109">
        <v>32</v>
      </c>
      <c r="H1669" s="109">
        <v>24</v>
      </c>
      <c r="I1669" s="109">
        <v>33</v>
      </c>
      <c r="J1669" s="109">
        <v>33</v>
      </c>
      <c r="K1669" s="109">
        <v>27</v>
      </c>
      <c r="L1669" s="109">
        <v>31</v>
      </c>
      <c r="M1669" s="109">
        <v>31</v>
      </c>
      <c r="N1669" s="109">
        <v>35</v>
      </c>
      <c r="O1669" s="116">
        <f t="shared" si="582"/>
        <v>335</v>
      </c>
    </row>
    <row r="1670" spans="2:15" s="22" customFormat="1" ht="23.25" customHeight="1" x14ac:dyDescent="0.25">
      <c r="B1670" s="117" t="s">
        <v>1292</v>
      </c>
      <c r="C1670" s="116">
        <f>SUM(C1663:C1669)</f>
        <v>150</v>
      </c>
      <c r="D1670" s="116">
        <f t="shared" ref="D1670:O1670" si="583">SUM(D1663:D1669)</f>
        <v>151</v>
      </c>
      <c r="E1670" s="116">
        <f t="shared" si="583"/>
        <v>124</v>
      </c>
      <c r="F1670" s="116">
        <f t="shared" si="583"/>
        <v>97</v>
      </c>
      <c r="G1670" s="116">
        <f t="shared" si="583"/>
        <v>69</v>
      </c>
      <c r="H1670" s="116">
        <f t="shared" si="583"/>
        <v>67</v>
      </c>
      <c r="I1670" s="116">
        <f t="shared" si="583"/>
        <v>146</v>
      </c>
      <c r="J1670" s="116">
        <f t="shared" si="583"/>
        <v>136</v>
      </c>
      <c r="K1670" s="116">
        <f t="shared" si="583"/>
        <v>162</v>
      </c>
      <c r="L1670" s="116">
        <f t="shared" si="583"/>
        <v>146</v>
      </c>
      <c r="M1670" s="116">
        <f t="shared" si="583"/>
        <v>164</v>
      </c>
      <c r="N1670" s="116">
        <f>SUM(N1663:N1669)</f>
        <v>164</v>
      </c>
      <c r="O1670" s="116">
        <f t="shared" si="583"/>
        <v>1576</v>
      </c>
    </row>
    <row r="1671" spans="2:15" s="17" customFormat="1" ht="12" customHeight="1" x14ac:dyDescent="0.25">
      <c r="B1671" s="19"/>
      <c r="C1671" s="20"/>
      <c r="D1671" s="20"/>
      <c r="E1671" s="20"/>
      <c r="F1671" s="20"/>
      <c r="G1671" s="20"/>
      <c r="H1671" s="20"/>
      <c r="I1671" s="20"/>
      <c r="J1671" s="20"/>
      <c r="K1671" s="20"/>
      <c r="L1671" s="20"/>
      <c r="M1671" s="20"/>
      <c r="N1671" s="20"/>
      <c r="O1671" s="21"/>
    </row>
    <row r="1672" spans="2:15" s="22" customFormat="1" ht="23.25" customHeight="1" x14ac:dyDescent="0.25">
      <c r="B1672" s="85" t="s">
        <v>1301</v>
      </c>
      <c r="C1672" s="123"/>
      <c r="D1672" s="123"/>
      <c r="E1672" s="123"/>
      <c r="F1672" s="123"/>
      <c r="G1672" s="123"/>
      <c r="H1672" s="123"/>
      <c r="I1672" s="123"/>
      <c r="J1672" s="123"/>
      <c r="K1672" s="123"/>
      <c r="L1672" s="123"/>
      <c r="M1672" s="123"/>
      <c r="N1672" s="123"/>
      <c r="O1672" s="116"/>
    </row>
    <row r="1673" spans="2:15" s="22" customFormat="1" ht="23.25" customHeight="1" x14ac:dyDescent="0.25">
      <c r="B1673" s="337" t="s">
        <v>1305</v>
      </c>
      <c r="C1673" s="327">
        <v>12</v>
      </c>
      <c r="D1673" s="110">
        <v>23</v>
      </c>
      <c r="E1673" s="110">
        <v>3</v>
      </c>
      <c r="F1673" s="110">
        <v>0</v>
      </c>
      <c r="G1673" s="110">
        <v>0</v>
      </c>
      <c r="H1673" s="110">
        <v>1</v>
      </c>
      <c r="I1673" s="110">
        <v>29</v>
      </c>
      <c r="J1673" s="110">
        <v>28</v>
      </c>
      <c r="K1673" s="110">
        <v>42</v>
      </c>
      <c r="L1673" s="110">
        <v>38</v>
      </c>
      <c r="M1673" s="110">
        <v>45</v>
      </c>
      <c r="N1673" s="110">
        <v>42</v>
      </c>
      <c r="O1673" s="116">
        <f>SUM(C1673:N1673)</f>
        <v>263</v>
      </c>
    </row>
    <row r="1674" spans="2:15" s="22" customFormat="1" ht="23.25" customHeight="1" x14ac:dyDescent="0.25">
      <c r="B1674" s="336" t="s">
        <v>1306</v>
      </c>
      <c r="C1674" s="109">
        <v>138</v>
      </c>
      <c r="D1674" s="109">
        <v>128</v>
      </c>
      <c r="E1674" s="109">
        <v>120</v>
      </c>
      <c r="F1674" s="109">
        <v>97</v>
      </c>
      <c r="G1674" s="109">
        <v>69</v>
      </c>
      <c r="H1674" s="109">
        <v>66</v>
      </c>
      <c r="I1674" s="109">
        <v>117</v>
      </c>
      <c r="J1674" s="109">
        <v>108</v>
      </c>
      <c r="K1674" s="109">
        <v>120</v>
      </c>
      <c r="L1674" s="109">
        <v>108</v>
      </c>
      <c r="M1674" s="109">
        <v>119</v>
      </c>
      <c r="N1674" s="109">
        <v>122</v>
      </c>
      <c r="O1674" s="116">
        <f>SUM(C1674:N1674)</f>
        <v>1312</v>
      </c>
    </row>
    <row r="1675" spans="2:15" s="22" customFormat="1" ht="23.25" customHeight="1" x14ac:dyDescent="0.25">
      <c r="B1675" s="117" t="s">
        <v>1300</v>
      </c>
      <c r="C1675" s="116">
        <f>SUM(C1673:C1674)</f>
        <v>150</v>
      </c>
      <c r="D1675" s="116">
        <f t="shared" ref="D1675:O1675" si="584">SUM(D1673:D1674)</f>
        <v>151</v>
      </c>
      <c r="E1675" s="116">
        <f t="shared" si="584"/>
        <v>123</v>
      </c>
      <c r="F1675" s="116">
        <f t="shared" si="584"/>
        <v>97</v>
      </c>
      <c r="G1675" s="116">
        <f t="shared" si="584"/>
        <v>69</v>
      </c>
      <c r="H1675" s="116">
        <f t="shared" si="584"/>
        <v>67</v>
      </c>
      <c r="I1675" s="116">
        <f t="shared" si="584"/>
        <v>146</v>
      </c>
      <c r="J1675" s="116">
        <f t="shared" si="584"/>
        <v>136</v>
      </c>
      <c r="K1675" s="116">
        <f t="shared" si="584"/>
        <v>162</v>
      </c>
      <c r="L1675" s="116">
        <f t="shared" si="584"/>
        <v>146</v>
      </c>
      <c r="M1675" s="116">
        <f t="shared" si="584"/>
        <v>164</v>
      </c>
      <c r="N1675" s="116">
        <f t="shared" si="584"/>
        <v>164</v>
      </c>
      <c r="O1675" s="116">
        <f t="shared" si="584"/>
        <v>1575</v>
      </c>
    </row>
    <row r="1676" spans="2:15" s="17" customFormat="1" ht="12" customHeight="1" x14ac:dyDescent="0.25">
      <c r="B1676" s="19"/>
      <c r="C1676" s="20"/>
      <c r="D1676" s="20"/>
      <c r="E1676" s="20"/>
      <c r="F1676" s="20"/>
      <c r="G1676" s="20"/>
      <c r="H1676" s="20"/>
      <c r="I1676" s="20"/>
      <c r="J1676" s="20"/>
      <c r="K1676" s="20"/>
      <c r="L1676" s="20"/>
      <c r="M1676" s="20"/>
      <c r="N1676" s="20"/>
      <c r="O1676" s="21"/>
    </row>
    <row r="1677" spans="2:15" s="22" customFormat="1" ht="23.25" customHeight="1" x14ac:dyDescent="0.25">
      <c r="B1677" s="85" t="s">
        <v>1302</v>
      </c>
      <c r="C1677" s="123"/>
      <c r="D1677" s="123"/>
      <c r="E1677" s="123"/>
      <c r="F1677" s="123"/>
      <c r="G1677" s="123"/>
      <c r="H1677" s="123"/>
      <c r="I1677" s="123"/>
      <c r="J1677" s="123"/>
      <c r="K1677" s="123"/>
      <c r="L1677" s="123"/>
      <c r="M1677" s="123"/>
      <c r="N1677" s="123"/>
      <c r="O1677" s="116"/>
    </row>
    <row r="1678" spans="2:15" s="22" customFormat="1" ht="23.25" customHeight="1" x14ac:dyDescent="0.25">
      <c r="B1678" s="337" t="s">
        <v>1303</v>
      </c>
      <c r="C1678" s="327">
        <v>7</v>
      </c>
      <c r="D1678" s="110">
        <v>0</v>
      </c>
      <c r="E1678" s="110">
        <v>0</v>
      </c>
      <c r="F1678" s="110">
        <v>9</v>
      </c>
      <c r="G1678" s="110">
        <v>1</v>
      </c>
      <c r="H1678" s="110">
        <v>0</v>
      </c>
      <c r="I1678" s="110">
        <v>3</v>
      </c>
      <c r="J1678" s="110">
        <v>0</v>
      </c>
      <c r="K1678" s="110">
        <v>7</v>
      </c>
      <c r="L1678" s="110">
        <v>3</v>
      </c>
      <c r="M1678" s="110">
        <v>12</v>
      </c>
      <c r="N1678" s="110">
        <v>4</v>
      </c>
      <c r="O1678" s="116">
        <f>SUM(C1678:N1678)</f>
        <v>46</v>
      </c>
    </row>
    <row r="1679" spans="2:15" s="22" customFormat="1" ht="23.25" customHeight="1" x14ac:dyDescent="0.25">
      <c r="B1679" s="336" t="s">
        <v>1304</v>
      </c>
      <c r="C1679" s="109">
        <v>143</v>
      </c>
      <c r="D1679" s="109">
        <v>151</v>
      </c>
      <c r="E1679" s="109">
        <v>123</v>
      </c>
      <c r="F1679" s="109">
        <v>88</v>
      </c>
      <c r="G1679" s="109">
        <v>68</v>
      </c>
      <c r="H1679" s="109">
        <v>67</v>
      </c>
      <c r="I1679" s="109">
        <v>143</v>
      </c>
      <c r="J1679" s="109">
        <v>136</v>
      </c>
      <c r="K1679" s="109">
        <v>155</v>
      </c>
      <c r="L1679" s="109">
        <v>143</v>
      </c>
      <c r="M1679" s="109">
        <v>152</v>
      </c>
      <c r="N1679" s="109">
        <v>160</v>
      </c>
      <c r="O1679" s="116">
        <f>SUM(C1679:N1679)</f>
        <v>1529</v>
      </c>
    </row>
    <row r="1680" spans="2:15" s="22" customFormat="1" ht="23.25" customHeight="1" x14ac:dyDescent="0.25">
      <c r="B1680" s="117" t="s">
        <v>1300</v>
      </c>
      <c r="C1680" s="116">
        <f t="shared" ref="C1680:O1680" si="585">SUM(C1678:C1679)</f>
        <v>150</v>
      </c>
      <c r="D1680" s="116">
        <f t="shared" si="585"/>
        <v>151</v>
      </c>
      <c r="E1680" s="116">
        <f t="shared" si="585"/>
        <v>123</v>
      </c>
      <c r="F1680" s="116">
        <f t="shared" si="585"/>
        <v>97</v>
      </c>
      <c r="G1680" s="116">
        <f t="shared" si="585"/>
        <v>69</v>
      </c>
      <c r="H1680" s="116">
        <f t="shared" si="585"/>
        <v>67</v>
      </c>
      <c r="I1680" s="116">
        <f t="shared" si="585"/>
        <v>146</v>
      </c>
      <c r="J1680" s="116">
        <f t="shared" si="585"/>
        <v>136</v>
      </c>
      <c r="K1680" s="116">
        <f t="shared" si="585"/>
        <v>162</v>
      </c>
      <c r="L1680" s="116">
        <f t="shared" si="585"/>
        <v>146</v>
      </c>
      <c r="M1680" s="116">
        <f t="shared" si="585"/>
        <v>164</v>
      </c>
      <c r="N1680" s="116">
        <f t="shared" si="585"/>
        <v>164</v>
      </c>
      <c r="O1680" s="116">
        <f t="shared" si="585"/>
        <v>1575</v>
      </c>
    </row>
    <row r="1681" spans="2:15" s="17" customFormat="1" ht="12" customHeight="1" x14ac:dyDescent="0.25">
      <c r="B1681" s="19"/>
      <c r="C1681" s="20"/>
      <c r="D1681" s="20"/>
      <c r="E1681" s="20"/>
      <c r="F1681" s="20"/>
      <c r="G1681" s="20"/>
      <c r="H1681" s="20"/>
      <c r="I1681" s="20"/>
      <c r="J1681" s="20"/>
      <c r="K1681" s="20"/>
      <c r="L1681" s="20"/>
      <c r="M1681" s="20"/>
      <c r="N1681" s="20"/>
      <c r="O1681" s="21"/>
    </row>
    <row r="1682" spans="2:15" s="22" customFormat="1" ht="23.25" customHeight="1" x14ac:dyDescent="0.25">
      <c r="B1682" s="117" t="s">
        <v>1307</v>
      </c>
      <c r="C1682" s="323"/>
      <c r="D1682" s="338"/>
      <c r="E1682" s="338"/>
      <c r="F1682" s="338"/>
      <c r="G1682" s="338"/>
      <c r="H1682" s="338"/>
      <c r="I1682" s="338"/>
      <c r="J1682" s="338"/>
      <c r="K1682" s="338"/>
      <c r="L1682" s="338"/>
      <c r="M1682" s="338"/>
      <c r="N1682" s="338"/>
      <c r="O1682" s="333"/>
    </row>
    <row r="1683" spans="2:15" s="22" customFormat="1" ht="23.25" customHeight="1" x14ac:dyDescent="0.25">
      <c r="B1683" s="337" t="s">
        <v>1308</v>
      </c>
      <c r="C1683" s="327">
        <v>0</v>
      </c>
      <c r="D1683" s="327">
        <v>0</v>
      </c>
      <c r="E1683" s="110">
        <v>0</v>
      </c>
      <c r="F1683" s="110">
        <v>0</v>
      </c>
      <c r="G1683" s="110">
        <v>0</v>
      </c>
      <c r="H1683" s="110">
        <v>0</v>
      </c>
      <c r="I1683" s="110">
        <v>0</v>
      </c>
      <c r="J1683" s="110">
        <v>0</v>
      </c>
      <c r="K1683" s="110">
        <v>0</v>
      </c>
      <c r="L1683" s="110">
        <v>0</v>
      </c>
      <c r="M1683" s="110">
        <v>0</v>
      </c>
      <c r="N1683" s="110">
        <v>0</v>
      </c>
      <c r="O1683" s="116">
        <f>SUM(C1683:N1683)</f>
        <v>0</v>
      </c>
    </row>
    <row r="1684" spans="2:15" s="22" customFormat="1" ht="23.25" customHeight="1" x14ac:dyDescent="0.25">
      <c r="B1684" s="336" t="s">
        <v>1309</v>
      </c>
      <c r="C1684" s="109">
        <v>0</v>
      </c>
      <c r="D1684" s="109">
        <v>0</v>
      </c>
      <c r="E1684" s="109">
        <v>0</v>
      </c>
      <c r="F1684" s="109">
        <v>0</v>
      </c>
      <c r="G1684" s="109">
        <v>0</v>
      </c>
      <c r="H1684" s="109">
        <v>0</v>
      </c>
      <c r="I1684" s="109">
        <v>0</v>
      </c>
      <c r="J1684" s="109">
        <v>0</v>
      </c>
      <c r="K1684" s="109">
        <v>0</v>
      </c>
      <c r="L1684" s="109">
        <v>0</v>
      </c>
      <c r="M1684" s="109">
        <v>0</v>
      </c>
      <c r="N1684" s="109">
        <v>0</v>
      </c>
      <c r="O1684" s="116">
        <f>SUM(C1684:N1684)</f>
        <v>0</v>
      </c>
    </row>
    <row r="1685" spans="2:15" s="22" customFormat="1" ht="23.25" customHeight="1" x14ac:dyDescent="0.25">
      <c r="B1685" s="337" t="s">
        <v>1300</v>
      </c>
      <c r="C1685" s="327">
        <v>0</v>
      </c>
      <c r="D1685" s="327">
        <v>0</v>
      </c>
      <c r="E1685" s="110">
        <v>0</v>
      </c>
      <c r="F1685" s="110">
        <v>0</v>
      </c>
      <c r="G1685" s="110">
        <v>0</v>
      </c>
      <c r="H1685" s="110">
        <v>0</v>
      </c>
      <c r="I1685" s="110">
        <v>0</v>
      </c>
      <c r="J1685" s="110">
        <v>0</v>
      </c>
      <c r="K1685" s="110">
        <v>0</v>
      </c>
      <c r="L1685" s="110">
        <v>0</v>
      </c>
      <c r="M1685" s="110">
        <v>0</v>
      </c>
      <c r="N1685" s="110">
        <v>0</v>
      </c>
      <c r="O1685" s="116">
        <f>SUM(C1685:N1685)</f>
        <v>0</v>
      </c>
    </row>
    <row r="1686" spans="2:15" s="22" customFormat="1" ht="23.25" customHeight="1" x14ac:dyDescent="0.25">
      <c r="B1686" s="117" t="s">
        <v>1300</v>
      </c>
      <c r="C1686" s="116">
        <f>SUM(C1683:C1685)</f>
        <v>0</v>
      </c>
      <c r="D1686" s="116">
        <f t="shared" ref="D1686:N1686" si="586">SUM(D1683:D1685)</f>
        <v>0</v>
      </c>
      <c r="E1686" s="116">
        <f t="shared" si="586"/>
        <v>0</v>
      </c>
      <c r="F1686" s="116">
        <f t="shared" si="586"/>
        <v>0</v>
      </c>
      <c r="G1686" s="116">
        <f t="shared" si="586"/>
        <v>0</v>
      </c>
      <c r="H1686" s="116">
        <f t="shared" si="586"/>
        <v>0</v>
      </c>
      <c r="I1686" s="116">
        <f t="shared" si="586"/>
        <v>0</v>
      </c>
      <c r="J1686" s="116">
        <f t="shared" si="586"/>
        <v>0</v>
      </c>
      <c r="K1686" s="116">
        <f t="shared" si="586"/>
        <v>0</v>
      </c>
      <c r="L1686" s="116">
        <f t="shared" si="586"/>
        <v>0</v>
      </c>
      <c r="M1686" s="116">
        <f t="shared" si="586"/>
        <v>0</v>
      </c>
      <c r="N1686" s="116">
        <f t="shared" si="586"/>
        <v>0</v>
      </c>
      <c r="O1686" s="116">
        <f>SUM(O1684:O1685)</f>
        <v>0</v>
      </c>
    </row>
    <row r="1687" spans="2:15" s="22" customFormat="1" ht="12" customHeight="1" x14ac:dyDescent="0.25">
      <c r="B1687" s="60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</row>
    <row r="1688" spans="2:15" s="25" customFormat="1" ht="23.25" customHeight="1" x14ac:dyDescent="0.25">
      <c r="B1688" s="121" t="s">
        <v>1273</v>
      </c>
      <c r="C1688" s="123"/>
      <c r="D1688" s="124"/>
      <c r="E1688" s="124"/>
      <c r="F1688" s="124"/>
      <c r="G1688" s="124"/>
      <c r="H1688" s="124"/>
      <c r="I1688" s="124"/>
      <c r="J1688" s="124"/>
      <c r="K1688" s="124"/>
      <c r="L1688" s="124"/>
      <c r="M1688" s="124"/>
      <c r="N1688" s="124"/>
      <c r="O1688" s="125"/>
    </row>
    <row r="1689" spans="2:15" s="22" customFormat="1" ht="12" customHeight="1" x14ac:dyDescent="0.25">
      <c r="B1689" s="60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</row>
    <row r="1690" spans="2:15" s="22" customFormat="1" ht="23.25" customHeight="1" x14ac:dyDescent="0.25">
      <c r="B1690" s="93" t="s">
        <v>1274</v>
      </c>
      <c r="C1690" s="94">
        <f t="shared" ref="C1690:N1690" si="587">C62</f>
        <v>1469</v>
      </c>
      <c r="D1690" s="94">
        <f t="shared" si="587"/>
        <v>1327</v>
      </c>
      <c r="E1690" s="94">
        <f t="shared" si="587"/>
        <v>1292</v>
      </c>
      <c r="F1690" s="94">
        <f t="shared" si="587"/>
        <v>1292</v>
      </c>
      <c r="G1690" s="94">
        <f t="shared" si="587"/>
        <v>1322</v>
      </c>
      <c r="H1690" s="94">
        <f t="shared" si="587"/>
        <v>1246</v>
      </c>
      <c r="I1690" s="94">
        <f t="shared" si="587"/>
        <v>1353</v>
      </c>
      <c r="J1690" s="94">
        <f t="shared" si="587"/>
        <v>1645</v>
      </c>
      <c r="K1690" s="94">
        <f t="shared" si="587"/>
        <v>1457</v>
      </c>
      <c r="L1690" s="94">
        <f t="shared" si="587"/>
        <v>1634</v>
      </c>
      <c r="M1690" s="94">
        <f t="shared" si="587"/>
        <v>1580</v>
      </c>
      <c r="N1690" s="94">
        <f t="shared" si="587"/>
        <v>1657</v>
      </c>
      <c r="O1690" s="84">
        <f t="shared" ref="O1690:O1706" si="588">SUM(C1690:N1690)</f>
        <v>17274</v>
      </c>
    </row>
    <row r="1691" spans="2:15" s="22" customFormat="1" ht="23.25" customHeight="1" x14ac:dyDescent="0.25">
      <c r="B1691" s="127" t="s">
        <v>1275</v>
      </c>
      <c r="C1691" s="343">
        <f t="shared" ref="C1691:N1691" si="589">C304</f>
        <v>67.695852534562206</v>
      </c>
      <c r="D1691" s="343">
        <f t="shared" si="589"/>
        <v>67.704081632653057</v>
      </c>
      <c r="E1691" s="343">
        <f t="shared" si="589"/>
        <v>75.777126099706749</v>
      </c>
      <c r="F1691" s="343">
        <f t="shared" si="589"/>
        <v>66.256410256410263</v>
      </c>
      <c r="G1691" s="343">
        <f t="shared" si="589"/>
        <v>65.607940446650119</v>
      </c>
      <c r="H1691" s="343">
        <f t="shared" si="589"/>
        <v>63.897435897435898</v>
      </c>
      <c r="I1691" s="343">
        <f t="shared" si="589"/>
        <v>67.146401985111666</v>
      </c>
      <c r="J1691" s="343">
        <f t="shared" si="589"/>
        <v>75.806451612903231</v>
      </c>
      <c r="K1691" s="343">
        <f t="shared" si="589"/>
        <v>69.38095238095238</v>
      </c>
      <c r="L1691" s="343">
        <f t="shared" si="589"/>
        <v>75.299539170506918</v>
      </c>
      <c r="M1691" s="343">
        <f t="shared" si="589"/>
        <v>75.238095238095241</v>
      </c>
      <c r="N1691" s="343">
        <f t="shared" si="589"/>
        <v>76.359447004608299</v>
      </c>
      <c r="O1691" s="84">
        <f t="shared" si="588"/>
        <v>846.16973425959611</v>
      </c>
    </row>
    <row r="1692" spans="2:15" s="22" customFormat="1" ht="23.25" customHeight="1" x14ac:dyDescent="0.25">
      <c r="B1692" s="93" t="s">
        <v>1276</v>
      </c>
      <c r="C1692" s="344">
        <f t="shared" ref="C1692:N1692" si="590">C82</f>
        <v>47.387096774193544</v>
      </c>
      <c r="D1692" s="344">
        <f t="shared" si="590"/>
        <v>47.392857142857146</v>
      </c>
      <c r="E1692" s="344">
        <f t="shared" si="590"/>
        <v>41.677419354838705</v>
      </c>
      <c r="F1692" s="344">
        <f t="shared" si="590"/>
        <v>43.066666666666663</v>
      </c>
      <c r="G1692" s="344">
        <f t="shared" si="590"/>
        <v>42.645161290322577</v>
      </c>
      <c r="H1692" s="344">
        <f t="shared" si="590"/>
        <v>41.533333333333339</v>
      </c>
      <c r="I1692" s="344">
        <f t="shared" si="590"/>
        <v>43.645161290322584</v>
      </c>
      <c r="J1692" s="344">
        <f t="shared" si="590"/>
        <v>53.064516129032249</v>
      </c>
      <c r="K1692" s="344">
        <f t="shared" si="590"/>
        <v>48.566666666666663</v>
      </c>
      <c r="L1692" s="344">
        <f t="shared" si="590"/>
        <v>52.70967741935484</v>
      </c>
      <c r="M1692" s="344">
        <f t="shared" si="590"/>
        <v>52.666666666666664</v>
      </c>
      <c r="N1692" s="344">
        <f t="shared" si="590"/>
        <v>53.451612903225801</v>
      </c>
      <c r="O1692" s="84">
        <f t="shared" si="588"/>
        <v>567.80683563748084</v>
      </c>
    </row>
    <row r="1693" spans="2:15" s="22" customFormat="1" ht="23.25" customHeight="1" x14ac:dyDescent="0.25">
      <c r="B1693" s="127" t="s">
        <v>1277</v>
      </c>
      <c r="C1693" s="343">
        <f t="shared" ref="C1693:N1693" si="591">C334</f>
        <v>3.1142857142857143</v>
      </c>
      <c r="D1693" s="343">
        <f t="shared" si="591"/>
        <v>2.9</v>
      </c>
      <c r="E1693" s="343">
        <f t="shared" si="591"/>
        <v>3.0545454545454547</v>
      </c>
      <c r="F1693" s="343">
        <f t="shared" si="591"/>
        <v>2.3076923076923075</v>
      </c>
      <c r="G1693" s="343">
        <f t="shared" si="591"/>
        <v>2.2153846153846155</v>
      </c>
      <c r="H1693" s="343">
        <f t="shared" si="591"/>
        <v>2.0615384615384613</v>
      </c>
      <c r="I1693" s="343">
        <f t="shared" si="591"/>
        <v>2.7230769230769232</v>
      </c>
      <c r="J1693" s="343">
        <f t="shared" si="591"/>
        <v>2.842857142857143</v>
      </c>
      <c r="K1693" s="343">
        <f t="shared" si="591"/>
        <v>2.8714285714285714</v>
      </c>
      <c r="L1693" s="343">
        <f t="shared" si="591"/>
        <v>2.842857142857143</v>
      </c>
      <c r="M1693" s="343">
        <f t="shared" si="591"/>
        <v>2.6142857142857143</v>
      </c>
      <c r="N1693" s="343">
        <f t="shared" si="591"/>
        <v>3.0857142857142859</v>
      </c>
      <c r="O1693" s="84">
        <f t="shared" si="588"/>
        <v>32.633666333666334</v>
      </c>
    </row>
    <row r="1694" spans="2:15" s="17" customFormat="1" ht="23.25" customHeight="1" x14ac:dyDescent="0.25">
      <c r="B1694" s="93" t="s">
        <v>1278</v>
      </c>
      <c r="C1694" s="344">
        <f t="shared" ref="C1694:N1694" si="592">C388</f>
        <v>3.2110091743119269</v>
      </c>
      <c r="D1694" s="344">
        <f t="shared" si="592"/>
        <v>2.9556650246305418</v>
      </c>
      <c r="E1694" s="344">
        <f t="shared" si="592"/>
        <v>7.7380952380952381</v>
      </c>
      <c r="F1694" s="344">
        <f t="shared" si="592"/>
        <v>14.000000000000002</v>
      </c>
      <c r="G1694" s="344">
        <f t="shared" si="592"/>
        <v>11.805555555555555</v>
      </c>
      <c r="H1694" s="344">
        <f t="shared" si="592"/>
        <v>14.17910447761194</v>
      </c>
      <c r="I1694" s="344">
        <f t="shared" si="592"/>
        <v>10.16949152542373</v>
      </c>
      <c r="J1694" s="344">
        <f t="shared" si="592"/>
        <v>6.0301507537688437</v>
      </c>
      <c r="K1694" s="344">
        <f t="shared" si="592"/>
        <v>6.467661691542288</v>
      </c>
      <c r="L1694" s="344">
        <f t="shared" si="592"/>
        <v>5.025125628140704</v>
      </c>
      <c r="M1694" s="344">
        <f t="shared" si="592"/>
        <v>10.928961748633879</v>
      </c>
      <c r="N1694" s="344">
        <f t="shared" si="592"/>
        <v>4.6296296296296298</v>
      </c>
      <c r="O1694" s="84">
        <f t="shared" si="588"/>
        <v>97.140450447344293</v>
      </c>
    </row>
    <row r="1695" spans="2:15" s="17" customFormat="1" ht="23.25" customHeight="1" x14ac:dyDescent="0.25">
      <c r="B1695" s="127" t="s">
        <v>1279</v>
      </c>
      <c r="C1695" s="343">
        <f t="shared" ref="C1695:N1695" si="593">C394</f>
        <v>0.5181347150259068</v>
      </c>
      <c r="D1695" s="343">
        <f t="shared" si="593"/>
        <v>0.52631578947368418</v>
      </c>
      <c r="E1695" s="343">
        <f t="shared" si="593"/>
        <v>1.6</v>
      </c>
      <c r="F1695" s="343">
        <f t="shared" si="593"/>
        <v>0</v>
      </c>
      <c r="G1695" s="343">
        <f t="shared" si="593"/>
        <v>1.1627906976744187</v>
      </c>
      <c r="H1695" s="343">
        <f t="shared" si="593"/>
        <v>1.1764705882352942</v>
      </c>
      <c r="I1695" s="343">
        <f t="shared" si="593"/>
        <v>2.9411764705882351</v>
      </c>
      <c r="J1695" s="343">
        <f t="shared" si="593"/>
        <v>0</v>
      </c>
      <c r="K1695" s="343">
        <f t="shared" si="593"/>
        <v>0</v>
      </c>
      <c r="L1695" s="343">
        <f t="shared" si="593"/>
        <v>1.098901098901099</v>
      </c>
      <c r="M1695" s="343">
        <f t="shared" si="593"/>
        <v>0.6578947368421052</v>
      </c>
      <c r="N1695" s="343">
        <f t="shared" si="593"/>
        <v>0.97560975609756095</v>
      </c>
      <c r="O1695" s="84">
        <f t="shared" si="588"/>
        <v>10.657293852838304</v>
      </c>
    </row>
    <row r="1696" spans="2:15" s="17" customFormat="1" ht="23.25" customHeight="1" x14ac:dyDescent="0.25">
      <c r="B1696" s="107" t="s">
        <v>1280</v>
      </c>
      <c r="C1696" s="108">
        <v>1.85</v>
      </c>
      <c r="D1696" s="108">
        <v>2.5299999999999998</v>
      </c>
      <c r="E1696" s="108">
        <v>3.13</v>
      </c>
      <c r="F1696" s="108">
        <v>2.72</v>
      </c>
      <c r="G1696" s="108">
        <v>2.8</v>
      </c>
      <c r="H1696" s="108">
        <v>3.7</v>
      </c>
      <c r="I1696" s="108">
        <v>1.7</v>
      </c>
      <c r="J1696" s="108">
        <v>2.63</v>
      </c>
      <c r="K1696" s="108">
        <v>1.55</v>
      </c>
      <c r="L1696" s="108">
        <v>2.59</v>
      </c>
      <c r="M1696" s="108">
        <v>2.2000000000000002</v>
      </c>
      <c r="N1696" s="108">
        <v>2.88</v>
      </c>
      <c r="O1696" s="116">
        <f t="shared" si="588"/>
        <v>30.279999999999998</v>
      </c>
    </row>
    <row r="1697" spans="2:15" s="17" customFormat="1" ht="23.25" customHeight="1" x14ac:dyDescent="0.25">
      <c r="B1697" s="324" t="s">
        <v>1281</v>
      </c>
      <c r="C1697" s="328">
        <v>85.71</v>
      </c>
      <c r="D1697" s="328">
        <v>71.42</v>
      </c>
      <c r="E1697" s="363">
        <v>73.680000000000007</v>
      </c>
      <c r="F1697" s="363">
        <v>70</v>
      </c>
      <c r="G1697" s="363">
        <v>68.569999999999993</v>
      </c>
      <c r="H1697" s="363">
        <v>68.180000000000007</v>
      </c>
      <c r="I1697" s="363">
        <v>77.5</v>
      </c>
      <c r="J1697" s="363">
        <v>82.35</v>
      </c>
      <c r="K1697" s="363">
        <v>93.1</v>
      </c>
      <c r="L1697" s="363">
        <v>71.42</v>
      </c>
      <c r="M1697" s="363">
        <v>72</v>
      </c>
      <c r="N1697" s="363">
        <v>75</v>
      </c>
      <c r="O1697" s="116">
        <f t="shared" si="588"/>
        <v>908.93</v>
      </c>
    </row>
    <row r="1698" spans="2:15" s="17" customFormat="1" ht="23.25" customHeight="1" x14ac:dyDescent="0.25">
      <c r="B1698" s="426" t="s">
        <v>1282</v>
      </c>
      <c r="C1698" s="427">
        <f t="shared" ref="C1698:N1698" si="594">C393</f>
        <v>5.8823529411764701</v>
      </c>
      <c r="D1698" s="427">
        <f>D393</f>
        <v>0</v>
      </c>
      <c r="E1698" s="427">
        <f t="shared" si="594"/>
        <v>2.5641025641025639</v>
      </c>
      <c r="F1698" s="427">
        <f t="shared" si="594"/>
        <v>6.0606060606060606</v>
      </c>
      <c r="G1698" s="427">
        <f t="shared" si="594"/>
        <v>0</v>
      </c>
      <c r="H1698" s="427">
        <f t="shared" si="594"/>
        <v>4</v>
      </c>
      <c r="I1698" s="427">
        <f t="shared" si="594"/>
        <v>6.9767441860465116</v>
      </c>
      <c r="J1698" s="427">
        <f t="shared" si="594"/>
        <v>2.7777777777777777</v>
      </c>
      <c r="K1698" s="427">
        <f t="shared" si="594"/>
        <v>6.8965517241379306</v>
      </c>
      <c r="L1698" s="427">
        <f t="shared" si="594"/>
        <v>4.6511627906976747</v>
      </c>
      <c r="M1698" s="427">
        <f t="shared" si="594"/>
        <v>24</v>
      </c>
      <c r="N1698" s="427">
        <f t="shared" si="594"/>
        <v>0</v>
      </c>
      <c r="O1698" s="116">
        <f t="shared" si="588"/>
        <v>63.809298044544988</v>
      </c>
    </row>
    <row r="1699" spans="2:15" s="17" customFormat="1" ht="23.25" customHeight="1" x14ac:dyDescent="0.25">
      <c r="B1699" s="93" t="s">
        <v>1283</v>
      </c>
      <c r="C1699" s="344">
        <f t="shared" ref="C1699:N1699" si="595">C422</f>
        <v>5.5161290322580649</v>
      </c>
      <c r="D1699" s="344">
        <f t="shared" si="595"/>
        <v>5.4587306806971387</v>
      </c>
      <c r="E1699" s="344">
        <f t="shared" si="595"/>
        <v>4.1104899704044726</v>
      </c>
      <c r="F1699" s="344">
        <f t="shared" si="595"/>
        <v>2.8937849391647483</v>
      </c>
      <c r="G1699" s="344">
        <f t="shared" si="595"/>
        <v>2.8280170996382767</v>
      </c>
      <c r="H1699" s="344">
        <f t="shared" si="595"/>
        <v>2.795133179875041</v>
      </c>
      <c r="I1699" s="344">
        <f t="shared" si="595"/>
        <v>4.4722130878000659</v>
      </c>
      <c r="J1699" s="344">
        <f t="shared" si="595"/>
        <v>5.3600789214074318</v>
      </c>
      <c r="K1699" s="344">
        <f t="shared" si="595"/>
        <v>4.5708648470897728</v>
      </c>
      <c r="L1699" s="344">
        <f t="shared" si="595"/>
        <v>5.1627754028280171</v>
      </c>
      <c r="M1699" s="344">
        <f t="shared" si="595"/>
        <v>4.1762578099309433</v>
      </c>
      <c r="N1699" s="344">
        <f t="shared" si="595"/>
        <v>6.050641236435383</v>
      </c>
      <c r="O1699" s="84">
        <f t="shared" si="588"/>
        <v>53.395116207529362</v>
      </c>
    </row>
    <row r="1700" spans="2:15" s="17" customFormat="1" ht="23.25" customHeight="1" x14ac:dyDescent="0.25">
      <c r="B1700" s="127" t="s">
        <v>1284</v>
      </c>
      <c r="C1700" s="343">
        <f t="shared" ref="C1700:N1700" si="596">C438</f>
        <v>1.1290322580645162</v>
      </c>
      <c r="D1700" s="343">
        <f t="shared" si="596"/>
        <v>1</v>
      </c>
      <c r="E1700" s="343">
        <f t="shared" si="596"/>
        <v>1.2258064516129032</v>
      </c>
      <c r="F1700" s="343">
        <f>F438</f>
        <v>1</v>
      </c>
      <c r="G1700" s="343">
        <f t="shared" si="596"/>
        <v>1.1290322580645162</v>
      </c>
      <c r="H1700" s="343">
        <f t="shared" si="596"/>
        <v>0.73333333333333328</v>
      </c>
      <c r="I1700" s="343">
        <f t="shared" si="596"/>
        <v>1.2903225806451613</v>
      </c>
      <c r="J1700" s="343">
        <f t="shared" si="596"/>
        <v>1.096774193548387</v>
      </c>
      <c r="K1700" s="343">
        <f t="shared" si="596"/>
        <v>0.96666666666666667</v>
      </c>
      <c r="L1700" s="343">
        <f t="shared" si="596"/>
        <v>1.3548387096774193</v>
      </c>
      <c r="M1700" s="343">
        <f>M438</f>
        <v>0.83333333333333337</v>
      </c>
      <c r="N1700" s="343">
        <f t="shared" si="596"/>
        <v>1.8064516129032258</v>
      </c>
      <c r="O1700" s="84">
        <f t="shared" si="588"/>
        <v>13.565591397849463</v>
      </c>
    </row>
    <row r="1701" spans="2:15" s="17" customFormat="1" ht="23.25" customHeight="1" x14ac:dyDescent="0.25">
      <c r="B1701" s="93" t="s">
        <v>1285</v>
      </c>
      <c r="C1701" s="344">
        <f t="shared" ref="C1701:N1701" si="597">C411</f>
        <v>9.6774193548387094E-2</v>
      </c>
      <c r="D1701" s="344">
        <f t="shared" si="597"/>
        <v>3.2883919763235778E-2</v>
      </c>
      <c r="E1701" s="344">
        <f t="shared" si="597"/>
        <v>3.2883919763235778E-2</v>
      </c>
      <c r="F1701" s="344">
        <f t="shared" si="597"/>
        <v>3.2883919763235778E-2</v>
      </c>
      <c r="G1701" s="344">
        <f t="shared" si="597"/>
        <v>0</v>
      </c>
      <c r="H1701" s="344">
        <f t="shared" si="597"/>
        <v>0</v>
      </c>
      <c r="I1701" s="344">
        <f t="shared" si="597"/>
        <v>0</v>
      </c>
      <c r="J1701" s="344">
        <f t="shared" si="597"/>
        <v>0</v>
      </c>
      <c r="K1701" s="344">
        <f t="shared" si="597"/>
        <v>0</v>
      </c>
      <c r="L1701" s="344">
        <f t="shared" si="597"/>
        <v>0</v>
      </c>
      <c r="M1701" s="344">
        <f t="shared" si="597"/>
        <v>0</v>
      </c>
      <c r="N1701" s="344">
        <f t="shared" si="597"/>
        <v>6.5767839526471555E-2</v>
      </c>
      <c r="O1701" s="84">
        <f t="shared" si="588"/>
        <v>0.26119379236456597</v>
      </c>
    </row>
    <row r="1702" spans="2:15" s="17" customFormat="1" ht="23.25" customHeight="1" x14ac:dyDescent="0.25">
      <c r="B1702" s="127" t="s">
        <v>1286</v>
      </c>
      <c r="C1702" s="343">
        <f t="shared" ref="C1702:N1702" si="598">C551</f>
        <v>10.161290322580646</v>
      </c>
      <c r="D1702" s="343">
        <f t="shared" si="598"/>
        <v>7.1029266688589283</v>
      </c>
      <c r="E1702" s="343">
        <f t="shared" si="598"/>
        <v>7.3659980269648138</v>
      </c>
      <c r="F1702" s="343">
        <f t="shared" si="598"/>
        <v>5.8862216376192045</v>
      </c>
      <c r="G1702" s="343">
        <f t="shared" si="598"/>
        <v>5.5902663597500819</v>
      </c>
      <c r="H1702" s="343">
        <f t="shared" si="598"/>
        <v>5.6560341992765535</v>
      </c>
      <c r="I1702" s="343">
        <f t="shared" si="598"/>
        <v>7.1686945083853999</v>
      </c>
      <c r="J1702" s="343">
        <f t="shared" si="598"/>
        <v>8.1552121012824728</v>
      </c>
      <c r="K1702" s="343">
        <f t="shared" si="598"/>
        <v>7.7277211443604079</v>
      </c>
      <c r="L1702" s="343">
        <f t="shared" si="598"/>
        <v>8.9444261756001318</v>
      </c>
      <c r="M1702" s="343">
        <f t="shared" si="598"/>
        <v>7.3002301874383422</v>
      </c>
      <c r="N1702" s="343">
        <f t="shared" si="598"/>
        <v>8.977310095363368</v>
      </c>
      <c r="O1702" s="84">
        <f t="shared" si="588"/>
        <v>90.036331427480349</v>
      </c>
    </row>
    <row r="1703" spans="2:15" s="17" customFormat="1" ht="23.25" customHeight="1" x14ac:dyDescent="0.25">
      <c r="B1703" s="93" t="s">
        <v>1287</v>
      </c>
      <c r="C1703" s="344">
        <f>C1334/$C$1708</f>
        <v>459.25806451612902</v>
      </c>
      <c r="D1703" s="344">
        <f t="shared" ref="D1703:N1703" si="599">D1334/$C$1709</f>
        <v>424.86024334100625</v>
      </c>
      <c r="E1703" s="344">
        <f t="shared" si="599"/>
        <v>393.42321604735287</v>
      </c>
      <c r="F1703" s="344">
        <f t="shared" si="599"/>
        <v>376.81683656691877</v>
      </c>
      <c r="G1703" s="344">
        <f t="shared" si="599"/>
        <v>379.94080894442618</v>
      </c>
      <c r="H1703" s="344">
        <f t="shared" si="599"/>
        <v>375.23840841828348</v>
      </c>
      <c r="I1703" s="344">
        <f t="shared" si="599"/>
        <v>440.44722130878</v>
      </c>
      <c r="J1703" s="344">
        <f t="shared" si="599"/>
        <v>514.73199605392961</v>
      </c>
      <c r="K1703" s="344">
        <f t="shared" si="599"/>
        <v>501.70996382768828</v>
      </c>
      <c r="L1703" s="344">
        <f t="shared" si="599"/>
        <v>526.80039460703711</v>
      </c>
      <c r="M1703" s="344">
        <f t="shared" si="599"/>
        <v>516.44195988161789</v>
      </c>
      <c r="N1703" s="344">
        <f t="shared" si="599"/>
        <v>458.69779677737586</v>
      </c>
      <c r="O1703" s="84">
        <f>AVERAGE(C1703:N1703)/O1708</f>
        <v>1.2256545457284349</v>
      </c>
    </row>
    <row r="1704" spans="2:15" s="17" customFormat="1" ht="23.25" customHeight="1" x14ac:dyDescent="0.25">
      <c r="B1704" s="127" t="s">
        <v>1288</v>
      </c>
      <c r="C1704" s="343">
        <f t="shared" ref="C1704:N1704" si="600">C1355</f>
        <v>805.19354838709683</v>
      </c>
      <c r="D1704" s="343">
        <f>D1355</f>
        <v>729.59552778691216</v>
      </c>
      <c r="E1704" s="343">
        <f t="shared" si="600"/>
        <v>722.26241367971056</v>
      </c>
      <c r="F1704" s="343">
        <f t="shared" si="600"/>
        <v>707.69483722459722</v>
      </c>
      <c r="G1704" s="343">
        <f t="shared" si="600"/>
        <v>706.41236435383098</v>
      </c>
      <c r="H1704" s="343">
        <f t="shared" si="600"/>
        <v>721.47319960539301</v>
      </c>
      <c r="I1704" s="343">
        <f t="shared" si="600"/>
        <v>740.31568562972711</v>
      </c>
      <c r="J1704" s="343">
        <f t="shared" si="600"/>
        <v>866.65570536007897</v>
      </c>
      <c r="K1704" s="343">
        <f t="shared" si="600"/>
        <v>824.30121670503127</v>
      </c>
      <c r="L1704" s="343">
        <f t="shared" si="600"/>
        <v>920.9141729694179</v>
      </c>
      <c r="M1704" s="343">
        <f t="shared" si="600"/>
        <v>827.09634988490632</v>
      </c>
      <c r="N1704" s="343">
        <f t="shared" si="600"/>
        <v>897.6652416968102</v>
      </c>
      <c r="O1704" s="84">
        <f t="shared" si="588"/>
        <v>9469.580263283513</v>
      </c>
    </row>
    <row r="1705" spans="2:15" s="17" customFormat="1" ht="23.25" customHeight="1" x14ac:dyDescent="0.25">
      <c r="B1705" s="93" t="s">
        <v>1289</v>
      </c>
      <c r="C1705" s="344">
        <f t="shared" ref="C1705:N1705" si="601">C1395/C1708</f>
        <v>378.87096774193549</v>
      </c>
      <c r="D1705" s="344">
        <f t="shared" si="601"/>
        <v>349.35714285714283</v>
      </c>
      <c r="E1705" s="344">
        <f t="shared" si="601"/>
        <v>356.48387096774195</v>
      </c>
      <c r="F1705" s="344">
        <f t="shared" si="601"/>
        <v>391.66666666666669</v>
      </c>
      <c r="G1705" s="344">
        <f t="shared" si="601"/>
        <v>375.48387096774195</v>
      </c>
      <c r="H1705" s="344">
        <f t="shared" si="601"/>
        <v>365.8</v>
      </c>
      <c r="I1705" s="344">
        <f t="shared" si="601"/>
        <v>364.54838709677421</v>
      </c>
      <c r="J1705" s="344">
        <f t="shared" si="601"/>
        <v>368.54838709677421</v>
      </c>
      <c r="K1705" s="344">
        <f t="shared" si="601"/>
        <v>345.53333333333336</v>
      </c>
      <c r="L1705" s="344">
        <f t="shared" si="601"/>
        <v>335.51612903225805</v>
      </c>
      <c r="M1705" s="344">
        <f t="shared" si="601"/>
        <v>333.33333333333331</v>
      </c>
      <c r="N1705" s="344">
        <f t="shared" si="601"/>
        <v>333.64516129032256</v>
      </c>
      <c r="O1705" s="84">
        <f t="shared" si="588"/>
        <v>4298.7872503840244</v>
      </c>
    </row>
    <row r="1706" spans="2:15" s="17" customFormat="1" ht="23.25" customHeight="1" x14ac:dyDescent="0.25">
      <c r="B1706" s="127" t="s">
        <v>1290</v>
      </c>
      <c r="C1706" s="343">
        <f>C1413</f>
        <v>21.030225627926779</v>
      </c>
      <c r="D1706" s="343">
        <f>D1413</f>
        <v>17.174401962788796</v>
      </c>
      <c r="E1706" s="343">
        <f t="shared" ref="E1706:N1706" si="602">E1413</f>
        <v>14.840285946973125</v>
      </c>
      <c r="F1706" s="343">
        <f t="shared" si="602"/>
        <v>17.361702127659573</v>
      </c>
      <c r="G1706" s="343">
        <f t="shared" si="602"/>
        <v>15.034364261168385</v>
      </c>
      <c r="H1706" s="343">
        <f t="shared" si="602"/>
        <v>15.035538545653363</v>
      </c>
      <c r="I1706" s="343">
        <f t="shared" si="602"/>
        <v>13.627112644898682</v>
      </c>
      <c r="J1706" s="343">
        <f t="shared" si="602"/>
        <v>12.954048140043763</v>
      </c>
      <c r="K1706" s="343">
        <f t="shared" si="602"/>
        <v>16.110360794906423</v>
      </c>
      <c r="L1706" s="343">
        <f t="shared" si="602"/>
        <v>14.998557830977791</v>
      </c>
      <c r="M1706" s="343">
        <f t="shared" si="602"/>
        <v>16.7</v>
      </c>
      <c r="N1706" s="343">
        <f t="shared" si="602"/>
        <v>18.853330755100068</v>
      </c>
      <c r="O1706" s="84">
        <f t="shared" si="588"/>
        <v>193.71992863809677</v>
      </c>
    </row>
    <row r="1707" spans="2:15" s="17" customFormat="1" ht="12" customHeight="1" x14ac:dyDescent="0.25">
      <c r="B1707" s="31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21"/>
    </row>
    <row r="1708" spans="2:15" s="17" customFormat="1" ht="23.25" customHeight="1" x14ac:dyDescent="0.25">
      <c r="B1708" s="85" t="s">
        <v>70</v>
      </c>
      <c r="C1708" s="128">
        <v>31</v>
      </c>
      <c r="D1708" s="128">
        <v>28</v>
      </c>
      <c r="E1708" s="128">
        <v>31</v>
      </c>
      <c r="F1708" s="128">
        <v>30</v>
      </c>
      <c r="G1708" s="128">
        <v>31</v>
      </c>
      <c r="H1708" s="128">
        <v>30</v>
      </c>
      <c r="I1708" s="128">
        <v>31</v>
      </c>
      <c r="J1708" s="128">
        <v>31</v>
      </c>
      <c r="K1708" s="128">
        <v>30</v>
      </c>
      <c r="L1708" s="128">
        <v>31</v>
      </c>
      <c r="M1708" s="128">
        <v>30</v>
      </c>
      <c r="N1708" s="128">
        <v>31</v>
      </c>
      <c r="O1708" s="128">
        <f>SUM(C1708:N1708)</f>
        <v>365</v>
      </c>
    </row>
    <row r="1709" spans="2:15" s="23" customFormat="1" ht="23.25" customHeight="1" x14ac:dyDescent="0.25">
      <c r="B1709" s="85" t="s">
        <v>1555</v>
      </c>
      <c r="C1709" s="359">
        <v>30.41</v>
      </c>
      <c r="D1709" s="359">
        <v>30.41</v>
      </c>
      <c r="E1709" s="354"/>
      <c r="F1709" s="354"/>
      <c r="G1709" s="354"/>
      <c r="H1709" s="354"/>
      <c r="I1709" s="354"/>
      <c r="J1709" s="354"/>
      <c r="K1709" s="354"/>
      <c r="L1709" s="354"/>
      <c r="M1709" s="354"/>
      <c r="N1709" s="354"/>
      <c r="O1709" s="354"/>
    </row>
    <row r="1710" spans="2:15" ht="23.25" customHeight="1" x14ac:dyDescent="0.25">
      <c r="B1710" s="431" t="s">
        <v>1536</v>
      </c>
      <c r="C1710" s="431"/>
      <c r="D1710" s="431"/>
      <c r="E1710" s="431"/>
      <c r="F1710" s="431"/>
      <c r="G1710" s="431"/>
      <c r="H1710" s="431"/>
      <c r="I1710" s="431"/>
      <c r="J1710" s="431"/>
      <c r="K1710" s="431"/>
      <c r="L1710" s="431"/>
      <c r="M1710" s="431"/>
      <c r="N1710" s="431"/>
      <c r="O1710" s="431"/>
    </row>
    <row r="1711" spans="2:15" ht="23.25" customHeight="1" x14ac:dyDescent="0.25">
      <c r="B1711" s="367"/>
      <c r="C1711" s="367"/>
      <c r="D1711" s="367"/>
      <c r="E1711" s="367"/>
      <c r="F1711" s="367"/>
      <c r="G1711" s="367"/>
      <c r="H1711" s="367"/>
      <c r="I1711" s="367"/>
      <c r="J1711" s="367"/>
      <c r="K1711" s="367"/>
      <c r="L1711" s="367"/>
      <c r="M1711" s="367"/>
      <c r="N1711" s="367"/>
      <c r="O1711" s="367"/>
    </row>
    <row r="1712" spans="2:15" ht="23.25" customHeight="1" x14ac:dyDescent="0.25">
      <c r="B1712" s="367"/>
      <c r="C1712" s="367"/>
      <c r="D1712" s="367"/>
      <c r="E1712" s="367"/>
      <c r="F1712" s="367"/>
      <c r="G1712" s="367"/>
      <c r="H1712" s="367"/>
      <c r="I1712" s="367"/>
      <c r="J1712" s="367"/>
      <c r="K1712" s="367"/>
      <c r="L1712" s="367"/>
      <c r="M1712" s="367"/>
      <c r="N1712" s="367"/>
      <c r="O1712" s="367"/>
    </row>
    <row r="1713" spans="2:16" ht="23.25" customHeight="1" x14ac:dyDescent="0.25">
      <c r="B1713" s="367"/>
      <c r="C1713" s="367"/>
      <c r="D1713" s="367"/>
      <c r="E1713" s="367"/>
      <c r="F1713" s="367"/>
      <c r="G1713" s="367"/>
      <c r="H1713" s="367"/>
      <c r="I1713" s="367"/>
      <c r="J1713" s="367"/>
      <c r="K1713" s="367"/>
      <c r="L1713" s="367"/>
      <c r="M1713" s="367"/>
      <c r="N1713" s="367"/>
      <c r="O1713" s="367"/>
    </row>
    <row r="1714" spans="2:16" ht="23.25" customHeight="1" x14ac:dyDescent="0.25">
      <c r="B1714" s="367"/>
      <c r="C1714" s="367"/>
      <c r="D1714" s="367"/>
      <c r="E1714" s="433" t="s">
        <v>1475</v>
      </c>
      <c r="F1714" s="433"/>
      <c r="G1714" s="433"/>
      <c r="H1714" s="433"/>
      <c r="I1714" s="367"/>
      <c r="J1714" s="367"/>
      <c r="K1714" s="367"/>
      <c r="L1714" s="367"/>
      <c r="M1714" s="367"/>
      <c r="N1714" s="367"/>
      <c r="O1714" s="367"/>
    </row>
    <row r="1715" spans="2:16" ht="23.25" customHeight="1" x14ac:dyDescent="0.25">
      <c r="B1715" s="367"/>
      <c r="C1715" s="367"/>
      <c r="D1715" s="367"/>
      <c r="E1715" s="434" t="s">
        <v>1473</v>
      </c>
      <c r="F1715" s="434"/>
      <c r="G1715" s="434"/>
      <c r="H1715" s="434"/>
      <c r="I1715" s="412"/>
      <c r="J1715" s="367"/>
      <c r="K1715" s="367"/>
      <c r="L1715" s="367"/>
      <c r="M1715" s="367"/>
      <c r="N1715" s="367"/>
      <c r="O1715" s="367"/>
    </row>
    <row r="1716" spans="2:16" ht="23.25" customHeight="1" x14ac:dyDescent="0.25">
      <c r="B1716" s="367"/>
      <c r="C1716" s="369"/>
      <c r="D1716" s="369"/>
      <c r="E1716" s="410"/>
      <c r="F1716" s="434" t="s">
        <v>1472</v>
      </c>
      <c r="G1716" s="434"/>
      <c r="H1716" s="412"/>
      <c r="I1716" s="369"/>
      <c r="J1716" s="369"/>
      <c r="K1716" s="367"/>
      <c r="L1716" s="367"/>
      <c r="M1716" s="367"/>
      <c r="N1716" s="367"/>
      <c r="O1716" s="367"/>
    </row>
    <row r="1717" spans="2:16" ht="23.25" customHeight="1" x14ac:dyDescent="0.25">
      <c r="B1717" s="367"/>
      <c r="C1717" s="432" t="s">
        <v>1474</v>
      </c>
      <c r="D1717" s="432"/>
      <c r="E1717" s="432"/>
      <c r="F1717" s="369"/>
      <c r="G1717" s="369"/>
      <c r="H1717" s="432" t="s">
        <v>1476</v>
      </c>
      <c r="I1717" s="432"/>
      <c r="J1717" s="432"/>
      <c r="K1717" s="432"/>
      <c r="L1717" s="367"/>
      <c r="M1717" s="367"/>
      <c r="N1717" s="367"/>
      <c r="O1717" s="367"/>
    </row>
    <row r="1718" spans="2:16" ht="23.25" customHeight="1" x14ac:dyDescent="0.25">
      <c r="B1718" s="366"/>
      <c r="C1718" s="433" t="s">
        <v>1551</v>
      </c>
      <c r="D1718" s="433"/>
      <c r="E1718" s="433"/>
      <c r="F1718" s="369"/>
      <c r="G1718" s="370"/>
      <c r="H1718" s="433" t="s">
        <v>1552</v>
      </c>
      <c r="I1718" s="433"/>
      <c r="J1718" s="433"/>
      <c r="K1718" s="433"/>
      <c r="L1718" s="367"/>
      <c r="M1718" s="367"/>
      <c r="N1718" s="367"/>
      <c r="O1718" s="367"/>
    </row>
    <row r="1719" spans="2:16" ht="23.25" customHeight="1" x14ac:dyDescent="0.25">
      <c r="B1719" s="74"/>
      <c r="C1719" s="434" t="s">
        <v>1561</v>
      </c>
      <c r="D1719" s="434"/>
      <c r="E1719" s="434"/>
      <c r="F1719" s="369"/>
      <c r="G1719" s="371"/>
      <c r="H1719" s="434" t="s">
        <v>1554</v>
      </c>
      <c r="I1719" s="434"/>
      <c r="J1719" s="434"/>
      <c r="K1719" s="434"/>
      <c r="L1719" s="367"/>
      <c r="M1719" s="367"/>
      <c r="N1719" s="367"/>
      <c r="O1719" s="367"/>
    </row>
    <row r="1720" spans="2:16" ht="23.25" customHeight="1" x14ac:dyDescent="0.25">
      <c r="B1720" s="74"/>
      <c r="C1720" s="369"/>
      <c r="D1720" s="369"/>
      <c r="E1720" s="369"/>
      <c r="F1720" s="369"/>
      <c r="G1720" s="371"/>
      <c r="H1720" s="413"/>
      <c r="I1720" s="413"/>
      <c r="J1720" s="413"/>
      <c r="K1720" s="414"/>
      <c r="L1720" s="367"/>
      <c r="M1720" s="367"/>
      <c r="N1720" s="367"/>
      <c r="O1720" s="367"/>
    </row>
    <row r="1721" spans="2:16" ht="23.25" customHeight="1" x14ac:dyDescent="0.25">
      <c r="B1721" s="367"/>
      <c r="C1721" s="369"/>
      <c r="D1721" s="369"/>
      <c r="E1721" s="369"/>
      <c r="F1721" s="369"/>
      <c r="G1721" s="369"/>
      <c r="H1721" s="413"/>
      <c r="I1721" s="413"/>
      <c r="J1721" s="413"/>
      <c r="K1721" s="414"/>
      <c r="L1721" s="367"/>
      <c r="M1721" s="367"/>
      <c r="N1721" s="367"/>
      <c r="O1721" s="367"/>
    </row>
    <row r="1722" spans="2:16" ht="23.25" customHeight="1" x14ac:dyDescent="0.25">
      <c r="B1722" s="75"/>
      <c r="C1722" s="433" t="s">
        <v>1475</v>
      </c>
      <c r="D1722" s="433"/>
      <c r="E1722" s="433"/>
      <c r="F1722" s="372"/>
      <c r="G1722" s="370"/>
      <c r="H1722" s="433" t="s">
        <v>1477</v>
      </c>
      <c r="I1722" s="433"/>
      <c r="J1722" s="433"/>
      <c r="K1722" s="433"/>
      <c r="L1722" s="368"/>
      <c r="M1722" s="368"/>
      <c r="N1722" s="368"/>
      <c r="O1722" s="75"/>
    </row>
    <row r="1723" spans="2:16" ht="23.25" customHeight="1" x14ac:dyDescent="0.25">
      <c r="B1723" s="74"/>
      <c r="C1723" s="435" t="s">
        <v>1553</v>
      </c>
      <c r="D1723" s="435"/>
      <c r="E1723" s="435"/>
      <c r="F1723" s="372"/>
      <c r="G1723" s="372"/>
      <c r="H1723" s="433" t="s">
        <v>1559</v>
      </c>
      <c r="I1723" s="433"/>
      <c r="J1723" s="433"/>
      <c r="K1723" s="433"/>
      <c r="L1723" s="368"/>
      <c r="M1723" s="368"/>
      <c r="N1723" s="368"/>
      <c r="O1723" s="75"/>
    </row>
    <row r="1724" spans="2:16" ht="23.25" customHeight="1" x14ac:dyDescent="0.25">
      <c r="B1724" s="74"/>
      <c r="C1724" s="434" t="s">
        <v>1535</v>
      </c>
      <c r="D1724" s="434"/>
      <c r="E1724" s="434"/>
      <c r="F1724" s="373"/>
      <c r="G1724" s="371"/>
      <c r="H1724" s="434" t="s">
        <v>1560</v>
      </c>
      <c r="I1724" s="434"/>
      <c r="J1724" s="434"/>
      <c r="K1724" s="434"/>
      <c r="L1724" s="73"/>
      <c r="M1724" s="73"/>
      <c r="N1724" s="73"/>
      <c r="O1724" s="73"/>
      <c r="P1724" s="75"/>
    </row>
    <row r="1725" spans="2:16" ht="23.25" customHeight="1" x14ac:dyDescent="0.25">
      <c r="B1725" s="74"/>
      <c r="C1725" s="407"/>
      <c r="D1725" s="407"/>
      <c r="E1725" s="407"/>
      <c r="F1725" s="373"/>
      <c r="G1725" s="407"/>
      <c r="H1725" s="407"/>
      <c r="I1725" s="407"/>
      <c r="J1725" s="407"/>
      <c r="K1725" s="407"/>
      <c r="L1725" s="73"/>
      <c r="M1725" s="73"/>
      <c r="N1725" s="73"/>
      <c r="O1725" s="73"/>
      <c r="P1725" s="408"/>
    </row>
    <row r="1726" spans="2:16" ht="23.25" customHeight="1" x14ac:dyDescent="0.25">
      <c r="B1726" s="77"/>
      <c r="C1726" s="73"/>
      <c r="D1726" s="73"/>
      <c r="E1726" s="436"/>
      <c r="F1726" s="436"/>
      <c r="G1726" s="436"/>
      <c r="H1726" s="436"/>
      <c r="I1726" s="73"/>
      <c r="J1726" s="73"/>
      <c r="K1726" s="73"/>
      <c r="L1726" s="73"/>
      <c r="M1726" s="73"/>
      <c r="N1726" s="73"/>
      <c r="O1726" s="75"/>
    </row>
    <row r="1727" spans="2:16" ht="23.25" customHeight="1" x14ac:dyDescent="0.25">
      <c r="B1727" s="77"/>
      <c r="C1727" s="73"/>
      <c r="D1727" s="73"/>
      <c r="E1727" s="430"/>
      <c r="F1727" s="436"/>
      <c r="G1727" s="436"/>
      <c r="H1727" s="436"/>
      <c r="I1727" s="73"/>
      <c r="J1727" s="73"/>
      <c r="K1727" s="73"/>
      <c r="L1727" s="73"/>
      <c r="M1727" s="73"/>
      <c r="N1727" s="73"/>
      <c r="O1727" s="75"/>
    </row>
    <row r="1728" spans="2:16" x14ac:dyDescent="0.25">
      <c r="B1728" s="77"/>
      <c r="C1728" s="73"/>
      <c r="D1728" s="73"/>
      <c r="E1728" s="436"/>
      <c r="F1728" s="436"/>
      <c r="G1728" s="436"/>
      <c r="H1728" s="436"/>
      <c r="I1728" s="73"/>
      <c r="J1728" s="73"/>
      <c r="K1728" s="73"/>
      <c r="L1728" s="73"/>
      <c r="M1728" s="73"/>
      <c r="N1728" s="73"/>
      <c r="O1728" s="75"/>
    </row>
    <row r="1729" spans="2:15" x14ac:dyDescent="0.25">
      <c r="B1729" s="78"/>
      <c r="C1729" s="430"/>
      <c r="D1729" s="430"/>
      <c r="E1729" s="430"/>
      <c r="F1729" s="430"/>
      <c r="G1729" s="430"/>
      <c r="H1729" s="430"/>
      <c r="I1729" s="430"/>
      <c r="J1729" s="430"/>
      <c r="K1729" s="430"/>
      <c r="L1729" s="430"/>
      <c r="M1729" s="430"/>
      <c r="N1729" s="430"/>
      <c r="O1729" s="430"/>
    </row>
    <row r="1730" spans="2:15" x14ac:dyDescent="0.25">
      <c r="B1730" s="78"/>
      <c r="C1730" s="430"/>
      <c r="D1730" s="430"/>
      <c r="E1730" s="430"/>
      <c r="F1730" s="430"/>
      <c r="G1730" s="430"/>
      <c r="H1730" s="430"/>
      <c r="I1730" s="430"/>
      <c r="J1730" s="430"/>
      <c r="K1730" s="430"/>
      <c r="L1730" s="430"/>
      <c r="M1730" s="430"/>
      <c r="N1730" s="430"/>
      <c r="O1730" s="430"/>
    </row>
    <row r="1731" spans="2:15" x14ac:dyDescent="0.25">
      <c r="B1731" s="77"/>
      <c r="C1731" s="73"/>
      <c r="D1731" s="73"/>
      <c r="E1731" s="73"/>
      <c r="F1731" s="73"/>
      <c r="G1731" s="73"/>
      <c r="H1731" s="73"/>
      <c r="I1731" s="73"/>
      <c r="J1731" s="73"/>
      <c r="K1731" s="73"/>
      <c r="L1731" s="73"/>
      <c r="M1731" s="73"/>
      <c r="N1731" s="73"/>
      <c r="O1731" s="75"/>
    </row>
    <row r="1732" spans="2:15" x14ac:dyDescent="0.25">
      <c r="B1732" s="77"/>
      <c r="C1732" s="73"/>
      <c r="D1732" s="73"/>
      <c r="E1732" s="73"/>
      <c r="F1732" s="73"/>
      <c r="G1732" s="73"/>
      <c r="H1732" s="73"/>
      <c r="I1732" s="73"/>
      <c r="J1732" s="73"/>
      <c r="K1732" s="73"/>
      <c r="L1732" s="73"/>
      <c r="M1732" s="73"/>
      <c r="N1732" s="73"/>
      <c r="O1732" s="75"/>
    </row>
    <row r="1733" spans="2:15" x14ac:dyDescent="0.25">
      <c r="B1733" s="77"/>
      <c r="C1733" s="73"/>
      <c r="D1733" s="73"/>
      <c r="E1733" s="73"/>
      <c r="F1733" s="73"/>
      <c r="G1733" s="73"/>
      <c r="H1733" s="73"/>
      <c r="I1733" s="73"/>
      <c r="J1733" s="73"/>
      <c r="K1733" s="73"/>
      <c r="L1733" s="73"/>
      <c r="M1733" s="73"/>
      <c r="N1733" s="73"/>
      <c r="O1733" s="75"/>
    </row>
    <row r="1734" spans="2:15" x14ac:dyDescent="0.25">
      <c r="B1734" s="77"/>
      <c r="C1734" s="73"/>
      <c r="D1734" s="73"/>
      <c r="E1734" s="73"/>
      <c r="F1734" s="73"/>
      <c r="G1734" s="73"/>
      <c r="H1734" s="73"/>
      <c r="I1734" s="73"/>
      <c r="J1734" s="73"/>
      <c r="K1734" s="73"/>
      <c r="L1734" s="73"/>
      <c r="M1734" s="73"/>
      <c r="N1734" s="73"/>
      <c r="O1734" s="75"/>
    </row>
    <row r="1735" spans="2:15" x14ac:dyDescent="0.25">
      <c r="B1735" s="77"/>
      <c r="C1735" s="73"/>
      <c r="D1735" s="73"/>
      <c r="E1735" s="73"/>
      <c r="F1735" s="73"/>
      <c r="G1735" s="73"/>
      <c r="H1735" s="73"/>
      <c r="I1735" s="73"/>
      <c r="J1735" s="73"/>
      <c r="K1735" s="73"/>
      <c r="L1735" s="73"/>
      <c r="M1735" s="73"/>
      <c r="N1735" s="73"/>
      <c r="O1735" s="75"/>
    </row>
    <row r="1736" spans="2:15" x14ac:dyDescent="0.25">
      <c r="B1736" s="77"/>
      <c r="C1736" s="73"/>
      <c r="D1736" s="73"/>
      <c r="E1736" s="73"/>
      <c r="F1736" s="73"/>
      <c r="G1736" s="73"/>
      <c r="H1736" s="73"/>
      <c r="I1736" s="73"/>
      <c r="J1736" s="73"/>
      <c r="K1736" s="73"/>
      <c r="L1736" s="73"/>
      <c r="M1736" s="73"/>
      <c r="N1736" s="73"/>
      <c r="O1736" s="75"/>
    </row>
    <row r="1737" spans="2:15" x14ac:dyDescent="0.25">
      <c r="B1737" s="77"/>
      <c r="C1737" s="73"/>
      <c r="D1737" s="73"/>
      <c r="E1737" s="73"/>
      <c r="F1737" s="73"/>
      <c r="G1737" s="73"/>
      <c r="H1737" s="73"/>
      <c r="I1737" s="73"/>
      <c r="J1737" s="73"/>
      <c r="K1737" s="73"/>
      <c r="L1737" s="73"/>
      <c r="M1737" s="73"/>
      <c r="N1737" s="73"/>
      <c r="O1737" s="75"/>
    </row>
    <row r="1738" spans="2:15" x14ac:dyDescent="0.25">
      <c r="B1738" s="77"/>
      <c r="C1738" s="73"/>
      <c r="D1738" s="73"/>
      <c r="E1738" s="73"/>
      <c r="F1738" s="73"/>
      <c r="G1738" s="73"/>
      <c r="H1738" s="73"/>
      <c r="I1738" s="73"/>
      <c r="J1738" s="73"/>
      <c r="K1738" s="73"/>
      <c r="L1738" s="73"/>
      <c r="M1738" s="73"/>
      <c r="N1738" s="73"/>
      <c r="O1738" s="75"/>
    </row>
    <row r="1739" spans="2:15" x14ac:dyDescent="0.25">
      <c r="B1739" s="77"/>
      <c r="C1739" s="73"/>
      <c r="D1739" s="73"/>
      <c r="E1739" s="73"/>
      <c r="F1739" s="73"/>
      <c r="G1739" s="73"/>
      <c r="H1739" s="73"/>
      <c r="I1739" s="73"/>
      <c r="J1739" s="73"/>
      <c r="K1739" s="73"/>
      <c r="L1739" s="73"/>
      <c r="M1739" s="73"/>
      <c r="N1739" s="73"/>
      <c r="O1739" s="75"/>
    </row>
    <row r="1740" spans="2:15" x14ac:dyDescent="0.25">
      <c r="B1740" s="77"/>
      <c r="C1740" s="73"/>
      <c r="D1740" s="73"/>
      <c r="E1740" s="73"/>
      <c r="F1740" s="73"/>
      <c r="G1740" s="73"/>
      <c r="H1740" s="73"/>
      <c r="I1740" s="73"/>
      <c r="J1740" s="73"/>
      <c r="K1740" s="73"/>
      <c r="L1740" s="73"/>
      <c r="M1740" s="73"/>
      <c r="N1740" s="73"/>
      <c r="O1740" s="75"/>
    </row>
    <row r="1741" spans="2:15" x14ac:dyDescent="0.25">
      <c r="B1741" s="77"/>
      <c r="C1741" s="73"/>
      <c r="D1741" s="73"/>
      <c r="E1741" s="73"/>
      <c r="F1741" s="73"/>
      <c r="G1741" s="73"/>
      <c r="H1741" s="73"/>
      <c r="I1741" s="73"/>
      <c r="J1741" s="73"/>
      <c r="K1741" s="73"/>
      <c r="L1741" s="73"/>
      <c r="M1741" s="73"/>
      <c r="N1741" s="73"/>
      <c r="O1741" s="75"/>
    </row>
    <row r="1742" spans="2:15" x14ac:dyDescent="0.25">
      <c r="B1742" s="77"/>
      <c r="C1742" s="73"/>
      <c r="D1742" s="73"/>
      <c r="E1742" s="73"/>
      <c r="F1742" s="73"/>
      <c r="G1742" s="73"/>
      <c r="H1742" s="73"/>
      <c r="I1742" s="73"/>
      <c r="J1742" s="73"/>
      <c r="K1742" s="73"/>
      <c r="L1742" s="73"/>
      <c r="M1742" s="73"/>
      <c r="N1742" s="73"/>
      <c r="O1742" s="75"/>
    </row>
    <row r="1779" spans="15:15" x14ac:dyDescent="0.25">
      <c r="O1779" s="82"/>
    </row>
  </sheetData>
  <protectedRanges>
    <protectedRange sqref="C938:N938 C1014 C913:D922 G913:J922 C931:E932 C890:O890 C907:O907 L913:N922 L931:N932 C951:N960 C969:N970 C976:N976 C989:N998 C1007:N1008 E1014:N1014 G931:J932 C875:N885 C893:N894 C900:N900" name="Intervalo5"/>
    <protectedRange sqref="C1052:N1052 C1090:E1090 C1121:D1122 C1179:D1188 H1090:J1090 G1103:N1112 L1090:N1090 C1141:N1150 C1159:N1160 C1166:N1166 C1103:E1112 C1217:N1226 C1027:N1036 C1045:N1046 C1065:M1074 C1083:N1084 C1255:N1264 C1293:N1302 G1121:N1122 C1128:N1128 G1179:N1188" name="Intervalo6"/>
    <protectedRange sqref="N1564:N1572 C1511:E1513 C1418:E1432 I1621 G1418:N1432 G1473:I1505 G1511:N1513 K1473:K1474 N1574:N1587 E1519:N1541 C1564:L1587 C1518:N1518 C1520:D1520 C1522:D1522 C1524:D1524 C1526:D1526 C1528:D1528 C1530:D1530 C1532:D1532 C1534:D1534 C1536:D1536 C1538:D1538 C1540:D1540 L1473:N1505 C1473:E1505 C1437:N1469 C1648:N1648 C1641:N1646 C1657:N1658 C1636:N1637 C1596:N1616 C1618:N1620 H1625:N1632 C1546:N1560" name="Intervalo8"/>
    <protectedRange sqref="M1564:M1587 N1573" name="Intervalo8_1"/>
    <protectedRange sqref="J1473:J1505" name="Intervalo8_2"/>
    <protectedRange sqref="F913:F922" name="Intervalo5_1"/>
    <protectedRange sqref="F931:F932" name="Intervalo5_2"/>
    <protectedRange sqref="F1103:F1112" name="Intervalo6_5"/>
    <protectedRange sqref="F1121:F1122 E1121" name="Intervalo6_6"/>
    <protectedRange sqref="E1179:F1188" name="Intervalo6_7"/>
    <protectedRange sqref="F1418:F1432" name="Intervalo8_3"/>
    <protectedRange sqref="F1473:F1505" name="Intervalo8_7"/>
    <protectedRange sqref="F1511:F1513" name="Intervalo8_8"/>
    <protectedRange sqref="J1648:N1648" name="Intervalo8_12"/>
    <protectedRange sqref="K913:K922" name="Intervalo5_3"/>
    <protectedRange sqref="K931:K932" name="Intervalo5_4"/>
    <protectedRange sqref="N1065:N1074" name="Intervalo6_1"/>
    <protectedRange sqref="K1090" name="Intervalo6_8"/>
    <protectedRange sqref="C1625:G1632" name="Intervalo8_4"/>
  </protectedRanges>
  <mergeCells count="24">
    <mergeCell ref="H1718:K1718"/>
    <mergeCell ref="H1719:K1719"/>
    <mergeCell ref="E1727:H1727"/>
    <mergeCell ref="E1728:H1728"/>
    <mergeCell ref="E1726:H1726"/>
    <mergeCell ref="H1722:K1722"/>
    <mergeCell ref="H1723:K1723"/>
    <mergeCell ref="H1724:K1724"/>
    <mergeCell ref="B1:O1"/>
    <mergeCell ref="C1730:K1730"/>
    <mergeCell ref="L1730:O1730"/>
    <mergeCell ref="C1729:K1729"/>
    <mergeCell ref="L1729:O1729"/>
    <mergeCell ref="B1710:O1710"/>
    <mergeCell ref="C1717:E1717"/>
    <mergeCell ref="C1718:E1718"/>
    <mergeCell ref="C1719:E1719"/>
    <mergeCell ref="C1722:E1722"/>
    <mergeCell ref="C1723:E1723"/>
    <mergeCell ref="C1724:E1724"/>
    <mergeCell ref="H1717:K1717"/>
    <mergeCell ref="E1714:H1714"/>
    <mergeCell ref="E1715:H1715"/>
    <mergeCell ref="F1716:G1716"/>
  </mergeCells>
  <printOptions horizontalCentered="1"/>
  <pageMargins left="0.39370078740157483" right="0.27559055118110237" top="0.39370078740157483" bottom="0.78740157480314965" header="0.27559055118110237" footer="0.15748031496062992"/>
  <pageSetup paperSize="9" scale="36" fitToHeight="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4"/>
  <sheetViews>
    <sheetView view="pageBreakPreview" zoomScale="80" zoomScaleNormal="100" zoomScaleSheetLayoutView="80" workbookViewId="0">
      <selection activeCell="D24" sqref="D24"/>
    </sheetView>
  </sheetViews>
  <sheetFormatPr defaultRowHeight="15.6" x14ac:dyDescent="0.25"/>
  <cols>
    <col min="1" max="1" width="37.33203125" style="374" customWidth="1"/>
    <col min="2" max="2" width="12.6640625" style="374" bestFit="1" customWidth="1"/>
    <col min="3" max="3" width="11.6640625" style="374" customWidth="1"/>
    <col min="4" max="4" width="10.5546875" style="374" bestFit="1" customWidth="1"/>
    <col min="5" max="5" width="12.109375" style="374" customWidth="1"/>
    <col min="6" max="6" width="10.33203125" style="374" customWidth="1"/>
    <col min="7" max="7" width="10.88671875" style="374" customWidth="1"/>
    <col min="8" max="9" width="10.5546875" style="374" bestFit="1" customWidth="1"/>
    <col min="10" max="10" width="10.109375" style="374" customWidth="1"/>
    <col min="11" max="11" width="9.88671875" style="374" bestFit="1" customWidth="1"/>
    <col min="12" max="13" width="8.33203125" style="374" bestFit="1" customWidth="1"/>
    <col min="14" max="14" width="13.109375" style="392" bestFit="1" customWidth="1"/>
    <col min="15" max="15" width="18.5546875" style="391" customWidth="1"/>
    <col min="16" max="256" width="9.109375" style="374"/>
    <col min="257" max="257" width="37.33203125" style="374" customWidth="1"/>
    <col min="258" max="258" width="12.5546875" style="374" bestFit="1" customWidth="1"/>
    <col min="259" max="259" width="11.6640625" style="374" customWidth="1"/>
    <col min="260" max="260" width="8.44140625" style="374" bestFit="1" customWidth="1"/>
    <col min="261" max="261" width="8.88671875" style="374" customWidth="1"/>
    <col min="262" max="262" width="10.33203125" style="374" customWidth="1"/>
    <col min="263" max="263" width="9.33203125" style="374" customWidth="1"/>
    <col min="264" max="264" width="8.33203125" style="374" bestFit="1" customWidth="1"/>
    <col min="265" max="265" width="9.88671875" style="374" bestFit="1" customWidth="1"/>
    <col min="266" max="266" width="9" style="374" customWidth="1"/>
    <col min="267" max="267" width="9.88671875" style="374" bestFit="1" customWidth="1"/>
    <col min="268" max="269" width="8.33203125" style="374" bestFit="1" customWidth="1"/>
    <col min="270" max="270" width="13.109375" style="374" bestFit="1" customWidth="1"/>
    <col min="271" max="271" width="18.5546875" style="374" customWidth="1"/>
    <col min="272" max="512" width="9.109375" style="374"/>
    <col min="513" max="513" width="37.33203125" style="374" customWidth="1"/>
    <col min="514" max="514" width="12.5546875" style="374" bestFit="1" customWidth="1"/>
    <col min="515" max="515" width="11.6640625" style="374" customWidth="1"/>
    <col min="516" max="516" width="8.44140625" style="374" bestFit="1" customWidth="1"/>
    <col min="517" max="517" width="8.88671875" style="374" customWidth="1"/>
    <col min="518" max="518" width="10.33203125" style="374" customWidth="1"/>
    <col min="519" max="519" width="9.33203125" style="374" customWidth="1"/>
    <col min="520" max="520" width="8.33203125" style="374" bestFit="1" customWidth="1"/>
    <col min="521" max="521" width="9.88671875" style="374" bestFit="1" customWidth="1"/>
    <col min="522" max="522" width="9" style="374" customWidth="1"/>
    <col min="523" max="523" width="9.88671875" style="374" bestFit="1" customWidth="1"/>
    <col min="524" max="525" width="8.33203125" style="374" bestFit="1" customWidth="1"/>
    <col min="526" max="526" width="13.109375" style="374" bestFit="1" customWidth="1"/>
    <col min="527" max="527" width="18.5546875" style="374" customWidth="1"/>
    <col min="528" max="768" width="9.109375" style="374"/>
    <col min="769" max="769" width="37.33203125" style="374" customWidth="1"/>
    <col min="770" max="770" width="12.5546875" style="374" bestFit="1" customWidth="1"/>
    <col min="771" max="771" width="11.6640625" style="374" customWidth="1"/>
    <col min="772" max="772" width="8.44140625" style="374" bestFit="1" customWidth="1"/>
    <col min="773" max="773" width="8.88671875" style="374" customWidth="1"/>
    <col min="774" max="774" width="10.33203125" style="374" customWidth="1"/>
    <col min="775" max="775" width="9.33203125" style="374" customWidth="1"/>
    <col min="776" max="776" width="8.33203125" style="374" bestFit="1" customWidth="1"/>
    <col min="777" max="777" width="9.88671875" style="374" bestFit="1" customWidth="1"/>
    <col min="778" max="778" width="9" style="374" customWidth="1"/>
    <col min="779" max="779" width="9.88671875" style="374" bestFit="1" customWidth="1"/>
    <col min="780" max="781" width="8.33203125" style="374" bestFit="1" customWidth="1"/>
    <col min="782" max="782" width="13.109375" style="374" bestFit="1" customWidth="1"/>
    <col min="783" max="783" width="18.5546875" style="374" customWidth="1"/>
    <col min="784" max="1024" width="9.109375" style="374"/>
    <col min="1025" max="1025" width="37.33203125" style="374" customWidth="1"/>
    <col min="1026" max="1026" width="12.5546875" style="374" bestFit="1" customWidth="1"/>
    <col min="1027" max="1027" width="11.6640625" style="374" customWidth="1"/>
    <col min="1028" max="1028" width="8.44140625" style="374" bestFit="1" customWidth="1"/>
    <col min="1029" max="1029" width="8.88671875" style="374" customWidth="1"/>
    <col min="1030" max="1030" width="10.33203125" style="374" customWidth="1"/>
    <col min="1031" max="1031" width="9.33203125" style="374" customWidth="1"/>
    <col min="1032" max="1032" width="8.33203125" style="374" bestFit="1" customWidth="1"/>
    <col min="1033" max="1033" width="9.88671875" style="374" bestFit="1" customWidth="1"/>
    <col min="1034" max="1034" width="9" style="374" customWidth="1"/>
    <col min="1035" max="1035" width="9.88671875" style="374" bestFit="1" customWidth="1"/>
    <col min="1036" max="1037" width="8.33203125" style="374" bestFit="1" customWidth="1"/>
    <col min="1038" max="1038" width="13.109375" style="374" bestFit="1" customWidth="1"/>
    <col min="1039" max="1039" width="18.5546875" style="374" customWidth="1"/>
    <col min="1040" max="1280" width="9.109375" style="374"/>
    <col min="1281" max="1281" width="37.33203125" style="374" customWidth="1"/>
    <col min="1282" max="1282" width="12.5546875" style="374" bestFit="1" customWidth="1"/>
    <col min="1283" max="1283" width="11.6640625" style="374" customWidth="1"/>
    <col min="1284" max="1284" width="8.44140625" style="374" bestFit="1" customWidth="1"/>
    <col min="1285" max="1285" width="8.88671875" style="374" customWidth="1"/>
    <col min="1286" max="1286" width="10.33203125" style="374" customWidth="1"/>
    <col min="1287" max="1287" width="9.33203125" style="374" customWidth="1"/>
    <col min="1288" max="1288" width="8.33203125" style="374" bestFit="1" customWidth="1"/>
    <col min="1289" max="1289" width="9.88671875" style="374" bestFit="1" customWidth="1"/>
    <col min="1290" max="1290" width="9" style="374" customWidth="1"/>
    <col min="1291" max="1291" width="9.88671875" style="374" bestFit="1" customWidth="1"/>
    <col min="1292" max="1293" width="8.33203125" style="374" bestFit="1" customWidth="1"/>
    <col min="1294" max="1294" width="13.109375" style="374" bestFit="1" customWidth="1"/>
    <col min="1295" max="1295" width="18.5546875" style="374" customWidth="1"/>
    <col min="1296" max="1536" width="9.109375" style="374"/>
    <col min="1537" max="1537" width="37.33203125" style="374" customWidth="1"/>
    <col min="1538" max="1538" width="12.5546875" style="374" bestFit="1" customWidth="1"/>
    <col min="1539" max="1539" width="11.6640625" style="374" customWidth="1"/>
    <col min="1540" max="1540" width="8.44140625" style="374" bestFit="1" customWidth="1"/>
    <col min="1541" max="1541" width="8.88671875" style="374" customWidth="1"/>
    <col min="1542" max="1542" width="10.33203125" style="374" customWidth="1"/>
    <col min="1543" max="1543" width="9.33203125" style="374" customWidth="1"/>
    <col min="1544" max="1544" width="8.33203125" style="374" bestFit="1" customWidth="1"/>
    <col min="1545" max="1545" width="9.88671875" style="374" bestFit="1" customWidth="1"/>
    <col min="1546" max="1546" width="9" style="374" customWidth="1"/>
    <col min="1547" max="1547" width="9.88671875" style="374" bestFit="1" customWidth="1"/>
    <col min="1548" max="1549" width="8.33203125" style="374" bestFit="1" customWidth="1"/>
    <col min="1550" max="1550" width="13.109375" style="374" bestFit="1" customWidth="1"/>
    <col min="1551" max="1551" width="18.5546875" style="374" customWidth="1"/>
    <col min="1552" max="1792" width="9.109375" style="374"/>
    <col min="1793" max="1793" width="37.33203125" style="374" customWidth="1"/>
    <col min="1794" max="1794" width="12.5546875" style="374" bestFit="1" customWidth="1"/>
    <col min="1795" max="1795" width="11.6640625" style="374" customWidth="1"/>
    <col min="1796" max="1796" width="8.44140625" style="374" bestFit="1" customWidth="1"/>
    <col min="1797" max="1797" width="8.88671875" style="374" customWidth="1"/>
    <col min="1798" max="1798" width="10.33203125" style="374" customWidth="1"/>
    <col min="1799" max="1799" width="9.33203125" style="374" customWidth="1"/>
    <col min="1800" max="1800" width="8.33203125" style="374" bestFit="1" customWidth="1"/>
    <col min="1801" max="1801" width="9.88671875" style="374" bestFit="1" customWidth="1"/>
    <col min="1802" max="1802" width="9" style="374" customWidth="1"/>
    <col min="1803" max="1803" width="9.88671875" style="374" bestFit="1" customWidth="1"/>
    <col min="1804" max="1805" width="8.33203125" style="374" bestFit="1" customWidth="1"/>
    <col min="1806" max="1806" width="13.109375" style="374" bestFit="1" customWidth="1"/>
    <col min="1807" max="1807" width="18.5546875" style="374" customWidth="1"/>
    <col min="1808" max="2048" width="9.109375" style="374"/>
    <col min="2049" max="2049" width="37.33203125" style="374" customWidth="1"/>
    <col min="2050" max="2050" width="12.5546875" style="374" bestFit="1" customWidth="1"/>
    <col min="2051" max="2051" width="11.6640625" style="374" customWidth="1"/>
    <col min="2052" max="2052" width="8.44140625" style="374" bestFit="1" customWidth="1"/>
    <col min="2053" max="2053" width="8.88671875" style="374" customWidth="1"/>
    <col min="2054" max="2054" width="10.33203125" style="374" customWidth="1"/>
    <col min="2055" max="2055" width="9.33203125" style="374" customWidth="1"/>
    <col min="2056" max="2056" width="8.33203125" style="374" bestFit="1" customWidth="1"/>
    <col min="2057" max="2057" width="9.88671875" style="374" bestFit="1" customWidth="1"/>
    <col min="2058" max="2058" width="9" style="374" customWidth="1"/>
    <col min="2059" max="2059" width="9.88671875" style="374" bestFit="1" customWidth="1"/>
    <col min="2060" max="2061" width="8.33203125" style="374" bestFit="1" customWidth="1"/>
    <col min="2062" max="2062" width="13.109375" style="374" bestFit="1" customWidth="1"/>
    <col min="2063" max="2063" width="18.5546875" style="374" customWidth="1"/>
    <col min="2064" max="2304" width="9.109375" style="374"/>
    <col min="2305" max="2305" width="37.33203125" style="374" customWidth="1"/>
    <col min="2306" max="2306" width="12.5546875" style="374" bestFit="1" customWidth="1"/>
    <col min="2307" max="2307" width="11.6640625" style="374" customWidth="1"/>
    <col min="2308" max="2308" width="8.44140625" style="374" bestFit="1" customWidth="1"/>
    <col min="2309" max="2309" width="8.88671875" style="374" customWidth="1"/>
    <col min="2310" max="2310" width="10.33203125" style="374" customWidth="1"/>
    <col min="2311" max="2311" width="9.33203125" style="374" customWidth="1"/>
    <col min="2312" max="2312" width="8.33203125" style="374" bestFit="1" customWidth="1"/>
    <col min="2313" max="2313" width="9.88671875" style="374" bestFit="1" customWidth="1"/>
    <col min="2314" max="2314" width="9" style="374" customWidth="1"/>
    <col min="2315" max="2315" width="9.88671875" style="374" bestFit="1" customWidth="1"/>
    <col min="2316" max="2317" width="8.33203125" style="374" bestFit="1" customWidth="1"/>
    <col min="2318" max="2318" width="13.109375" style="374" bestFit="1" customWidth="1"/>
    <col min="2319" max="2319" width="18.5546875" style="374" customWidth="1"/>
    <col min="2320" max="2560" width="9.109375" style="374"/>
    <col min="2561" max="2561" width="37.33203125" style="374" customWidth="1"/>
    <col min="2562" max="2562" width="12.5546875" style="374" bestFit="1" customWidth="1"/>
    <col min="2563" max="2563" width="11.6640625" style="374" customWidth="1"/>
    <col min="2564" max="2564" width="8.44140625" style="374" bestFit="1" customWidth="1"/>
    <col min="2565" max="2565" width="8.88671875" style="374" customWidth="1"/>
    <col min="2566" max="2566" width="10.33203125" style="374" customWidth="1"/>
    <col min="2567" max="2567" width="9.33203125" style="374" customWidth="1"/>
    <col min="2568" max="2568" width="8.33203125" style="374" bestFit="1" customWidth="1"/>
    <col min="2569" max="2569" width="9.88671875" style="374" bestFit="1" customWidth="1"/>
    <col min="2570" max="2570" width="9" style="374" customWidth="1"/>
    <col min="2571" max="2571" width="9.88671875" style="374" bestFit="1" customWidth="1"/>
    <col min="2572" max="2573" width="8.33203125" style="374" bestFit="1" customWidth="1"/>
    <col min="2574" max="2574" width="13.109375" style="374" bestFit="1" customWidth="1"/>
    <col min="2575" max="2575" width="18.5546875" style="374" customWidth="1"/>
    <col min="2576" max="2816" width="9.109375" style="374"/>
    <col min="2817" max="2817" width="37.33203125" style="374" customWidth="1"/>
    <col min="2818" max="2818" width="12.5546875" style="374" bestFit="1" customWidth="1"/>
    <col min="2819" max="2819" width="11.6640625" style="374" customWidth="1"/>
    <col min="2820" max="2820" width="8.44140625" style="374" bestFit="1" customWidth="1"/>
    <col min="2821" max="2821" width="8.88671875" style="374" customWidth="1"/>
    <col min="2822" max="2822" width="10.33203125" style="374" customWidth="1"/>
    <col min="2823" max="2823" width="9.33203125" style="374" customWidth="1"/>
    <col min="2824" max="2824" width="8.33203125" style="374" bestFit="1" customWidth="1"/>
    <col min="2825" max="2825" width="9.88671875" style="374" bestFit="1" customWidth="1"/>
    <col min="2826" max="2826" width="9" style="374" customWidth="1"/>
    <col min="2827" max="2827" width="9.88671875" style="374" bestFit="1" customWidth="1"/>
    <col min="2828" max="2829" width="8.33203125" style="374" bestFit="1" customWidth="1"/>
    <col min="2830" max="2830" width="13.109375" style="374" bestFit="1" customWidth="1"/>
    <col min="2831" max="2831" width="18.5546875" style="374" customWidth="1"/>
    <col min="2832" max="3072" width="9.109375" style="374"/>
    <col min="3073" max="3073" width="37.33203125" style="374" customWidth="1"/>
    <col min="3074" max="3074" width="12.5546875" style="374" bestFit="1" customWidth="1"/>
    <col min="3075" max="3075" width="11.6640625" style="374" customWidth="1"/>
    <col min="3076" max="3076" width="8.44140625" style="374" bestFit="1" customWidth="1"/>
    <col min="3077" max="3077" width="8.88671875" style="374" customWidth="1"/>
    <col min="3078" max="3078" width="10.33203125" style="374" customWidth="1"/>
    <col min="3079" max="3079" width="9.33203125" style="374" customWidth="1"/>
    <col min="3080" max="3080" width="8.33203125" style="374" bestFit="1" customWidth="1"/>
    <col min="3081" max="3081" width="9.88671875" style="374" bestFit="1" customWidth="1"/>
    <col min="3082" max="3082" width="9" style="374" customWidth="1"/>
    <col min="3083" max="3083" width="9.88671875" style="374" bestFit="1" customWidth="1"/>
    <col min="3084" max="3085" width="8.33203125" style="374" bestFit="1" customWidth="1"/>
    <col min="3086" max="3086" width="13.109375" style="374" bestFit="1" customWidth="1"/>
    <col min="3087" max="3087" width="18.5546875" style="374" customWidth="1"/>
    <col min="3088" max="3328" width="9.109375" style="374"/>
    <col min="3329" max="3329" width="37.33203125" style="374" customWidth="1"/>
    <col min="3330" max="3330" width="12.5546875" style="374" bestFit="1" customWidth="1"/>
    <col min="3331" max="3331" width="11.6640625" style="374" customWidth="1"/>
    <col min="3332" max="3332" width="8.44140625" style="374" bestFit="1" customWidth="1"/>
    <col min="3333" max="3333" width="8.88671875" style="374" customWidth="1"/>
    <col min="3334" max="3334" width="10.33203125" style="374" customWidth="1"/>
    <col min="3335" max="3335" width="9.33203125" style="374" customWidth="1"/>
    <col min="3336" max="3336" width="8.33203125" style="374" bestFit="1" customWidth="1"/>
    <col min="3337" max="3337" width="9.88671875" style="374" bestFit="1" customWidth="1"/>
    <col min="3338" max="3338" width="9" style="374" customWidth="1"/>
    <col min="3339" max="3339" width="9.88671875" style="374" bestFit="1" customWidth="1"/>
    <col min="3340" max="3341" width="8.33203125" style="374" bestFit="1" customWidth="1"/>
    <col min="3342" max="3342" width="13.109375" style="374" bestFit="1" customWidth="1"/>
    <col min="3343" max="3343" width="18.5546875" style="374" customWidth="1"/>
    <col min="3344" max="3584" width="9.109375" style="374"/>
    <col min="3585" max="3585" width="37.33203125" style="374" customWidth="1"/>
    <col min="3586" max="3586" width="12.5546875" style="374" bestFit="1" customWidth="1"/>
    <col min="3587" max="3587" width="11.6640625" style="374" customWidth="1"/>
    <col min="3588" max="3588" width="8.44140625" style="374" bestFit="1" customWidth="1"/>
    <col min="3589" max="3589" width="8.88671875" style="374" customWidth="1"/>
    <col min="3590" max="3590" width="10.33203125" style="374" customWidth="1"/>
    <col min="3591" max="3591" width="9.33203125" style="374" customWidth="1"/>
    <col min="3592" max="3592" width="8.33203125" style="374" bestFit="1" customWidth="1"/>
    <col min="3593" max="3593" width="9.88671875" style="374" bestFit="1" customWidth="1"/>
    <col min="3594" max="3594" width="9" style="374" customWidth="1"/>
    <col min="3595" max="3595" width="9.88671875" style="374" bestFit="1" customWidth="1"/>
    <col min="3596" max="3597" width="8.33203125" style="374" bestFit="1" customWidth="1"/>
    <col min="3598" max="3598" width="13.109375" style="374" bestFit="1" customWidth="1"/>
    <col min="3599" max="3599" width="18.5546875" style="374" customWidth="1"/>
    <col min="3600" max="3840" width="9.109375" style="374"/>
    <col min="3841" max="3841" width="37.33203125" style="374" customWidth="1"/>
    <col min="3842" max="3842" width="12.5546875" style="374" bestFit="1" customWidth="1"/>
    <col min="3843" max="3843" width="11.6640625" style="374" customWidth="1"/>
    <col min="3844" max="3844" width="8.44140625" style="374" bestFit="1" customWidth="1"/>
    <col min="3845" max="3845" width="8.88671875" style="374" customWidth="1"/>
    <col min="3846" max="3846" width="10.33203125" style="374" customWidth="1"/>
    <col min="3847" max="3847" width="9.33203125" style="374" customWidth="1"/>
    <col min="3848" max="3848" width="8.33203125" style="374" bestFit="1" customWidth="1"/>
    <col min="3849" max="3849" width="9.88671875" style="374" bestFit="1" customWidth="1"/>
    <col min="3850" max="3850" width="9" style="374" customWidth="1"/>
    <col min="3851" max="3851" width="9.88671875" style="374" bestFit="1" customWidth="1"/>
    <col min="3852" max="3853" width="8.33203125" style="374" bestFit="1" customWidth="1"/>
    <col min="3854" max="3854" width="13.109375" style="374" bestFit="1" customWidth="1"/>
    <col min="3855" max="3855" width="18.5546875" style="374" customWidth="1"/>
    <col min="3856" max="4096" width="9.109375" style="374"/>
    <col min="4097" max="4097" width="37.33203125" style="374" customWidth="1"/>
    <col min="4098" max="4098" width="12.5546875" style="374" bestFit="1" customWidth="1"/>
    <col min="4099" max="4099" width="11.6640625" style="374" customWidth="1"/>
    <col min="4100" max="4100" width="8.44140625" style="374" bestFit="1" customWidth="1"/>
    <col min="4101" max="4101" width="8.88671875" style="374" customWidth="1"/>
    <col min="4102" max="4102" width="10.33203125" style="374" customWidth="1"/>
    <col min="4103" max="4103" width="9.33203125" style="374" customWidth="1"/>
    <col min="4104" max="4104" width="8.33203125" style="374" bestFit="1" customWidth="1"/>
    <col min="4105" max="4105" width="9.88671875" style="374" bestFit="1" customWidth="1"/>
    <col min="4106" max="4106" width="9" style="374" customWidth="1"/>
    <col min="4107" max="4107" width="9.88671875" style="374" bestFit="1" customWidth="1"/>
    <col min="4108" max="4109" width="8.33203125" style="374" bestFit="1" customWidth="1"/>
    <col min="4110" max="4110" width="13.109375" style="374" bestFit="1" customWidth="1"/>
    <col min="4111" max="4111" width="18.5546875" style="374" customWidth="1"/>
    <col min="4112" max="4352" width="9.109375" style="374"/>
    <col min="4353" max="4353" width="37.33203125" style="374" customWidth="1"/>
    <col min="4354" max="4354" width="12.5546875" style="374" bestFit="1" customWidth="1"/>
    <col min="4355" max="4355" width="11.6640625" style="374" customWidth="1"/>
    <col min="4356" max="4356" width="8.44140625" style="374" bestFit="1" customWidth="1"/>
    <col min="4357" max="4357" width="8.88671875" style="374" customWidth="1"/>
    <col min="4358" max="4358" width="10.33203125" style="374" customWidth="1"/>
    <col min="4359" max="4359" width="9.33203125" style="374" customWidth="1"/>
    <col min="4360" max="4360" width="8.33203125" style="374" bestFit="1" customWidth="1"/>
    <col min="4361" max="4361" width="9.88671875" style="374" bestFit="1" customWidth="1"/>
    <col min="4362" max="4362" width="9" style="374" customWidth="1"/>
    <col min="4363" max="4363" width="9.88671875" style="374" bestFit="1" customWidth="1"/>
    <col min="4364" max="4365" width="8.33203125" style="374" bestFit="1" customWidth="1"/>
    <col min="4366" max="4366" width="13.109375" style="374" bestFit="1" customWidth="1"/>
    <col min="4367" max="4367" width="18.5546875" style="374" customWidth="1"/>
    <col min="4368" max="4608" width="9.109375" style="374"/>
    <col min="4609" max="4609" width="37.33203125" style="374" customWidth="1"/>
    <col min="4610" max="4610" width="12.5546875" style="374" bestFit="1" customWidth="1"/>
    <col min="4611" max="4611" width="11.6640625" style="374" customWidth="1"/>
    <col min="4612" max="4612" width="8.44140625" style="374" bestFit="1" customWidth="1"/>
    <col min="4613" max="4613" width="8.88671875" style="374" customWidth="1"/>
    <col min="4614" max="4614" width="10.33203125" style="374" customWidth="1"/>
    <col min="4615" max="4615" width="9.33203125" style="374" customWidth="1"/>
    <col min="4616" max="4616" width="8.33203125" style="374" bestFit="1" customWidth="1"/>
    <col min="4617" max="4617" width="9.88671875" style="374" bestFit="1" customWidth="1"/>
    <col min="4618" max="4618" width="9" style="374" customWidth="1"/>
    <col min="4619" max="4619" width="9.88671875" style="374" bestFit="1" customWidth="1"/>
    <col min="4620" max="4621" width="8.33203125" style="374" bestFit="1" customWidth="1"/>
    <col min="4622" max="4622" width="13.109375" style="374" bestFit="1" customWidth="1"/>
    <col min="4623" max="4623" width="18.5546875" style="374" customWidth="1"/>
    <col min="4624" max="4864" width="9.109375" style="374"/>
    <col min="4865" max="4865" width="37.33203125" style="374" customWidth="1"/>
    <col min="4866" max="4866" width="12.5546875" style="374" bestFit="1" customWidth="1"/>
    <col min="4867" max="4867" width="11.6640625" style="374" customWidth="1"/>
    <col min="4868" max="4868" width="8.44140625" style="374" bestFit="1" customWidth="1"/>
    <col min="4869" max="4869" width="8.88671875" style="374" customWidth="1"/>
    <col min="4870" max="4870" width="10.33203125" style="374" customWidth="1"/>
    <col min="4871" max="4871" width="9.33203125" style="374" customWidth="1"/>
    <col min="4872" max="4872" width="8.33203125" style="374" bestFit="1" customWidth="1"/>
    <col min="4873" max="4873" width="9.88671875" style="374" bestFit="1" customWidth="1"/>
    <col min="4874" max="4874" width="9" style="374" customWidth="1"/>
    <col min="4875" max="4875" width="9.88671875" style="374" bestFit="1" customWidth="1"/>
    <col min="4876" max="4877" width="8.33203125" style="374" bestFit="1" customWidth="1"/>
    <col min="4878" max="4878" width="13.109375" style="374" bestFit="1" customWidth="1"/>
    <col min="4879" max="4879" width="18.5546875" style="374" customWidth="1"/>
    <col min="4880" max="5120" width="9.109375" style="374"/>
    <col min="5121" max="5121" width="37.33203125" style="374" customWidth="1"/>
    <col min="5122" max="5122" width="12.5546875" style="374" bestFit="1" customWidth="1"/>
    <col min="5123" max="5123" width="11.6640625" style="374" customWidth="1"/>
    <col min="5124" max="5124" width="8.44140625" style="374" bestFit="1" customWidth="1"/>
    <col min="5125" max="5125" width="8.88671875" style="374" customWidth="1"/>
    <col min="5126" max="5126" width="10.33203125" style="374" customWidth="1"/>
    <col min="5127" max="5127" width="9.33203125" style="374" customWidth="1"/>
    <col min="5128" max="5128" width="8.33203125" style="374" bestFit="1" customWidth="1"/>
    <col min="5129" max="5129" width="9.88671875" style="374" bestFit="1" customWidth="1"/>
    <col min="5130" max="5130" width="9" style="374" customWidth="1"/>
    <col min="5131" max="5131" width="9.88671875" style="374" bestFit="1" customWidth="1"/>
    <col min="5132" max="5133" width="8.33203125" style="374" bestFit="1" customWidth="1"/>
    <col min="5134" max="5134" width="13.109375" style="374" bestFit="1" customWidth="1"/>
    <col min="5135" max="5135" width="18.5546875" style="374" customWidth="1"/>
    <col min="5136" max="5376" width="9.109375" style="374"/>
    <col min="5377" max="5377" width="37.33203125" style="374" customWidth="1"/>
    <col min="5378" max="5378" width="12.5546875" style="374" bestFit="1" customWidth="1"/>
    <col min="5379" max="5379" width="11.6640625" style="374" customWidth="1"/>
    <col min="5380" max="5380" width="8.44140625" style="374" bestFit="1" customWidth="1"/>
    <col min="5381" max="5381" width="8.88671875" style="374" customWidth="1"/>
    <col min="5382" max="5382" width="10.33203125" style="374" customWidth="1"/>
    <col min="5383" max="5383" width="9.33203125" style="374" customWidth="1"/>
    <col min="5384" max="5384" width="8.33203125" style="374" bestFit="1" customWidth="1"/>
    <col min="5385" max="5385" width="9.88671875" style="374" bestFit="1" customWidth="1"/>
    <col min="5386" max="5386" width="9" style="374" customWidth="1"/>
    <col min="5387" max="5387" width="9.88671875" style="374" bestFit="1" customWidth="1"/>
    <col min="5388" max="5389" width="8.33203125" style="374" bestFit="1" customWidth="1"/>
    <col min="5390" max="5390" width="13.109375" style="374" bestFit="1" customWidth="1"/>
    <col min="5391" max="5391" width="18.5546875" style="374" customWidth="1"/>
    <col min="5392" max="5632" width="9.109375" style="374"/>
    <col min="5633" max="5633" width="37.33203125" style="374" customWidth="1"/>
    <col min="5634" max="5634" width="12.5546875" style="374" bestFit="1" customWidth="1"/>
    <col min="5635" max="5635" width="11.6640625" style="374" customWidth="1"/>
    <col min="5636" max="5636" width="8.44140625" style="374" bestFit="1" customWidth="1"/>
    <col min="5637" max="5637" width="8.88671875" style="374" customWidth="1"/>
    <col min="5638" max="5638" width="10.33203125" style="374" customWidth="1"/>
    <col min="5639" max="5639" width="9.33203125" style="374" customWidth="1"/>
    <col min="5640" max="5640" width="8.33203125" style="374" bestFit="1" customWidth="1"/>
    <col min="5641" max="5641" width="9.88671875" style="374" bestFit="1" customWidth="1"/>
    <col min="5642" max="5642" width="9" style="374" customWidth="1"/>
    <col min="5643" max="5643" width="9.88671875" style="374" bestFit="1" customWidth="1"/>
    <col min="5644" max="5645" width="8.33203125" style="374" bestFit="1" customWidth="1"/>
    <col min="5646" max="5646" width="13.109375" style="374" bestFit="1" customWidth="1"/>
    <col min="5647" max="5647" width="18.5546875" style="374" customWidth="1"/>
    <col min="5648" max="5888" width="9.109375" style="374"/>
    <col min="5889" max="5889" width="37.33203125" style="374" customWidth="1"/>
    <col min="5890" max="5890" width="12.5546875" style="374" bestFit="1" customWidth="1"/>
    <col min="5891" max="5891" width="11.6640625" style="374" customWidth="1"/>
    <col min="5892" max="5892" width="8.44140625" style="374" bestFit="1" customWidth="1"/>
    <col min="5893" max="5893" width="8.88671875" style="374" customWidth="1"/>
    <col min="5894" max="5894" width="10.33203125" style="374" customWidth="1"/>
    <col min="5895" max="5895" width="9.33203125" style="374" customWidth="1"/>
    <col min="5896" max="5896" width="8.33203125" style="374" bestFit="1" customWidth="1"/>
    <col min="5897" max="5897" width="9.88671875" style="374" bestFit="1" customWidth="1"/>
    <col min="5898" max="5898" width="9" style="374" customWidth="1"/>
    <col min="5899" max="5899" width="9.88671875" style="374" bestFit="1" customWidth="1"/>
    <col min="5900" max="5901" width="8.33203125" style="374" bestFit="1" customWidth="1"/>
    <col min="5902" max="5902" width="13.109375" style="374" bestFit="1" customWidth="1"/>
    <col min="5903" max="5903" width="18.5546875" style="374" customWidth="1"/>
    <col min="5904" max="6144" width="9.109375" style="374"/>
    <col min="6145" max="6145" width="37.33203125" style="374" customWidth="1"/>
    <col min="6146" max="6146" width="12.5546875" style="374" bestFit="1" customWidth="1"/>
    <col min="6147" max="6147" width="11.6640625" style="374" customWidth="1"/>
    <col min="6148" max="6148" width="8.44140625" style="374" bestFit="1" customWidth="1"/>
    <col min="6149" max="6149" width="8.88671875" style="374" customWidth="1"/>
    <col min="6150" max="6150" width="10.33203125" style="374" customWidth="1"/>
    <col min="6151" max="6151" width="9.33203125" style="374" customWidth="1"/>
    <col min="6152" max="6152" width="8.33203125" style="374" bestFit="1" customWidth="1"/>
    <col min="6153" max="6153" width="9.88671875" style="374" bestFit="1" customWidth="1"/>
    <col min="6154" max="6154" width="9" style="374" customWidth="1"/>
    <col min="6155" max="6155" width="9.88671875" style="374" bestFit="1" customWidth="1"/>
    <col min="6156" max="6157" width="8.33203125" style="374" bestFit="1" customWidth="1"/>
    <col min="6158" max="6158" width="13.109375" style="374" bestFit="1" customWidth="1"/>
    <col min="6159" max="6159" width="18.5546875" style="374" customWidth="1"/>
    <col min="6160" max="6400" width="9.109375" style="374"/>
    <col min="6401" max="6401" width="37.33203125" style="374" customWidth="1"/>
    <col min="6402" max="6402" width="12.5546875" style="374" bestFit="1" customWidth="1"/>
    <col min="6403" max="6403" width="11.6640625" style="374" customWidth="1"/>
    <col min="6404" max="6404" width="8.44140625" style="374" bestFit="1" customWidth="1"/>
    <col min="6405" max="6405" width="8.88671875" style="374" customWidth="1"/>
    <col min="6406" max="6406" width="10.33203125" style="374" customWidth="1"/>
    <col min="6407" max="6407" width="9.33203125" style="374" customWidth="1"/>
    <col min="6408" max="6408" width="8.33203125" style="374" bestFit="1" customWidth="1"/>
    <col min="6409" max="6409" width="9.88671875" style="374" bestFit="1" customWidth="1"/>
    <col min="6410" max="6410" width="9" style="374" customWidth="1"/>
    <col min="6411" max="6411" width="9.88671875" style="374" bestFit="1" customWidth="1"/>
    <col min="6412" max="6413" width="8.33203125" style="374" bestFit="1" customWidth="1"/>
    <col min="6414" max="6414" width="13.109375" style="374" bestFit="1" customWidth="1"/>
    <col min="6415" max="6415" width="18.5546875" style="374" customWidth="1"/>
    <col min="6416" max="6656" width="9.109375" style="374"/>
    <col min="6657" max="6657" width="37.33203125" style="374" customWidth="1"/>
    <col min="6658" max="6658" width="12.5546875" style="374" bestFit="1" customWidth="1"/>
    <col min="6659" max="6659" width="11.6640625" style="374" customWidth="1"/>
    <col min="6660" max="6660" width="8.44140625" style="374" bestFit="1" customWidth="1"/>
    <col min="6661" max="6661" width="8.88671875" style="374" customWidth="1"/>
    <col min="6662" max="6662" width="10.33203125" style="374" customWidth="1"/>
    <col min="6663" max="6663" width="9.33203125" style="374" customWidth="1"/>
    <col min="6664" max="6664" width="8.33203125" style="374" bestFit="1" customWidth="1"/>
    <col min="6665" max="6665" width="9.88671875" style="374" bestFit="1" customWidth="1"/>
    <col min="6666" max="6666" width="9" style="374" customWidth="1"/>
    <col min="6667" max="6667" width="9.88671875" style="374" bestFit="1" customWidth="1"/>
    <col min="6668" max="6669" width="8.33203125" style="374" bestFit="1" customWidth="1"/>
    <col min="6670" max="6670" width="13.109375" style="374" bestFit="1" customWidth="1"/>
    <col min="6671" max="6671" width="18.5546875" style="374" customWidth="1"/>
    <col min="6672" max="6912" width="9.109375" style="374"/>
    <col min="6913" max="6913" width="37.33203125" style="374" customWidth="1"/>
    <col min="6914" max="6914" width="12.5546875" style="374" bestFit="1" customWidth="1"/>
    <col min="6915" max="6915" width="11.6640625" style="374" customWidth="1"/>
    <col min="6916" max="6916" width="8.44140625" style="374" bestFit="1" customWidth="1"/>
    <col min="6917" max="6917" width="8.88671875" style="374" customWidth="1"/>
    <col min="6918" max="6918" width="10.33203125" style="374" customWidth="1"/>
    <col min="6919" max="6919" width="9.33203125" style="374" customWidth="1"/>
    <col min="6920" max="6920" width="8.33203125" style="374" bestFit="1" customWidth="1"/>
    <col min="6921" max="6921" width="9.88671875" style="374" bestFit="1" customWidth="1"/>
    <col min="6922" max="6922" width="9" style="374" customWidth="1"/>
    <col min="6923" max="6923" width="9.88671875" style="374" bestFit="1" customWidth="1"/>
    <col min="6924" max="6925" width="8.33203125" style="374" bestFit="1" customWidth="1"/>
    <col min="6926" max="6926" width="13.109375" style="374" bestFit="1" customWidth="1"/>
    <col min="6927" max="6927" width="18.5546875" style="374" customWidth="1"/>
    <col min="6928" max="7168" width="9.109375" style="374"/>
    <col min="7169" max="7169" width="37.33203125" style="374" customWidth="1"/>
    <col min="7170" max="7170" width="12.5546875" style="374" bestFit="1" customWidth="1"/>
    <col min="7171" max="7171" width="11.6640625" style="374" customWidth="1"/>
    <col min="7172" max="7172" width="8.44140625" style="374" bestFit="1" customWidth="1"/>
    <col min="7173" max="7173" width="8.88671875" style="374" customWidth="1"/>
    <col min="7174" max="7174" width="10.33203125" style="374" customWidth="1"/>
    <col min="7175" max="7175" width="9.33203125" style="374" customWidth="1"/>
    <col min="7176" max="7176" width="8.33203125" style="374" bestFit="1" customWidth="1"/>
    <col min="7177" max="7177" width="9.88671875" style="374" bestFit="1" customWidth="1"/>
    <col min="7178" max="7178" width="9" style="374" customWidth="1"/>
    <col min="7179" max="7179" width="9.88671875" style="374" bestFit="1" customWidth="1"/>
    <col min="7180" max="7181" width="8.33203125" style="374" bestFit="1" customWidth="1"/>
    <col min="7182" max="7182" width="13.109375" style="374" bestFit="1" customWidth="1"/>
    <col min="7183" max="7183" width="18.5546875" style="374" customWidth="1"/>
    <col min="7184" max="7424" width="9.109375" style="374"/>
    <col min="7425" max="7425" width="37.33203125" style="374" customWidth="1"/>
    <col min="7426" max="7426" width="12.5546875" style="374" bestFit="1" customWidth="1"/>
    <col min="7427" max="7427" width="11.6640625" style="374" customWidth="1"/>
    <col min="7428" max="7428" width="8.44140625" style="374" bestFit="1" customWidth="1"/>
    <col min="7429" max="7429" width="8.88671875" style="374" customWidth="1"/>
    <col min="7430" max="7430" width="10.33203125" style="374" customWidth="1"/>
    <col min="7431" max="7431" width="9.33203125" style="374" customWidth="1"/>
    <col min="7432" max="7432" width="8.33203125" style="374" bestFit="1" customWidth="1"/>
    <col min="7433" max="7433" width="9.88671875" style="374" bestFit="1" customWidth="1"/>
    <col min="7434" max="7434" width="9" style="374" customWidth="1"/>
    <col min="7435" max="7435" width="9.88671875" style="374" bestFit="1" customWidth="1"/>
    <col min="7436" max="7437" width="8.33203125" style="374" bestFit="1" customWidth="1"/>
    <col min="7438" max="7438" width="13.109375" style="374" bestFit="1" customWidth="1"/>
    <col min="7439" max="7439" width="18.5546875" style="374" customWidth="1"/>
    <col min="7440" max="7680" width="9.109375" style="374"/>
    <col min="7681" max="7681" width="37.33203125" style="374" customWidth="1"/>
    <col min="7682" max="7682" width="12.5546875" style="374" bestFit="1" customWidth="1"/>
    <col min="7683" max="7683" width="11.6640625" style="374" customWidth="1"/>
    <col min="7684" max="7684" width="8.44140625" style="374" bestFit="1" customWidth="1"/>
    <col min="7685" max="7685" width="8.88671875" style="374" customWidth="1"/>
    <col min="7686" max="7686" width="10.33203125" style="374" customWidth="1"/>
    <col min="7687" max="7687" width="9.33203125" style="374" customWidth="1"/>
    <col min="7688" max="7688" width="8.33203125" style="374" bestFit="1" customWidth="1"/>
    <col min="7689" max="7689" width="9.88671875" style="374" bestFit="1" customWidth="1"/>
    <col min="7690" max="7690" width="9" style="374" customWidth="1"/>
    <col min="7691" max="7691" width="9.88671875" style="374" bestFit="1" customWidth="1"/>
    <col min="7692" max="7693" width="8.33203125" style="374" bestFit="1" customWidth="1"/>
    <col min="7694" max="7694" width="13.109375" style="374" bestFit="1" customWidth="1"/>
    <col min="7695" max="7695" width="18.5546875" style="374" customWidth="1"/>
    <col min="7696" max="7936" width="9.109375" style="374"/>
    <col min="7937" max="7937" width="37.33203125" style="374" customWidth="1"/>
    <col min="7938" max="7938" width="12.5546875" style="374" bestFit="1" customWidth="1"/>
    <col min="7939" max="7939" width="11.6640625" style="374" customWidth="1"/>
    <col min="7940" max="7940" width="8.44140625" style="374" bestFit="1" customWidth="1"/>
    <col min="7941" max="7941" width="8.88671875" style="374" customWidth="1"/>
    <col min="7942" max="7942" width="10.33203125" style="374" customWidth="1"/>
    <col min="7943" max="7943" width="9.33203125" style="374" customWidth="1"/>
    <col min="7944" max="7944" width="8.33203125" style="374" bestFit="1" customWidth="1"/>
    <col min="7945" max="7945" width="9.88671875" style="374" bestFit="1" customWidth="1"/>
    <col min="7946" max="7946" width="9" style="374" customWidth="1"/>
    <col min="7947" max="7947" width="9.88671875" style="374" bestFit="1" customWidth="1"/>
    <col min="7948" max="7949" width="8.33203125" style="374" bestFit="1" customWidth="1"/>
    <col min="7950" max="7950" width="13.109375" style="374" bestFit="1" customWidth="1"/>
    <col min="7951" max="7951" width="18.5546875" style="374" customWidth="1"/>
    <col min="7952" max="8192" width="9.109375" style="374"/>
    <col min="8193" max="8193" width="37.33203125" style="374" customWidth="1"/>
    <col min="8194" max="8194" width="12.5546875" style="374" bestFit="1" customWidth="1"/>
    <col min="8195" max="8195" width="11.6640625" style="374" customWidth="1"/>
    <col min="8196" max="8196" width="8.44140625" style="374" bestFit="1" customWidth="1"/>
    <col min="8197" max="8197" width="8.88671875" style="374" customWidth="1"/>
    <col min="8198" max="8198" width="10.33203125" style="374" customWidth="1"/>
    <col min="8199" max="8199" width="9.33203125" style="374" customWidth="1"/>
    <col min="8200" max="8200" width="8.33203125" style="374" bestFit="1" customWidth="1"/>
    <col min="8201" max="8201" width="9.88671875" style="374" bestFit="1" customWidth="1"/>
    <col min="8202" max="8202" width="9" style="374" customWidth="1"/>
    <col min="8203" max="8203" width="9.88671875" style="374" bestFit="1" customWidth="1"/>
    <col min="8204" max="8205" width="8.33203125" style="374" bestFit="1" customWidth="1"/>
    <col min="8206" max="8206" width="13.109375" style="374" bestFit="1" customWidth="1"/>
    <col min="8207" max="8207" width="18.5546875" style="374" customWidth="1"/>
    <col min="8208" max="8448" width="9.109375" style="374"/>
    <col min="8449" max="8449" width="37.33203125" style="374" customWidth="1"/>
    <col min="8450" max="8450" width="12.5546875" style="374" bestFit="1" customWidth="1"/>
    <col min="8451" max="8451" width="11.6640625" style="374" customWidth="1"/>
    <col min="8452" max="8452" width="8.44140625" style="374" bestFit="1" customWidth="1"/>
    <col min="8453" max="8453" width="8.88671875" style="374" customWidth="1"/>
    <col min="8454" max="8454" width="10.33203125" style="374" customWidth="1"/>
    <col min="8455" max="8455" width="9.33203125" style="374" customWidth="1"/>
    <col min="8456" max="8456" width="8.33203125" style="374" bestFit="1" customWidth="1"/>
    <col min="8457" max="8457" width="9.88671875" style="374" bestFit="1" customWidth="1"/>
    <col min="8458" max="8458" width="9" style="374" customWidth="1"/>
    <col min="8459" max="8459" width="9.88671875" style="374" bestFit="1" customWidth="1"/>
    <col min="8460" max="8461" width="8.33203125" style="374" bestFit="1" customWidth="1"/>
    <col min="8462" max="8462" width="13.109375" style="374" bestFit="1" customWidth="1"/>
    <col min="8463" max="8463" width="18.5546875" style="374" customWidth="1"/>
    <col min="8464" max="8704" width="9.109375" style="374"/>
    <col min="8705" max="8705" width="37.33203125" style="374" customWidth="1"/>
    <col min="8706" max="8706" width="12.5546875" style="374" bestFit="1" customWidth="1"/>
    <col min="8707" max="8707" width="11.6640625" style="374" customWidth="1"/>
    <col min="8708" max="8708" width="8.44140625" style="374" bestFit="1" customWidth="1"/>
    <col min="8709" max="8709" width="8.88671875" style="374" customWidth="1"/>
    <col min="8710" max="8710" width="10.33203125" style="374" customWidth="1"/>
    <col min="8711" max="8711" width="9.33203125" style="374" customWidth="1"/>
    <col min="8712" max="8712" width="8.33203125" style="374" bestFit="1" customWidth="1"/>
    <col min="8713" max="8713" width="9.88671875" style="374" bestFit="1" customWidth="1"/>
    <col min="8714" max="8714" width="9" style="374" customWidth="1"/>
    <col min="8715" max="8715" width="9.88671875" style="374" bestFit="1" customWidth="1"/>
    <col min="8716" max="8717" width="8.33203125" style="374" bestFit="1" customWidth="1"/>
    <col min="8718" max="8718" width="13.109375" style="374" bestFit="1" customWidth="1"/>
    <col min="8719" max="8719" width="18.5546875" style="374" customWidth="1"/>
    <col min="8720" max="8960" width="9.109375" style="374"/>
    <col min="8961" max="8961" width="37.33203125" style="374" customWidth="1"/>
    <col min="8962" max="8962" width="12.5546875" style="374" bestFit="1" customWidth="1"/>
    <col min="8963" max="8963" width="11.6640625" style="374" customWidth="1"/>
    <col min="8964" max="8964" width="8.44140625" style="374" bestFit="1" customWidth="1"/>
    <col min="8965" max="8965" width="8.88671875" style="374" customWidth="1"/>
    <col min="8966" max="8966" width="10.33203125" style="374" customWidth="1"/>
    <col min="8967" max="8967" width="9.33203125" style="374" customWidth="1"/>
    <col min="8968" max="8968" width="8.33203125" style="374" bestFit="1" customWidth="1"/>
    <col min="8969" max="8969" width="9.88671875" style="374" bestFit="1" customWidth="1"/>
    <col min="8970" max="8970" width="9" style="374" customWidth="1"/>
    <col min="8971" max="8971" width="9.88671875" style="374" bestFit="1" customWidth="1"/>
    <col min="8972" max="8973" width="8.33203125" style="374" bestFit="1" customWidth="1"/>
    <col min="8974" max="8974" width="13.109375" style="374" bestFit="1" customWidth="1"/>
    <col min="8975" max="8975" width="18.5546875" style="374" customWidth="1"/>
    <col min="8976" max="9216" width="9.109375" style="374"/>
    <col min="9217" max="9217" width="37.33203125" style="374" customWidth="1"/>
    <col min="9218" max="9218" width="12.5546875" style="374" bestFit="1" customWidth="1"/>
    <col min="9219" max="9219" width="11.6640625" style="374" customWidth="1"/>
    <col min="9220" max="9220" width="8.44140625" style="374" bestFit="1" customWidth="1"/>
    <col min="9221" max="9221" width="8.88671875" style="374" customWidth="1"/>
    <col min="9222" max="9222" width="10.33203125" style="374" customWidth="1"/>
    <col min="9223" max="9223" width="9.33203125" style="374" customWidth="1"/>
    <col min="9224" max="9224" width="8.33203125" style="374" bestFit="1" customWidth="1"/>
    <col min="9225" max="9225" width="9.88671875" style="374" bestFit="1" customWidth="1"/>
    <col min="9226" max="9226" width="9" style="374" customWidth="1"/>
    <col min="9227" max="9227" width="9.88671875" style="374" bestFit="1" customWidth="1"/>
    <col min="9228" max="9229" width="8.33203125" style="374" bestFit="1" customWidth="1"/>
    <col min="9230" max="9230" width="13.109375" style="374" bestFit="1" customWidth="1"/>
    <col min="9231" max="9231" width="18.5546875" style="374" customWidth="1"/>
    <col min="9232" max="9472" width="9.109375" style="374"/>
    <col min="9473" max="9473" width="37.33203125" style="374" customWidth="1"/>
    <col min="9474" max="9474" width="12.5546875" style="374" bestFit="1" customWidth="1"/>
    <col min="9475" max="9475" width="11.6640625" style="374" customWidth="1"/>
    <col min="9476" max="9476" width="8.44140625" style="374" bestFit="1" customWidth="1"/>
    <col min="9477" max="9477" width="8.88671875" style="374" customWidth="1"/>
    <col min="9478" max="9478" width="10.33203125" style="374" customWidth="1"/>
    <col min="9479" max="9479" width="9.33203125" style="374" customWidth="1"/>
    <col min="9480" max="9480" width="8.33203125" style="374" bestFit="1" customWidth="1"/>
    <col min="9481" max="9481" width="9.88671875" style="374" bestFit="1" customWidth="1"/>
    <col min="9482" max="9482" width="9" style="374" customWidth="1"/>
    <col min="9483" max="9483" width="9.88671875" style="374" bestFit="1" customWidth="1"/>
    <col min="9484" max="9485" width="8.33203125" style="374" bestFit="1" customWidth="1"/>
    <col min="9486" max="9486" width="13.109375" style="374" bestFit="1" customWidth="1"/>
    <col min="9487" max="9487" width="18.5546875" style="374" customWidth="1"/>
    <col min="9488" max="9728" width="9.109375" style="374"/>
    <col min="9729" max="9729" width="37.33203125" style="374" customWidth="1"/>
    <col min="9730" max="9730" width="12.5546875" style="374" bestFit="1" customWidth="1"/>
    <col min="9731" max="9731" width="11.6640625" style="374" customWidth="1"/>
    <col min="9732" max="9732" width="8.44140625" style="374" bestFit="1" customWidth="1"/>
    <col min="9733" max="9733" width="8.88671875" style="374" customWidth="1"/>
    <col min="9734" max="9734" width="10.33203125" style="374" customWidth="1"/>
    <col min="9735" max="9735" width="9.33203125" style="374" customWidth="1"/>
    <col min="9736" max="9736" width="8.33203125" style="374" bestFit="1" customWidth="1"/>
    <col min="9737" max="9737" width="9.88671875" style="374" bestFit="1" customWidth="1"/>
    <col min="9738" max="9738" width="9" style="374" customWidth="1"/>
    <col min="9739" max="9739" width="9.88671875" style="374" bestFit="1" customWidth="1"/>
    <col min="9740" max="9741" width="8.33203125" style="374" bestFit="1" customWidth="1"/>
    <col min="9742" max="9742" width="13.109375" style="374" bestFit="1" customWidth="1"/>
    <col min="9743" max="9743" width="18.5546875" style="374" customWidth="1"/>
    <col min="9744" max="9984" width="9.109375" style="374"/>
    <col min="9985" max="9985" width="37.33203125" style="374" customWidth="1"/>
    <col min="9986" max="9986" width="12.5546875" style="374" bestFit="1" customWidth="1"/>
    <col min="9987" max="9987" width="11.6640625" style="374" customWidth="1"/>
    <col min="9988" max="9988" width="8.44140625" style="374" bestFit="1" customWidth="1"/>
    <col min="9989" max="9989" width="8.88671875" style="374" customWidth="1"/>
    <col min="9990" max="9990" width="10.33203125" style="374" customWidth="1"/>
    <col min="9991" max="9991" width="9.33203125" style="374" customWidth="1"/>
    <col min="9992" max="9992" width="8.33203125" style="374" bestFit="1" customWidth="1"/>
    <col min="9993" max="9993" width="9.88671875" style="374" bestFit="1" customWidth="1"/>
    <col min="9994" max="9994" width="9" style="374" customWidth="1"/>
    <col min="9995" max="9995" width="9.88671875" style="374" bestFit="1" customWidth="1"/>
    <col min="9996" max="9997" width="8.33203125" style="374" bestFit="1" customWidth="1"/>
    <col min="9998" max="9998" width="13.109375" style="374" bestFit="1" customWidth="1"/>
    <col min="9999" max="9999" width="18.5546875" style="374" customWidth="1"/>
    <col min="10000" max="10240" width="9.109375" style="374"/>
    <col min="10241" max="10241" width="37.33203125" style="374" customWidth="1"/>
    <col min="10242" max="10242" width="12.5546875" style="374" bestFit="1" customWidth="1"/>
    <col min="10243" max="10243" width="11.6640625" style="374" customWidth="1"/>
    <col min="10244" max="10244" width="8.44140625" style="374" bestFit="1" customWidth="1"/>
    <col min="10245" max="10245" width="8.88671875" style="374" customWidth="1"/>
    <col min="10246" max="10246" width="10.33203125" style="374" customWidth="1"/>
    <col min="10247" max="10247" width="9.33203125" style="374" customWidth="1"/>
    <col min="10248" max="10248" width="8.33203125" style="374" bestFit="1" customWidth="1"/>
    <col min="10249" max="10249" width="9.88671875" style="374" bestFit="1" customWidth="1"/>
    <col min="10250" max="10250" width="9" style="374" customWidth="1"/>
    <col min="10251" max="10251" width="9.88671875" style="374" bestFit="1" customWidth="1"/>
    <col min="10252" max="10253" width="8.33203125" style="374" bestFit="1" customWidth="1"/>
    <col min="10254" max="10254" width="13.109375" style="374" bestFit="1" customWidth="1"/>
    <col min="10255" max="10255" width="18.5546875" style="374" customWidth="1"/>
    <col min="10256" max="10496" width="9.109375" style="374"/>
    <col min="10497" max="10497" width="37.33203125" style="374" customWidth="1"/>
    <col min="10498" max="10498" width="12.5546875" style="374" bestFit="1" customWidth="1"/>
    <col min="10499" max="10499" width="11.6640625" style="374" customWidth="1"/>
    <col min="10500" max="10500" width="8.44140625" style="374" bestFit="1" customWidth="1"/>
    <col min="10501" max="10501" width="8.88671875" style="374" customWidth="1"/>
    <col min="10502" max="10502" width="10.33203125" style="374" customWidth="1"/>
    <col min="10503" max="10503" width="9.33203125" style="374" customWidth="1"/>
    <col min="10504" max="10504" width="8.33203125" style="374" bestFit="1" customWidth="1"/>
    <col min="10505" max="10505" width="9.88671875" style="374" bestFit="1" customWidth="1"/>
    <col min="10506" max="10506" width="9" style="374" customWidth="1"/>
    <col min="10507" max="10507" width="9.88671875" style="374" bestFit="1" customWidth="1"/>
    <col min="10508" max="10509" width="8.33203125" style="374" bestFit="1" customWidth="1"/>
    <col min="10510" max="10510" width="13.109375" style="374" bestFit="1" customWidth="1"/>
    <col min="10511" max="10511" width="18.5546875" style="374" customWidth="1"/>
    <col min="10512" max="10752" width="9.109375" style="374"/>
    <col min="10753" max="10753" width="37.33203125" style="374" customWidth="1"/>
    <col min="10754" max="10754" width="12.5546875" style="374" bestFit="1" customWidth="1"/>
    <col min="10755" max="10755" width="11.6640625" style="374" customWidth="1"/>
    <col min="10756" max="10756" width="8.44140625" style="374" bestFit="1" customWidth="1"/>
    <col min="10757" max="10757" width="8.88671875" style="374" customWidth="1"/>
    <col min="10758" max="10758" width="10.33203125" style="374" customWidth="1"/>
    <col min="10759" max="10759" width="9.33203125" style="374" customWidth="1"/>
    <col min="10760" max="10760" width="8.33203125" style="374" bestFit="1" customWidth="1"/>
    <col min="10761" max="10761" width="9.88671875" style="374" bestFit="1" customWidth="1"/>
    <col min="10762" max="10762" width="9" style="374" customWidth="1"/>
    <col min="10763" max="10763" width="9.88671875" style="374" bestFit="1" customWidth="1"/>
    <col min="10764" max="10765" width="8.33203125" style="374" bestFit="1" customWidth="1"/>
    <col min="10766" max="10766" width="13.109375" style="374" bestFit="1" customWidth="1"/>
    <col min="10767" max="10767" width="18.5546875" style="374" customWidth="1"/>
    <col min="10768" max="11008" width="9.109375" style="374"/>
    <col min="11009" max="11009" width="37.33203125" style="374" customWidth="1"/>
    <col min="11010" max="11010" width="12.5546875" style="374" bestFit="1" customWidth="1"/>
    <col min="11011" max="11011" width="11.6640625" style="374" customWidth="1"/>
    <col min="11012" max="11012" width="8.44140625" style="374" bestFit="1" customWidth="1"/>
    <col min="11013" max="11013" width="8.88671875" style="374" customWidth="1"/>
    <col min="11014" max="11014" width="10.33203125" style="374" customWidth="1"/>
    <col min="11015" max="11015" width="9.33203125" style="374" customWidth="1"/>
    <col min="11016" max="11016" width="8.33203125" style="374" bestFit="1" customWidth="1"/>
    <col min="11017" max="11017" width="9.88671875" style="374" bestFit="1" customWidth="1"/>
    <col min="11018" max="11018" width="9" style="374" customWidth="1"/>
    <col min="11019" max="11019" width="9.88671875" style="374" bestFit="1" customWidth="1"/>
    <col min="11020" max="11021" width="8.33203125" style="374" bestFit="1" customWidth="1"/>
    <col min="11022" max="11022" width="13.109375" style="374" bestFit="1" customWidth="1"/>
    <col min="11023" max="11023" width="18.5546875" style="374" customWidth="1"/>
    <col min="11024" max="11264" width="9.109375" style="374"/>
    <col min="11265" max="11265" width="37.33203125" style="374" customWidth="1"/>
    <col min="11266" max="11266" width="12.5546875" style="374" bestFit="1" customWidth="1"/>
    <col min="11267" max="11267" width="11.6640625" style="374" customWidth="1"/>
    <col min="11268" max="11268" width="8.44140625" style="374" bestFit="1" customWidth="1"/>
    <col min="11269" max="11269" width="8.88671875" style="374" customWidth="1"/>
    <col min="11270" max="11270" width="10.33203125" style="374" customWidth="1"/>
    <col min="11271" max="11271" width="9.33203125" style="374" customWidth="1"/>
    <col min="11272" max="11272" width="8.33203125" style="374" bestFit="1" customWidth="1"/>
    <col min="11273" max="11273" width="9.88671875" style="374" bestFit="1" customWidth="1"/>
    <col min="11274" max="11274" width="9" style="374" customWidth="1"/>
    <col min="11275" max="11275" width="9.88671875" style="374" bestFit="1" customWidth="1"/>
    <col min="11276" max="11277" width="8.33203125" style="374" bestFit="1" customWidth="1"/>
    <col min="11278" max="11278" width="13.109375" style="374" bestFit="1" customWidth="1"/>
    <col min="11279" max="11279" width="18.5546875" style="374" customWidth="1"/>
    <col min="11280" max="11520" width="9.109375" style="374"/>
    <col min="11521" max="11521" width="37.33203125" style="374" customWidth="1"/>
    <col min="11522" max="11522" width="12.5546875" style="374" bestFit="1" customWidth="1"/>
    <col min="11523" max="11523" width="11.6640625" style="374" customWidth="1"/>
    <col min="11524" max="11524" width="8.44140625" style="374" bestFit="1" customWidth="1"/>
    <col min="11525" max="11525" width="8.88671875" style="374" customWidth="1"/>
    <col min="11526" max="11526" width="10.33203125" style="374" customWidth="1"/>
    <col min="11527" max="11527" width="9.33203125" style="374" customWidth="1"/>
    <col min="11528" max="11528" width="8.33203125" style="374" bestFit="1" customWidth="1"/>
    <col min="11529" max="11529" width="9.88671875" style="374" bestFit="1" customWidth="1"/>
    <col min="11530" max="11530" width="9" style="374" customWidth="1"/>
    <col min="11531" max="11531" width="9.88671875" style="374" bestFit="1" customWidth="1"/>
    <col min="11532" max="11533" width="8.33203125" style="374" bestFit="1" customWidth="1"/>
    <col min="11534" max="11534" width="13.109375" style="374" bestFit="1" customWidth="1"/>
    <col min="11535" max="11535" width="18.5546875" style="374" customWidth="1"/>
    <col min="11536" max="11776" width="9.109375" style="374"/>
    <col min="11777" max="11777" width="37.33203125" style="374" customWidth="1"/>
    <col min="11778" max="11778" width="12.5546875" style="374" bestFit="1" customWidth="1"/>
    <col min="11779" max="11779" width="11.6640625" style="374" customWidth="1"/>
    <col min="11780" max="11780" width="8.44140625" style="374" bestFit="1" customWidth="1"/>
    <col min="11781" max="11781" width="8.88671875" style="374" customWidth="1"/>
    <col min="11782" max="11782" width="10.33203125" style="374" customWidth="1"/>
    <col min="11783" max="11783" width="9.33203125" style="374" customWidth="1"/>
    <col min="11784" max="11784" width="8.33203125" style="374" bestFit="1" customWidth="1"/>
    <col min="11785" max="11785" width="9.88671875" style="374" bestFit="1" customWidth="1"/>
    <col min="11786" max="11786" width="9" style="374" customWidth="1"/>
    <col min="11787" max="11787" width="9.88671875" style="374" bestFit="1" customWidth="1"/>
    <col min="11788" max="11789" width="8.33203125" style="374" bestFit="1" customWidth="1"/>
    <col min="11790" max="11790" width="13.109375" style="374" bestFit="1" customWidth="1"/>
    <col min="11791" max="11791" width="18.5546875" style="374" customWidth="1"/>
    <col min="11792" max="12032" width="9.109375" style="374"/>
    <col min="12033" max="12033" width="37.33203125" style="374" customWidth="1"/>
    <col min="12034" max="12034" width="12.5546875" style="374" bestFit="1" customWidth="1"/>
    <col min="12035" max="12035" width="11.6640625" style="374" customWidth="1"/>
    <col min="12036" max="12036" width="8.44140625" style="374" bestFit="1" customWidth="1"/>
    <col min="12037" max="12037" width="8.88671875" style="374" customWidth="1"/>
    <col min="12038" max="12038" width="10.33203125" style="374" customWidth="1"/>
    <col min="12039" max="12039" width="9.33203125" style="374" customWidth="1"/>
    <col min="12040" max="12040" width="8.33203125" style="374" bestFit="1" customWidth="1"/>
    <col min="12041" max="12041" width="9.88671875" style="374" bestFit="1" customWidth="1"/>
    <col min="12042" max="12042" width="9" style="374" customWidth="1"/>
    <col min="12043" max="12043" width="9.88671875" style="374" bestFit="1" customWidth="1"/>
    <col min="12044" max="12045" width="8.33203125" style="374" bestFit="1" customWidth="1"/>
    <col min="12046" max="12046" width="13.109375" style="374" bestFit="1" customWidth="1"/>
    <col min="12047" max="12047" width="18.5546875" style="374" customWidth="1"/>
    <col min="12048" max="12288" width="9.109375" style="374"/>
    <col min="12289" max="12289" width="37.33203125" style="374" customWidth="1"/>
    <col min="12290" max="12290" width="12.5546875" style="374" bestFit="1" customWidth="1"/>
    <col min="12291" max="12291" width="11.6640625" style="374" customWidth="1"/>
    <col min="12292" max="12292" width="8.44140625" style="374" bestFit="1" customWidth="1"/>
    <col min="12293" max="12293" width="8.88671875" style="374" customWidth="1"/>
    <col min="12294" max="12294" width="10.33203125" style="374" customWidth="1"/>
    <col min="12295" max="12295" width="9.33203125" style="374" customWidth="1"/>
    <col min="12296" max="12296" width="8.33203125" style="374" bestFit="1" customWidth="1"/>
    <col min="12297" max="12297" width="9.88671875" style="374" bestFit="1" customWidth="1"/>
    <col min="12298" max="12298" width="9" style="374" customWidth="1"/>
    <col min="12299" max="12299" width="9.88671875" style="374" bestFit="1" customWidth="1"/>
    <col min="12300" max="12301" width="8.33203125" style="374" bestFit="1" customWidth="1"/>
    <col min="12302" max="12302" width="13.109375" style="374" bestFit="1" customWidth="1"/>
    <col min="12303" max="12303" width="18.5546875" style="374" customWidth="1"/>
    <col min="12304" max="12544" width="9.109375" style="374"/>
    <col min="12545" max="12545" width="37.33203125" style="374" customWidth="1"/>
    <col min="12546" max="12546" width="12.5546875" style="374" bestFit="1" customWidth="1"/>
    <col min="12547" max="12547" width="11.6640625" style="374" customWidth="1"/>
    <col min="12548" max="12548" width="8.44140625" style="374" bestFit="1" customWidth="1"/>
    <col min="12549" max="12549" width="8.88671875" style="374" customWidth="1"/>
    <col min="12550" max="12550" width="10.33203125" style="374" customWidth="1"/>
    <col min="12551" max="12551" width="9.33203125" style="374" customWidth="1"/>
    <col min="12552" max="12552" width="8.33203125" style="374" bestFit="1" customWidth="1"/>
    <col min="12553" max="12553" width="9.88671875" style="374" bestFit="1" customWidth="1"/>
    <col min="12554" max="12554" width="9" style="374" customWidth="1"/>
    <col min="12555" max="12555" width="9.88671875" style="374" bestFit="1" customWidth="1"/>
    <col min="12556" max="12557" width="8.33203125" style="374" bestFit="1" customWidth="1"/>
    <col min="12558" max="12558" width="13.109375" style="374" bestFit="1" customWidth="1"/>
    <col min="12559" max="12559" width="18.5546875" style="374" customWidth="1"/>
    <col min="12560" max="12800" width="9.109375" style="374"/>
    <col min="12801" max="12801" width="37.33203125" style="374" customWidth="1"/>
    <col min="12802" max="12802" width="12.5546875" style="374" bestFit="1" customWidth="1"/>
    <col min="12803" max="12803" width="11.6640625" style="374" customWidth="1"/>
    <col min="12804" max="12804" width="8.44140625" style="374" bestFit="1" customWidth="1"/>
    <col min="12805" max="12805" width="8.88671875" style="374" customWidth="1"/>
    <col min="12806" max="12806" width="10.33203125" style="374" customWidth="1"/>
    <col min="12807" max="12807" width="9.33203125" style="374" customWidth="1"/>
    <col min="12808" max="12808" width="8.33203125" style="374" bestFit="1" customWidth="1"/>
    <col min="12809" max="12809" width="9.88671875" style="374" bestFit="1" customWidth="1"/>
    <col min="12810" max="12810" width="9" style="374" customWidth="1"/>
    <col min="12811" max="12811" width="9.88671875" style="374" bestFit="1" customWidth="1"/>
    <col min="12812" max="12813" width="8.33203125" style="374" bestFit="1" customWidth="1"/>
    <col min="12814" max="12814" width="13.109375" style="374" bestFit="1" customWidth="1"/>
    <col min="12815" max="12815" width="18.5546875" style="374" customWidth="1"/>
    <col min="12816" max="13056" width="9.109375" style="374"/>
    <col min="13057" max="13057" width="37.33203125" style="374" customWidth="1"/>
    <col min="13058" max="13058" width="12.5546875" style="374" bestFit="1" customWidth="1"/>
    <col min="13059" max="13059" width="11.6640625" style="374" customWidth="1"/>
    <col min="13060" max="13060" width="8.44140625" style="374" bestFit="1" customWidth="1"/>
    <col min="13061" max="13061" width="8.88671875" style="374" customWidth="1"/>
    <col min="13062" max="13062" width="10.33203125" style="374" customWidth="1"/>
    <col min="13063" max="13063" width="9.33203125" style="374" customWidth="1"/>
    <col min="13064" max="13064" width="8.33203125" style="374" bestFit="1" customWidth="1"/>
    <col min="13065" max="13065" width="9.88671875" style="374" bestFit="1" customWidth="1"/>
    <col min="13066" max="13066" width="9" style="374" customWidth="1"/>
    <col min="13067" max="13067" width="9.88671875" style="374" bestFit="1" customWidth="1"/>
    <col min="13068" max="13069" width="8.33203125" style="374" bestFit="1" customWidth="1"/>
    <col min="13070" max="13070" width="13.109375" style="374" bestFit="1" customWidth="1"/>
    <col min="13071" max="13071" width="18.5546875" style="374" customWidth="1"/>
    <col min="13072" max="13312" width="9.109375" style="374"/>
    <col min="13313" max="13313" width="37.33203125" style="374" customWidth="1"/>
    <col min="13314" max="13314" width="12.5546875" style="374" bestFit="1" customWidth="1"/>
    <col min="13315" max="13315" width="11.6640625" style="374" customWidth="1"/>
    <col min="13316" max="13316" width="8.44140625" style="374" bestFit="1" customWidth="1"/>
    <col min="13317" max="13317" width="8.88671875" style="374" customWidth="1"/>
    <col min="13318" max="13318" width="10.33203125" style="374" customWidth="1"/>
    <col min="13319" max="13319" width="9.33203125" style="374" customWidth="1"/>
    <col min="13320" max="13320" width="8.33203125" style="374" bestFit="1" customWidth="1"/>
    <col min="13321" max="13321" width="9.88671875" style="374" bestFit="1" customWidth="1"/>
    <col min="13322" max="13322" width="9" style="374" customWidth="1"/>
    <col min="13323" max="13323" width="9.88671875" style="374" bestFit="1" customWidth="1"/>
    <col min="13324" max="13325" width="8.33203125" style="374" bestFit="1" customWidth="1"/>
    <col min="13326" max="13326" width="13.109375" style="374" bestFit="1" customWidth="1"/>
    <col min="13327" max="13327" width="18.5546875" style="374" customWidth="1"/>
    <col min="13328" max="13568" width="9.109375" style="374"/>
    <col min="13569" max="13569" width="37.33203125" style="374" customWidth="1"/>
    <col min="13570" max="13570" width="12.5546875" style="374" bestFit="1" customWidth="1"/>
    <col min="13571" max="13571" width="11.6640625" style="374" customWidth="1"/>
    <col min="13572" max="13572" width="8.44140625" style="374" bestFit="1" customWidth="1"/>
    <col min="13573" max="13573" width="8.88671875" style="374" customWidth="1"/>
    <col min="13574" max="13574" width="10.33203125" style="374" customWidth="1"/>
    <col min="13575" max="13575" width="9.33203125" style="374" customWidth="1"/>
    <col min="13576" max="13576" width="8.33203125" style="374" bestFit="1" customWidth="1"/>
    <col min="13577" max="13577" width="9.88671875" style="374" bestFit="1" customWidth="1"/>
    <col min="13578" max="13578" width="9" style="374" customWidth="1"/>
    <col min="13579" max="13579" width="9.88671875" style="374" bestFit="1" customWidth="1"/>
    <col min="13580" max="13581" width="8.33203125" style="374" bestFit="1" customWidth="1"/>
    <col min="13582" max="13582" width="13.109375" style="374" bestFit="1" customWidth="1"/>
    <col min="13583" max="13583" width="18.5546875" style="374" customWidth="1"/>
    <col min="13584" max="13824" width="9.109375" style="374"/>
    <col min="13825" max="13825" width="37.33203125" style="374" customWidth="1"/>
    <col min="13826" max="13826" width="12.5546875" style="374" bestFit="1" customWidth="1"/>
    <col min="13827" max="13827" width="11.6640625" style="374" customWidth="1"/>
    <col min="13828" max="13828" width="8.44140625" style="374" bestFit="1" customWidth="1"/>
    <col min="13829" max="13829" width="8.88671875" style="374" customWidth="1"/>
    <col min="13830" max="13830" width="10.33203125" style="374" customWidth="1"/>
    <col min="13831" max="13831" width="9.33203125" style="374" customWidth="1"/>
    <col min="13832" max="13832" width="8.33203125" style="374" bestFit="1" customWidth="1"/>
    <col min="13833" max="13833" width="9.88671875" style="374" bestFit="1" customWidth="1"/>
    <col min="13834" max="13834" width="9" style="374" customWidth="1"/>
    <col min="13835" max="13835" width="9.88671875" style="374" bestFit="1" customWidth="1"/>
    <col min="13836" max="13837" width="8.33203125" style="374" bestFit="1" customWidth="1"/>
    <col min="13838" max="13838" width="13.109375" style="374" bestFit="1" customWidth="1"/>
    <col min="13839" max="13839" width="18.5546875" style="374" customWidth="1"/>
    <col min="13840" max="14080" width="9.109375" style="374"/>
    <col min="14081" max="14081" width="37.33203125" style="374" customWidth="1"/>
    <col min="14082" max="14082" width="12.5546875" style="374" bestFit="1" customWidth="1"/>
    <col min="14083" max="14083" width="11.6640625" style="374" customWidth="1"/>
    <col min="14084" max="14084" width="8.44140625" style="374" bestFit="1" customWidth="1"/>
    <col min="14085" max="14085" width="8.88671875" style="374" customWidth="1"/>
    <col min="14086" max="14086" width="10.33203125" style="374" customWidth="1"/>
    <col min="14087" max="14087" width="9.33203125" style="374" customWidth="1"/>
    <col min="14088" max="14088" width="8.33203125" style="374" bestFit="1" customWidth="1"/>
    <col min="14089" max="14089" width="9.88671875" style="374" bestFit="1" customWidth="1"/>
    <col min="14090" max="14090" width="9" style="374" customWidth="1"/>
    <col min="14091" max="14091" width="9.88671875" style="374" bestFit="1" customWidth="1"/>
    <col min="14092" max="14093" width="8.33203125" style="374" bestFit="1" customWidth="1"/>
    <col min="14094" max="14094" width="13.109375" style="374" bestFit="1" customWidth="1"/>
    <col min="14095" max="14095" width="18.5546875" style="374" customWidth="1"/>
    <col min="14096" max="14336" width="9.109375" style="374"/>
    <col min="14337" max="14337" width="37.33203125" style="374" customWidth="1"/>
    <col min="14338" max="14338" width="12.5546875" style="374" bestFit="1" customWidth="1"/>
    <col min="14339" max="14339" width="11.6640625" style="374" customWidth="1"/>
    <col min="14340" max="14340" width="8.44140625" style="374" bestFit="1" customWidth="1"/>
    <col min="14341" max="14341" width="8.88671875" style="374" customWidth="1"/>
    <col min="14342" max="14342" width="10.33203125" style="374" customWidth="1"/>
    <col min="14343" max="14343" width="9.33203125" style="374" customWidth="1"/>
    <col min="14344" max="14344" width="8.33203125" style="374" bestFit="1" customWidth="1"/>
    <col min="14345" max="14345" width="9.88671875" style="374" bestFit="1" customWidth="1"/>
    <col min="14346" max="14346" width="9" style="374" customWidth="1"/>
    <col min="14347" max="14347" width="9.88671875" style="374" bestFit="1" customWidth="1"/>
    <col min="14348" max="14349" width="8.33203125" style="374" bestFit="1" customWidth="1"/>
    <col min="14350" max="14350" width="13.109375" style="374" bestFit="1" customWidth="1"/>
    <col min="14351" max="14351" width="18.5546875" style="374" customWidth="1"/>
    <col min="14352" max="14592" width="9.109375" style="374"/>
    <col min="14593" max="14593" width="37.33203125" style="374" customWidth="1"/>
    <col min="14594" max="14594" width="12.5546875" style="374" bestFit="1" customWidth="1"/>
    <col min="14595" max="14595" width="11.6640625" style="374" customWidth="1"/>
    <col min="14596" max="14596" width="8.44140625" style="374" bestFit="1" customWidth="1"/>
    <col min="14597" max="14597" width="8.88671875" style="374" customWidth="1"/>
    <col min="14598" max="14598" width="10.33203125" style="374" customWidth="1"/>
    <col min="14599" max="14599" width="9.33203125" style="374" customWidth="1"/>
    <col min="14600" max="14600" width="8.33203125" style="374" bestFit="1" customWidth="1"/>
    <col min="14601" max="14601" width="9.88671875" style="374" bestFit="1" customWidth="1"/>
    <col min="14602" max="14602" width="9" style="374" customWidth="1"/>
    <col min="14603" max="14603" width="9.88671875" style="374" bestFit="1" customWidth="1"/>
    <col min="14604" max="14605" width="8.33203125" style="374" bestFit="1" customWidth="1"/>
    <col min="14606" max="14606" width="13.109375" style="374" bestFit="1" customWidth="1"/>
    <col min="14607" max="14607" width="18.5546875" style="374" customWidth="1"/>
    <col min="14608" max="14848" width="9.109375" style="374"/>
    <col min="14849" max="14849" width="37.33203125" style="374" customWidth="1"/>
    <col min="14850" max="14850" width="12.5546875" style="374" bestFit="1" customWidth="1"/>
    <col min="14851" max="14851" width="11.6640625" style="374" customWidth="1"/>
    <col min="14852" max="14852" width="8.44140625" style="374" bestFit="1" customWidth="1"/>
    <col min="14853" max="14853" width="8.88671875" style="374" customWidth="1"/>
    <col min="14854" max="14854" width="10.33203125" style="374" customWidth="1"/>
    <col min="14855" max="14855" width="9.33203125" style="374" customWidth="1"/>
    <col min="14856" max="14856" width="8.33203125" style="374" bestFit="1" customWidth="1"/>
    <col min="14857" max="14857" width="9.88671875" style="374" bestFit="1" customWidth="1"/>
    <col min="14858" max="14858" width="9" style="374" customWidth="1"/>
    <col min="14859" max="14859" width="9.88671875" style="374" bestFit="1" customWidth="1"/>
    <col min="14860" max="14861" width="8.33203125" style="374" bestFit="1" customWidth="1"/>
    <col min="14862" max="14862" width="13.109375" style="374" bestFit="1" customWidth="1"/>
    <col min="14863" max="14863" width="18.5546875" style="374" customWidth="1"/>
    <col min="14864" max="15104" width="9.109375" style="374"/>
    <col min="15105" max="15105" width="37.33203125" style="374" customWidth="1"/>
    <col min="15106" max="15106" width="12.5546875" style="374" bestFit="1" customWidth="1"/>
    <col min="15107" max="15107" width="11.6640625" style="374" customWidth="1"/>
    <col min="15108" max="15108" width="8.44140625" style="374" bestFit="1" customWidth="1"/>
    <col min="15109" max="15109" width="8.88671875" style="374" customWidth="1"/>
    <col min="15110" max="15110" width="10.33203125" style="374" customWidth="1"/>
    <col min="15111" max="15111" width="9.33203125" style="374" customWidth="1"/>
    <col min="15112" max="15112" width="8.33203125" style="374" bestFit="1" customWidth="1"/>
    <col min="15113" max="15113" width="9.88671875" style="374" bestFit="1" customWidth="1"/>
    <col min="15114" max="15114" width="9" style="374" customWidth="1"/>
    <col min="15115" max="15115" width="9.88671875" style="374" bestFit="1" customWidth="1"/>
    <col min="15116" max="15117" width="8.33203125" style="374" bestFit="1" customWidth="1"/>
    <col min="15118" max="15118" width="13.109375" style="374" bestFit="1" customWidth="1"/>
    <col min="15119" max="15119" width="18.5546875" style="374" customWidth="1"/>
    <col min="15120" max="15360" width="9.109375" style="374"/>
    <col min="15361" max="15361" width="37.33203125" style="374" customWidth="1"/>
    <col min="15362" max="15362" width="12.5546875" style="374" bestFit="1" customWidth="1"/>
    <col min="15363" max="15363" width="11.6640625" style="374" customWidth="1"/>
    <col min="15364" max="15364" width="8.44140625" style="374" bestFit="1" customWidth="1"/>
    <col min="15365" max="15365" width="8.88671875" style="374" customWidth="1"/>
    <col min="15366" max="15366" width="10.33203125" style="374" customWidth="1"/>
    <col min="15367" max="15367" width="9.33203125" style="374" customWidth="1"/>
    <col min="15368" max="15368" width="8.33203125" style="374" bestFit="1" customWidth="1"/>
    <col min="15369" max="15369" width="9.88671875" style="374" bestFit="1" customWidth="1"/>
    <col min="15370" max="15370" width="9" style="374" customWidth="1"/>
    <col min="15371" max="15371" width="9.88671875" style="374" bestFit="1" customWidth="1"/>
    <col min="15372" max="15373" width="8.33203125" style="374" bestFit="1" customWidth="1"/>
    <col min="15374" max="15374" width="13.109375" style="374" bestFit="1" customWidth="1"/>
    <col min="15375" max="15375" width="18.5546875" style="374" customWidth="1"/>
    <col min="15376" max="15616" width="9.109375" style="374"/>
    <col min="15617" max="15617" width="37.33203125" style="374" customWidth="1"/>
    <col min="15618" max="15618" width="12.5546875" style="374" bestFit="1" customWidth="1"/>
    <col min="15619" max="15619" width="11.6640625" style="374" customWidth="1"/>
    <col min="15620" max="15620" width="8.44140625" style="374" bestFit="1" customWidth="1"/>
    <col min="15621" max="15621" width="8.88671875" style="374" customWidth="1"/>
    <col min="15622" max="15622" width="10.33203125" style="374" customWidth="1"/>
    <col min="15623" max="15623" width="9.33203125" style="374" customWidth="1"/>
    <col min="15624" max="15624" width="8.33203125" style="374" bestFit="1" customWidth="1"/>
    <col min="15625" max="15625" width="9.88671875" style="374" bestFit="1" customWidth="1"/>
    <col min="15626" max="15626" width="9" style="374" customWidth="1"/>
    <col min="15627" max="15627" width="9.88671875" style="374" bestFit="1" customWidth="1"/>
    <col min="15628" max="15629" width="8.33203125" style="374" bestFit="1" customWidth="1"/>
    <col min="15630" max="15630" width="13.109375" style="374" bestFit="1" customWidth="1"/>
    <col min="15631" max="15631" width="18.5546875" style="374" customWidth="1"/>
    <col min="15632" max="15872" width="9.109375" style="374"/>
    <col min="15873" max="15873" width="37.33203125" style="374" customWidth="1"/>
    <col min="15874" max="15874" width="12.5546875" style="374" bestFit="1" customWidth="1"/>
    <col min="15875" max="15875" width="11.6640625" style="374" customWidth="1"/>
    <col min="15876" max="15876" width="8.44140625" style="374" bestFit="1" customWidth="1"/>
    <col min="15877" max="15877" width="8.88671875" style="374" customWidth="1"/>
    <col min="15878" max="15878" width="10.33203125" style="374" customWidth="1"/>
    <col min="15879" max="15879" width="9.33203125" style="374" customWidth="1"/>
    <col min="15880" max="15880" width="8.33203125" style="374" bestFit="1" customWidth="1"/>
    <col min="15881" max="15881" width="9.88671875" style="374" bestFit="1" customWidth="1"/>
    <col min="15882" max="15882" width="9" style="374" customWidth="1"/>
    <col min="15883" max="15883" width="9.88671875" style="374" bestFit="1" customWidth="1"/>
    <col min="15884" max="15885" width="8.33203125" style="374" bestFit="1" customWidth="1"/>
    <col min="15886" max="15886" width="13.109375" style="374" bestFit="1" customWidth="1"/>
    <col min="15887" max="15887" width="18.5546875" style="374" customWidth="1"/>
    <col min="15888" max="16128" width="9.109375" style="374"/>
    <col min="16129" max="16129" width="37.33203125" style="374" customWidth="1"/>
    <col min="16130" max="16130" width="12.5546875" style="374" bestFit="1" customWidth="1"/>
    <col min="16131" max="16131" width="11.6640625" style="374" customWidth="1"/>
    <col min="16132" max="16132" width="8.44140625" style="374" bestFit="1" customWidth="1"/>
    <col min="16133" max="16133" width="8.88671875" style="374" customWidth="1"/>
    <col min="16134" max="16134" width="10.33203125" style="374" customWidth="1"/>
    <col min="16135" max="16135" width="9.33203125" style="374" customWidth="1"/>
    <col min="16136" max="16136" width="8.33203125" style="374" bestFit="1" customWidth="1"/>
    <col min="16137" max="16137" width="9.88671875" style="374" bestFit="1" customWidth="1"/>
    <col min="16138" max="16138" width="9" style="374" customWidth="1"/>
    <col min="16139" max="16139" width="9.88671875" style="374" bestFit="1" customWidth="1"/>
    <col min="16140" max="16141" width="8.33203125" style="374" bestFit="1" customWidth="1"/>
    <col min="16142" max="16142" width="13.109375" style="374" bestFit="1" customWidth="1"/>
    <col min="16143" max="16143" width="18.5546875" style="374" customWidth="1"/>
    <col min="16144" max="16384" width="9.109375" style="374"/>
  </cols>
  <sheetData>
    <row r="1" spans="1:16" ht="18" thickTop="1" thickBot="1" x14ac:dyDescent="0.3">
      <c r="A1" s="439" t="s">
        <v>1557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6" ht="6" customHeight="1" thickTop="1" thickBot="1" x14ac:dyDescent="0.3">
      <c r="A2" s="438" t="s">
        <v>1478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</row>
    <row r="3" spans="1:16" s="378" customFormat="1" ht="16.8" thickTop="1" thickBot="1" x14ac:dyDescent="0.3">
      <c r="A3" s="375" t="s">
        <v>1479</v>
      </c>
      <c r="B3" s="422" t="s">
        <v>1539</v>
      </c>
      <c r="C3" s="376" t="s">
        <v>1540</v>
      </c>
      <c r="D3" s="376" t="s">
        <v>1541</v>
      </c>
      <c r="E3" s="376" t="s">
        <v>1542</v>
      </c>
      <c r="F3" s="376" t="s">
        <v>1543</v>
      </c>
      <c r="G3" s="376" t="s">
        <v>1544</v>
      </c>
      <c r="H3" s="376" t="s">
        <v>1545</v>
      </c>
      <c r="I3" s="376" t="s">
        <v>1546</v>
      </c>
      <c r="J3" s="376" t="s">
        <v>1547</v>
      </c>
      <c r="K3" s="376" t="s">
        <v>1548</v>
      </c>
      <c r="L3" s="376" t="s">
        <v>1549</v>
      </c>
      <c r="M3" s="376" t="s">
        <v>1550</v>
      </c>
      <c r="N3" s="377" t="s">
        <v>1480</v>
      </c>
      <c r="O3" s="415" t="s">
        <v>1481</v>
      </c>
    </row>
    <row r="4" spans="1:16" ht="16.8" thickTop="1" thickBot="1" x14ac:dyDescent="0.3">
      <c r="A4" s="379" t="s">
        <v>1482</v>
      </c>
      <c r="B4" s="393">
        <f>SUM('P.E. Atual. '!C74)</f>
        <v>1469</v>
      </c>
      <c r="C4" s="395">
        <f>SUM('P.E. Atual. '!D74)</f>
        <v>1327</v>
      </c>
      <c r="D4" s="393">
        <f>SUM('P.E. Atual. '!E74)</f>
        <v>1292</v>
      </c>
      <c r="E4" s="395">
        <f>SUM('P.E. Atual. '!F74)</f>
        <v>1292</v>
      </c>
      <c r="F4" s="393">
        <f>SUM('P.E. Atual. '!G74)</f>
        <v>1322</v>
      </c>
      <c r="G4" s="395">
        <f>SUM('P.E. Atual. '!H74)</f>
        <v>1246</v>
      </c>
      <c r="H4" s="393">
        <f>SUM('P.E. Atual. '!I74)</f>
        <v>1353</v>
      </c>
      <c r="I4" s="395">
        <f>SUM('P.E. Atual. '!J74)</f>
        <v>1645</v>
      </c>
      <c r="J4" s="393">
        <f>SUM('P.E. Atual. '!K74)</f>
        <v>1457</v>
      </c>
      <c r="K4" s="395">
        <f>SUM('P.E. Atual. '!L74)</f>
        <v>1634</v>
      </c>
      <c r="L4" s="393">
        <f>SUM('P.E. Atual. '!M74)</f>
        <v>1580</v>
      </c>
      <c r="M4" s="395">
        <f>SUM('P.E. Atual. '!N74)</f>
        <v>1657</v>
      </c>
      <c r="N4" s="380">
        <f>SUM(B4:M4)</f>
        <v>17274</v>
      </c>
      <c r="O4" s="416">
        <f>AVERAGE(B4:M4)</f>
        <v>1439.5</v>
      </c>
    </row>
    <row r="5" spans="1:16" ht="16.8" thickTop="1" thickBot="1" x14ac:dyDescent="0.3">
      <c r="A5" s="381" t="s">
        <v>1483</v>
      </c>
      <c r="B5" s="393">
        <f>SUM('P.E. Atual. '!C114)</f>
        <v>224</v>
      </c>
      <c r="C5" s="395">
        <f>SUM('P.E. Atual. '!D114)</f>
        <v>194</v>
      </c>
      <c r="D5" s="393">
        <f>SUM('P.E. Atual. '!E114)</f>
        <v>178</v>
      </c>
      <c r="E5" s="395">
        <f>SUM('P.E. Atual. '!F114)</f>
        <v>143</v>
      </c>
      <c r="F5" s="393">
        <f>SUM('P.E. Atual. '!G114)</f>
        <v>147</v>
      </c>
      <c r="G5" s="395">
        <f>SUM('P.E. Atual. '!H114)</f>
        <v>131</v>
      </c>
      <c r="H5" s="393">
        <f>SUM('P.E. Atual. '!I114)</f>
        <v>174</v>
      </c>
      <c r="I5" s="395">
        <f>SUM('P.E. Atual. '!J114)</f>
        <v>208</v>
      </c>
      <c r="J5" s="393">
        <f>SUM('P.E. Atual. '!K114)</f>
        <v>201</v>
      </c>
      <c r="K5" s="395">
        <f>SUM('P.E. Atual. '!L114)</f>
        <v>211</v>
      </c>
      <c r="L5" s="393">
        <f>SUM('P.E. Atual. '!M114)</f>
        <v>166</v>
      </c>
      <c r="M5" s="395">
        <f>SUM('P.E. Atual. '!N114)</f>
        <v>220</v>
      </c>
      <c r="N5" s="380">
        <f t="shared" ref="N5:N43" si="0">SUM(B5:M5)</f>
        <v>2197</v>
      </c>
      <c r="O5" s="416">
        <f>AVERAGE(B5:M5)</f>
        <v>183.08333333333334</v>
      </c>
    </row>
    <row r="6" spans="1:16" ht="16.8" thickTop="1" thickBot="1" x14ac:dyDescent="0.3">
      <c r="A6" s="381" t="s">
        <v>1484</v>
      </c>
      <c r="B6" s="393">
        <f>SUM('P.E. Atual. '!C282)</f>
        <v>218</v>
      </c>
      <c r="C6" s="395">
        <f>SUM('P.E. Atual. '!D282)</f>
        <v>203</v>
      </c>
      <c r="D6" s="393">
        <f>SUM('P.E. Atual. '!E282)</f>
        <v>168</v>
      </c>
      <c r="E6" s="395">
        <f>SUM('P.E. Atual. '!F282)</f>
        <v>150</v>
      </c>
      <c r="F6" s="393">
        <f>SUM('P.E. Atual. '!G282)</f>
        <v>144</v>
      </c>
      <c r="G6" s="395">
        <f>SUM('P.E. Atual. '!H282)</f>
        <v>134</v>
      </c>
      <c r="H6" s="393">
        <f>SUM('P.E. Atual. '!I282)</f>
        <v>177</v>
      </c>
      <c r="I6" s="395">
        <f>SUM('P.E. Atual. '!J282)</f>
        <v>199</v>
      </c>
      <c r="J6" s="393">
        <f>SUM('P.E. Atual. '!K282)</f>
        <v>201</v>
      </c>
      <c r="K6" s="395">
        <f>SUM('P.E. Atual. '!L282)</f>
        <v>199</v>
      </c>
      <c r="L6" s="393">
        <f>SUM('P.E. Atual. '!M282)</f>
        <v>183</v>
      </c>
      <c r="M6" s="395">
        <f>SUM('P.E. Atual. '!N282)</f>
        <v>216</v>
      </c>
      <c r="N6" s="380">
        <f t="shared" si="0"/>
        <v>2192</v>
      </c>
      <c r="O6" s="416">
        <f>AVERAGE(B6:M6)</f>
        <v>182.66666666666666</v>
      </c>
    </row>
    <row r="7" spans="1:16" ht="16.8" thickTop="1" thickBot="1" x14ac:dyDescent="0.3">
      <c r="A7" s="381" t="s">
        <v>1485</v>
      </c>
      <c r="B7" s="397">
        <f>SUM('P.E. Atual. '!C304)</f>
        <v>67.695852534562206</v>
      </c>
      <c r="C7" s="396">
        <f>SUM('P.E. Atual. '!D304)</f>
        <v>67.704081632653057</v>
      </c>
      <c r="D7" s="397">
        <f>SUM('P.E. Atual. '!E304)</f>
        <v>75.777126099706749</v>
      </c>
      <c r="E7" s="396">
        <f>SUM('P.E. Atual. '!F304)</f>
        <v>66.256410256410263</v>
      </c>
      <c r="F7" s="397">
        <f>SUM('P.E. Atual. '!G304)</f>
        <v>65.607940446650119</v>
      </c>
      <c r="G7" s="396">
        <f>SUM('P.E. Atual. '!H304)</f>
        <v>63.897435897435898</v>
      </c>
      <c r="H7" s="397">
        <f>SUM('P.E. Atual. '!I304)</f>
        <v>67.146401985111666</v>
      </c>
      <c r="I7" s="396">
        <f>SUM('P.E. Atual. '!J304)</f>
        <v>75.806451612903231</v>
      </c>
      <c r="J7" s="397">
        <f>SUM('P.E. Atual. '!K304)</f>
        <v>69.38095238095238</v>
      </c>
      <c r="K7" s="396">
        <f>SUM('P.E. Atual. '!L304)</f>
        <v>75.299539170506918</v>
      </c>
      <c r="L7" s="397">
        <f>SUM('P.E. Atual. '!M304)</f>
        <v>75.238095238095241</v>
      </c>
      <c r="M7" s="396">
        <f>SUM('P.E. Atual. '!N304)</f>
        <v>76.359447004608299</v>
      </c>
      <c r="N7" s="382" t="s">
        <v>1486</v>
      </c>
      <c r="O7" s="416">
        <f>AVERAGE(B7:M7)</f>
        <v>70.514144521633014</v>
      </c>
    </row>
    <row r="8" spans="1:16" ht="16.8" thickTop="1" thickBot="1" x14ac:dyDescent="0.3">
      <c r="A8" s="381" t="s">
        <v>16</v>
      </c>
      <c r="B8" s="397">
        <f>SUM('P.E. Atual. '!C312)</f>
        <v>6.738532110091743</v>
      </c>
      <c r="C8" s="396">
        <f>SUM('P.E. Atual. '!D312)</f>
        <v>6.5369458128078817</v>
      </c>
      <c r="D8" s="397">
        <f>SUM('P.E. Atual. '!E312)</f>
        <v>7.6904761904761907</v>
      </c>
      <c r="E8" s="396">
        <f>SUM('P.E. Atual. '!F312)</f>
        <v>8.6133333333333333</v>
      </c>
      <c r="F8" s="397">
        <f>SUM('P.E. Atual. '!G312)</f>
        <v>9.1805555555555554</v>
      </c>
      <c r="G8" s="396">
        <f>SUM('P.E. Atual. '!H312)</f>
        <v>9.2985074626865671</v>
      </c>
      <c r="H8" s="397">
        <f>SUM('P.E. Atual. '!I312)</f>
        <v>7.6440677966101696</v>
      </c>
      <c r="I8" s="396">
        <f>SUM('P.E. Atual. '!J312)</f>
        <v>8.2663316582914579</v>
      </c>
      <c r="J8" s="397">
        <f>SUM('P.E. Atual. '!K312)</f>
        <v>7.2487562189054726</v>
      </c>
      <c r="K8" s="396">
        <f>SUM('P.E. Atual. '!L312)</f>
        <v>8.2110552763819094</v>
      </c>
      <c r="L8" s="397">
        <f>SUM('P.E. Atual. '!M312)</f>
        <v>8.6338797814207648</v>
      </c>
      <c r="M8" s="396">
        <f>SUM('P.E. Atual. '!N312)</f>
        <v>7.6712962962962967</v>
      </c>
      <c r="N8" s="382" t="s">
        <v>1486</v>
      </c>
      <c r="O8" s="416">
        <f t="shared" ref="O8:O12" si="1">AVERAGE(B8:M8)</f>
        <v>7.9778114577381105</v>
      </c>
    </row>
    <row r="9" spans="1:16" ht="16.8" thickTop="1" thickBot="1" x14ac:dyDescent="0.3">
      <c r="A9" s="381" t="s">
        <v>1487</v>
      </c>
      <c r="B9" s="397">
        <f>SUM('P.E. Atual. '!C334)</f>
        <v>3.1142857142857143</v>
      </c>
      <c r="C9" s="396">
        <f>SUM('P.E. Atual. '!D334)</f>
        <v>2.9</v>
      </c>
      <c r="D9" s="397">
        <f>SUM('P.E. Atual. '!E334)</f>
        <v>3.0545454545454547</v>
      </c>
      <c r="E9" s="396">
        <f>SUM('P.E. Atual. '!F334)</f>
        <v>2.3076923076923075</v>
      </c>
      <c r="F9" s="397">
        <f>SUM('P.E. Atual. '!G334)</f>
        <v>2.2153846153846155</v>
      </c>
      <c r="G9" s="396">
        <f>SUM('P.E. Atual. '!H334)</f>
        <v>2.0615384615384613</v>
      </c>
      <c r="H9" s="397">
        <f>SUM('P.E. Atual. '!I334)</f>
        <v>2.7230769230769232</v>
      </c>
      <c r="I9" s="396">
        <f>SUM('P.E. Atual. '!J334)</f>
        <v>2.842857142857143</v>
      </c>
      <c r="J9" s="397">
        <f>SUM('P.E. Atual. '!K334)</f>
        <v>2.8714285714285714</v>
      </c>
      <c r="K9" s="396">
        <f>SUM('P.E. Atual. '!L334)</f>
        <v>2.842857142857143</v>
      </c>
      <c r="L9" s="397">
        <f>SUM('P.E. Atual. '!M334)</f>
        <v>2.6142857142857143</v>
      </c>
      <c r="M9" s="396">
        <f>SUM('P.E. Atual. '!N334)</f>
        <v>3.0857142857142859</v>
      </c>
      <c r="N9" s="382" t="s">
        <v>1486</v>
      </c>
      <c r="O9" s="416">
        <f t="shared" si="1"/>
        <v>2.7194721944721945</v>
      </c>
    </row>
    <row r="10" spans="1:16" ht="16.8" thickTop="1" thickBot="1" x14ac:dyDescent="0.3">
      <c r="A10" s="381" t="s">
        <v>1488</v>
      </c>
      <c r="B10" s="397">
        <f>SUM('P.E. Atual. '!C1694)</f>
        <v>3.2110091743119269</v>
      </c>
      <c r="C10" s="396">
        <f>SUM('P.E. Atual. '!D1694)</f>
        <v>2.9556650246305418</v>
      </c>
      <c r="D10" s="397">
        <f>SUM('P.E. Atual. '!E1694)</f>
        <v>7.7380952380952381</v>
      </c>
      <c r="E10" s="396">
        <f>SUM('P.E. Atual. '!F1694)</f>
        <v>14.000000000000002</v>
      </c>
      <c r="F10" s="397">
        <f>SUM('P.E. Atual. '!G1694)</f>
        <v>11.805555555555555</v>
      </c>
      <c r="G10" s="396">
        <f>SUM('P.E. Atual. '!H1694)</f>
        <v>14.17910447761194</v>
      </c>
      <c r="H10" s="397">
        <f>SUM('P.E. Atual. '!I1694)</f>
        <v>10.16949152542373</v>
      </c>
      <c r="I10" s="396">
        <f>SUM('P.E. Atual. '!J1694)</f>
        <v>6.0301507537688437</v>
      </c>
      <c r="J10" s="397">
        <f>SUM('P.E. Atual. '!K1694)</f>
        <v>6.467661691542288</v>
      </c>
      <c r="K10" s="396">
        <f>SUM('P.E. Atual. '!L1694)</f>
        <v>5.025125628140704</v>
      </c>
      <c r="L10" s="397">
        <f>SUM('P.E. Atual. '!M1694)</f>
        <v>10.928961748633879</v>
      </c>
      <c r="M10" s="396">
        <f>SUM('P.E. Atual. '!N1694)</f>
        <v>4.6296296296296298</v>
      </c>
      <c r="N10" s="382" t="s">
        <v>1486</v>
      </c>
      <c r="O10" s="416">
        <f t="shared" si="1"/>
        <v>8.0950375372786905</v>
      </c>
    </row>
    <row r="11" spans="1:16" ht="16.8" thickTop="1" thickBot="1" x14ac:dyDescent="0.3">
      <c r="A11" s="381" t="s">
        <v>1489</v>
      </c>
      <c r="B11" s="394">
        <f>SUM('P.E. Atual. '!C1696)</f>
        <v>1.85</v>
      </c>
      <c r="C11" s="401">
        <f>SUM('P.E. Atual. '!D1696)</f>
        <v>2.5299999999999998</v>
      </c>
      <c r="D11" s="394">
        <f>SUM('P.E. Atual. '!E1696)</f>
        <v>3.13</v>
      </c>
      <c r="E11" s="401">
        <f>SUM('P.E. Atual. '!F1696)</f>
        <v>2.72</v>
      </c>
      <c r="F11" s="394">
        <f>SUM('P.E. Atual. '!G1696)</f>
        <v>2.8</v>
      </c>
      <c r="G11" s="401">
        <f>SUM('P.E. Atual. '!H1696)</f>
        <v>3.7</v>
      </c>
      <c r="H11" s="394">
        <f>SUM('P.E. Atual. '!I1696)</f>
        <v>1.7</v>
      </c>
      <c r="I11" s="401">
        <f>SUM('P.E. Atual. '!J1696)</f>
        <v>2.63</v>
      </c>
      <c r="J11" s="394">
        <f>SUM('P.E. Atual. '!K1696)</f>
        <v>1.55</v>
      </c>
      <c r="K11" s="401">
        <f>SUM('P.E. Atual. '!L1696)</f>
        <v>2.59</v>
      </c>
      <c r="L11" s="394">
        <f>SUM('P.E. Atual. '!M1696)</f>
        <v>2.2000000000000002</v>
      </c>
      <c r="M11" s="401">
        <f>SUM('P.E. Atual. '!N1696)</f>
        <v>2.88</v>
      </c>
      <c r="N11" s="382" t="s">
        <v>1486</v>
      </c>
      <c r="O11" s="416">
        <f t="shared" si="1"/>
        <v>2.523333333333333</v>
      </c>
    </row>
    <row r="12" spans="1:16" ht="16.8" thickTop="1" thickBot="1" x14ac:dyDescent="0.3">
      <c r="A12" s="383" t="s">
        <v>1490</v>
      </c>
      <c r="B12" s="397">
        <f>SUM('P.E. Atual. '!C1695)</f>
        <v>0.5181347150259068</v>
      </c>
      <c r="C12" s="396">
        <f>SUM('P.E. Atual. '!D1695)</f>
        <v>0.52631578947368418</v>
      </c>
      <c r="D12" s="397">
        <f>SUM('P.E. Atual. '!E1695)</f>
        <v>1.6</v>
      </c>
      <c r="E12" s="396">
        <f>SUM('P.E. Atual. '!F1695)</f>
        <v>0</v>
      </c>
      <c r="F12" s="397">
        <f>SUM('P.E. Atual. '!G1695)</f>
        <v>1.1627906976744187</v>
      </c>
      <c r="G12" s="396">
        <f>SUM('P.E. Atual. '!H1695)</f>
        <v>1.1764705882352942</v>
      </c>
      <c r="H12" s="397">
        <f>SUM('P.E. Atual. '!I1695)</f>
        <v>2.9411764705882351</v>
      </c>
      <c r="I12" s="396">
        <f>SUM('P.E. Atual. '!J1695)</f>
        <v>0</v>
      </c>
      <c r="J12" s="397">
        <f>SUM('P.E. Atual. '!K1695)</f>
        <v>0</v>
      </c>
      <c r="K12" s="396">
        <f>SUM('P.E. Atual. '!L1695)</f>
        <v>1.098901098901099</v>
      </c>
      <c r="L12" s="397">
        <f>SUM('P.E. Atual. '!M1695)</f>
        <v>0.6578947368421052</v>
      </c>
      <c r="M12" s="396">
        <f>SUM('P.E. Atual. '!N1695)</f>
        <v>0.97560975609756095</v>
      </c>
      <c r="N12" s="384">
        <v>0</v>
      </c>
      <c r="O12" s="416">
        <f t="shared" si="1"/>
        <v>0.88810782106985864</v>
      </c>
    </row>
    <row r="13" spans="1:16" ht="16.8" thickTop="1" thickBot="1" x14ac:dyDescent="0.3">
      <c r="A13" s="381" t="s">
        <v>1491</v>
      </c>
      <c r="B13" s="393">
        <f>SUM('P.E. Atual. '!C413)</f>
        <v>193</v>
      </c>
      <c r="C13" s="395">
        <f>SUM('P.E. Atual. '!D413)</f>
        <v>190</v>
      </c>
      <c r="D13" s="393">
        <f>SUM('P.E. Atual. '!E413)</f>
        <v>125</v>
      </c>
      <c r="E13" s="395">
        <f>SUM('P.E. Atual. '!F413)</f>
        <v>88</v>
      </c>
      <c r="F13" s="393">
        <f>SUM('P.E. Atual. '!G413)</f>
        <v>86</v>
      </c>
      <c r="G13" s="395">
        <f>SUM('P.E. Atual. '!H413)</f>
        <v>85</v>
      </c>
      <c r="H13" s="393">
        <f>SUM('P.E. Atual. '!I413)</f>
        <v>136</v>
      </c>
      <c r="I13" s="395">
        <f>SUM('P.E. Atual. '!J413)</f>
        <v>214</v>
      </c>
      <c r="J13" s="393">
        <f>SUM('P.E. Atual. '!K413)</f>
        <v>151</v>
      </c>
      <c r="K13" s="395">
        <f>SUM('P.E. Atual. '!L413)</f>
        <v>182</v>
      </c>
      <c r="L13" s="393">
        <f>SUM('P.E. Atual. '!M413)</f>
        <v>152</v>
      </c>
      <c r="M13" s="395">
        <f>SUM('P.E. Atual. '!N413)</f>
        <v>205</v>
      </c>
      <c r="N13" s="380">
        <f>SUM(B13:M13)</f>
        <v>1807</v>
      </c>
      <c r="O13" s="416">
        <f>AVERAGE(B13:M13)</f>
        <v>150.58333333333334</v>
      </c>
    </row>
    <row r="14" spans="1:16" ht="16.8" thickTop="1" thickBot="1" x14ac:dyDescent="0.3">
      <c r="A14" s="381" t="s">
        <v>1492</v>
      </c>
      <c r="B14" s="393">
        <f>SUM('P.E. Atual. '!C437)</f>
        <v>35</v>
      </c>
      <c r="C14" s="395">
        <f>SUM('P.E. Atual. '!D437)</f>
        <v>28</v>
      </c>
      <c r="D14" s="393">
        <f>SUM('P.E. Atual. '!E437)</f>
        <v>38</v>
      </c>
      <c r="E14" s="395">
        <f>SUM('P.E. Atual. '!F437)</f>
        <v>30</v>
      </c>
      <c r="F14" s="393">
        <f>SUM('P.E. Atual. '!G437)</f>
        <v>35</v>
      </c>
      <c r="G14" s="395">
        <f>SUM('P.E. Atual. '!H437)</f>
        <v>22</v>
      </c>
      <c r="H14" s="393">
        <f>SUM('P.E. Atual. '!I437)</f>
        <v>40</v>
      </c>
      <c r="I14" s="395">
        <f>SUM('P.E. Atual. '!J437)</f>
        <v>34</v>
      </c>
      <c r="J14" s="393">
        <f>SUM('P.E. Atual. '!K437)</f>
        <v>29</v>
      </c>
      <c r="K14" s="395">
        <f>SUM('P.E. Atual. '!L437)</f>
        <v>42</v>
      </c>
      <c r="L14" s="393">
        <f>SUM('P.E. Atual. '!M437)</f>
        <v>25</v>
      </c>
      <c r="M14" s="395">
        <f>SUM('P.E. Atual. '!N437)</f>
        <v>56</v>
      </c>
      <c r="N14" s="380">
        <f>SUM(B14:M14)</f>
        <v>414</v>
      </c>
      <c r="O14" s="416">
        <f>AVERAGE(B14:M14)</f>
        <v>34.5</v>
      </c>
    </row>
    <row r="15" spans="1:16" ht="16.8" thickTop="1" thickBot="1" x14ac:dyDescent="0.3">
      <c r="A15" s="399" t="s">
        <v>1493</v>
      </c>
      <c r="B15" s="444" t="s">
        <v>1534</v>
      </c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6"/>
      <c r="N15" s="385">
        <f>SUM(B15:M15)</f>
        <v>0</v>
      </c>
      <c r="O15" s="416" t="s">
        <v>1486</v>
      </c>
      <c r="P15" s="386"/>
    </row>
    <row r="16" spans="1:16" ht="16.8" thickTop="1" thickBot="1" x14ac:dyDescent="0.3">
      <c r="A16" s="381" t="s">
        <v>1494</v>
      </c>
      <c r="B16" s="393">
        <f>SUM('P.E. Atual. '!C513)</f>
        <v>6463</v>
      </c>
      <c r="C16" s="395">
        <f>SUM('P.E. Atual. '!D513)</f>
        <v>6886</v>
      </c>
      <c r="D16" s="393">
        <f>SUM('P.E. Atual. '!E513)</f>
        <v>12026</v>
      </c>
      <c r="E16" s="395">
        <f>SUM('P.E. Atual. '!F513)</f>
        <v>7686</v>
      </c>
      <c r="F16" s="393">
        <f>SUM('P.E. Atual. '!G513)</f>
        <v>7754</v>
      </c>
      <c r="G16" s="395">
        <f>SUM('P.E. Atual. '!H513)</f>
        <v>13197</v>
      </c>
      <c r="H16" s="393">
        <f>SUM('P.E. Atual. '!I513)</f>
        <v>10320</v>
      </c>
      <c r="I16" s="395">
        <f>SUM('P.E. Atual. '!J513)</f>
        <v>6938</v>
      </c>
      <c r="J16" s="393">
        <f>SUM('P.E. Atual. '!K513)</f>
        <v>4524</v>
      </c>
      <c r="K16" s="395">
        <f>SUM('P.E. Atual. '!L513)</f>
        <v>4447</v>
      </c>
      <c r="L16" s="393">
        <f>SUM('P.E. Atual. '!M513)</f>
        <v>4496</v>
      </c>
      <c r="M16" s="395">
        <f>SUM('P.E. Atual. '!N513)</f>
        <v>4682</v>
      </c>
      <c r="N16" s="380">
        <f>SUM(B16:M16)</f>
        <v>89419</v>
      </c>
      <c r="O16" s="416">
        <f>AVERAGE(B16:M16)</f>
        <v>7451.583333333333</v>
      </c>
    </row>
    <row r="17" spans="1:17" ht="16.8" thickTop="1" thickBot="1" x14ac:dyDescent="0.3">
      <c r="A17" s="403" t="s">
        <v>1495</v>
      </c>
      <c r="B17" s="393">
        <v>0</v>
      </c>
      <c r="C17" s="395">
        <v>0</v>
      </c>
      <c r="D17" s="393">
        <v>0</v>
      </c>
      <c r="E17" s="395">
        <v>0</v>
      </c>
      <c r="F17" s="393">
        <v>0</v>
      </c>
      <c r="G17" s="395">
        <v>0</v>
      </c>
      <c r="H17" s="393">
        <v>0</v>
      </c>
      <c r="I17" s="395">
        <v>0</v>
      </c>
      <c r="J17" s="393">
        <v>0</v>
      </c>
      <c r="K17" s="405">
        <v>0</v>
      </c>
      <c r="L17" s="404">
        <v>0</v>
      </c>
      <c r="M17" s="405">
        <v>0</v>
      </c>
      <c r="N17" s="380">
        <f t="shared" si="0"/>
        <v>0</v>
      </c>
      <c r="O17" s="416">
        <f t="shared" ref="O17:O18" si="2">AVERAGE(B17:M17)</f>
        <v>0</v>
      </c>
    </row>
    <row r="18" spans="1:17" ht="16.8" thickTop="1" thickBot="1" x14ac:dyDescent="0.3">
      <c r="A18" s="381" t="s">
        <v>1496</v>
      </c>
      <c r="B18" s="393">
        <f>SUM('P.E. Atual. '!C521)</f>
        <v>1348</v>
      </c>
      <c r="C18" s="395">
        <f>SUM('P.E. Atual. '!D521)</f>
        <v>1338</v>
      </c>
      <c r="D18" s="393">
        <f>SUM('P.E. Atual. '!E521)</f>
        <v>761</v>
      </c>
      <c r="E18" s="395">
        <f>SUM('P.E. Atual. '!F521)</f>
        <v>531</v>
      </c>
      <c r="F18" s="393">
        <f>SUM('P.E. Atual. '!G521)</f>
        <v>639</v>
      </c>
      <c r="G18" s="395">
        <f>SUM('P.E. Atual. '!H521)</f>
        <v>625</v>
      </c>
      <c r="H18" s="393">
        <f>SUM('P.E. Atual. '!I521)</f>
        <v>1121</v>
      </c>
      <c r="I18" s="395">
        <f>SUM('P.E. Atual. '!J521)</f>
        <v>1572</v>
      </c>
      <c r="J18" s="393">
        <f>SUM('P.E. Atual. '!K521)</f>
        <v>1526</v>
      </c>
      <c r="K18" s="395">
        <f>SUM('P.E. Atual. '!L521)</f>
        <v>1448</v>
      </c>
      <c r="L18" s="393">
        <f>SUM('P.E. Atual. '!M521)</f>
        <v>1476</v>
      </c>
      <c r="M18" s="395">
        <f>SUM('P.E. Atual. '!N521)</f>
        <v>1381</v>
      </c>
      <c r="N18" s="380">
        <f t="shared" si="0"/>
        <v>13766</v>
      </c>
      <c r="O18" s="416">
        <f t="shared" si="2"/>
        <v>1147.1666666666667</v>
      </c>
    </row>
    <row r="19" spans="1:17" ht="16.8" thickTop="1" thickBot="1" x14ac:dyDescent="0.3">
      <c r="A19" s="381" t="s">
        <v>1497</v>
      </c>
      <c r="B19" s="393">
        <f>SUM('P.E. Atual. '!C528)</f>
        <v>315</v>
      </c>
      <c r="C19" s="395">
        <f>SUM('P.E. Atual. '!D528)</f>
        <v>216</v>
      </c>
      <c r="D19" s="393">
        <f>SUM('P.E. Atual. '!E528)</f>
        <v>224</v>
      </c>
      <c r="E19" s="395">
        <f>SUM('P.E. Atual. '!F528)</f>
        <v>179</v>
      </c>
      <c r="F19" s="393">
        <f>SUM('P.E. Atual. '!G528)</f>
        <v>170</v>
      </c>
      <c r="G19" s="395">
        <f>SUM('P.E. Atual. '!H528)</f>
        <v>172</v>
      </c>
      <c r="H19" s="393">
        <f>SUM('P.E. Atual. '!I528)</f>
        <v>218</v>
      </c>
      <c r="I19" s="395">
        <f>SUM('P.E. Atual. '!J528)</f>
        <v>248</v>
      </c>
      <c r="J19" s="393">
        <f>SUM('P.E. Atual. '!K528)</f>
        <v>235</v>
      </c>
      <c r="K19" s="395">
        <f>SUM('P.E. Atual. '!L528)</f>
        <v>272</v>
      </c>
      <c r="L19" s="393">
        <f>SUM('P.E. Atual. '!M528)</f>
        <v>222</v>
      </c>
      <c r="M19" s="395">
        <f>SUM('P.E. Atual. '!N528)</f>
        <v>273</v>
      </c>
      <c r="N19" s="380">
        <f t="shared" si="0"/>
        <v>2744</v>
      </c>
      <c r="O19" s="416">
        <f>AVERAGE(B19:M19)</f>
        <v>228.66666666666666</v>
      </c>
    </row>
    <row r="20" spans="1:17" ht="16.8" thickTop="1" thickBot="1" x14ac:dyDescent="0.3">
      <c r="A20" s="399" t="s">
        <v>1498</v>
      </c>
      <c r="B20" s="444" t="s">
        <v>1534</v>
      </c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6"/>
      <c r="N20" s="380" t="s">
        <v>1486</v>
      </c>
      <c r="O20" s="416" t="s">
        <v>1486</v>
      </c>
      <c r="Q20" s="387"/>
    </row>
    <row r="21" spans="1:17" ht="16.8" thickTop="1" thickBot="1" x14ac:dyDescent="0.3">
      <c r="A21" s="403" t="s">
        <v>1499</v>
      </c>
      <c r="B21" s="406">
        <v>0.99929999999999997</v>
      </c>
      <c r="C21" s="411">
        <v>0.99980000000000002</v>
      </c>
      <c r="D21" s="406">
        <v>0.99990000000000001</v>
      </c>
      <c r="E21" s="411">
        <v>0.99819999999999998</v>
      </c>
      <c r="F21" s="406">
        <v>0.99639999999999995</v>
      </c>
      <c r="G21" s="411">
        <v>0.9909</v>
      </c>
      <c r="H21" s="406">
        <v>0.99780000000000002</v>
      </c>
      <c r="I21" s="411">
        <v>0.99760000000000004</v>
      </c>
      <c r="J21" s="406">
        <v>0.99950000000000006</v>
      </c>
      <c r="K21" s="421">
        <v>0.99729999999999996</v>
      </c>
      <c r="L21" s="406">
        <v>0.99809999999999999</v>
      </c>
      <c r="M21" s="388">
        <v>0.99819999999999998</v>
      </c>
      <c r="N21" s="398" t="s">
        <v>1486</v>
      </c>
      <c r="O21" s="428">
        <f>AVERAGE(B21:M21)</f>
        <v>0.99774999999999991</v>
      </c>
    </row>
    <row r="22" spans="1:17" ht="16.8" thickTop="1" thickBot="1" x14ac:dyDescent="0.3">
      <c r="A22" s="381" t="s">
        <v>1500</v>
      </c>
      <c r="B22" s="393">
        <f>SUM('P.E. Atual. '!C648+'P.E. Atual. '!C653)</f>
        <v>1773</v>
      </c>
      <c r="C22" s="395">
        <f>SUM('P.E. Atual. '!D648+'P.E. Atual. '!D653)</f>
        <v>1738</v>
      </c>
      <c r="D22" s="393">
        <f>SUM('P.E. Atual. '!E648+'P.E. Atual. '!E653)</f>
        <v>1597</v>
      </c>
      <c r="E22" s="395">
        <f>SUM('P.E. Atual. '!F648+'P.E. Atual. '!F653)</f>
        <v>1009</v>
      </c>
      <c r="F22" s="393">
        <f>SUM('P.E. Atual. '!G648+'P.E. Atual. '!G653)</f>
        <v>1110</v>
      </c>
      <c r="G22" s="395">
        <f>SUM('P.E. Atual. '!H648+'P.E. Atual. '!H653)</f>
        <v>1071</v>
      </c>
      <c r="H22" s="393">
        <f>SUM('P.E. Atual. '!I648+'P.E. Atual. '!I653)</f>
        <v>1540</v>
      </c>
      <c r="I22" s="395">
        <f>SUM('P.E. Atual. '!J648+'P.E. Atual. '!J653)</f>
        <v>1708</v>
      </c>
      <c r="J22" s="393">
        <f>SUM('P.E. Atual. '!K648+'P.E. Atual. '!K653)</f>
        <v>1563</v>
      </c>
      <c r="K22" s="395">
        <f>SUM('P.E. Atual. '!L648+'P.E. Atual. '!L653)</f>
        <v>1741</v>
      </c>
      <c r="L22" s="393">
        <f>SUM('P.E. Atual. '!M648+'P.E. Atual. '!M653)</f>
        <v>1904</v>
      </c>
      <c r="M22" s="395">
        <f>SUM('P.E. Atual. '!N648+'P.E. Atual. '!N653)</f>
        <v>1510</v>
      </c>
      <c r="N22" s="398">
        <f>SUM(B22:M22)</f>
        <v>18264</v>
      </c>
      <c r="O22" s="416">
        <f>AVERAGE(B22:M22)</f>
        <v>1522</v>
      </c>
    </row>
    <row r="23" spans="1:17" ht="16.8" thickTop="1" thickBot="1" x14ac:dyDescent="0.3">
      <c r="A23" s="399" t="s">
        <v>1501</v>
      </c>
      <c r="B23" s="444" t="s">
        <v>1534</v>
      </c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6"/>
      <c r="N23" s="382" t="s">
        <v>1486</v>
      </c>
      <c r="O23" s="417" t="s">
        <v>1486</v>
      </c>
    </row>
    <row r="24" spans="1:17" ht="16.8" thickTop="1" thickBot="1" x14ac:dyDescent="0.3">
      <c r="A24" s="381" t="s">
        <v>1502</v>
      </c>
      <c r="B24" s="393">
        <f>SUM('P.E. Atual. '!C575)</f>
        <v>405</v>
      </c>
      <c r="C24" s="395">
        <f>SUM('P.E. Atual. '!D575)</f>
        <v>492</v>
      </c>
      <c r="D24" s="393">
        <f>SUM('P.E. Atual. '!E575)</f>
        <v>533</v>
      </c>
      <c r="E24" s="395">
        <f>SUM('P.E. Atual. '!F575)</f>
        <v>331</v>
      </c>
      <c r="F24" s="393">
        <f>SUM('P.E. Atual. '!G575)</f>
        <v>459</v>
      </c>
      <c r="G24" s="395">
        <f>SUM('P.E. Atual. '!H575)</f>
        <v>478</v>
      </c>
      <c r="H24" s="393">
        <f>SUM('P.E. Atual. '!I575)</f>
        <v>568</v>
      </c>
      <c r="I24" s="395">
        <f>SUM('P.E. Atual. '!J575)</f>
        <v>445</v>
      </c>
      <c r="J24" s="393">
        <f>SUM('P.E. Atual. '!K575)</f>
        <v>820</v>
      </c>
      <c r="K24" s="395">
        <f>SUM('P.E. Atual. '!L575)</f>
        <v>565</v>
      </c>
      <c r="L24" s="393">
        <f>SUM('P.E. Atual. '!M575)</f>
        <v>516</v>
      </c>
      <c r="M24" s="395">
        <f>SUM('P.E. Atual. '!N575)</f>
        <v>528</v>
      </c>
      <c r="N24" s="380">
        <f t="shared" si="0"/>
        <v>6140</v>
      </c>
      <c r="O24" s="416">
        <f>AVERAGE(B24:M24)</f>
        <v>511.66666666666669</v>
      </c>
    </row>
    <row r="25" spans="1:17" ht="16.8" thickTop="1" thickBot="1" x14ac:dyDescent="0.3">
      <c r="A25" s="381" t="s">
        <v>1503</v>
      </c>
      <c r="B25" s="393">
        <f>SUM('P.E. Atual. '!C583)</f>
        <v>187</v>
      </c>
      <c r="C25" s="395">
        <f>SUM('P.E. Atual. '!D583)</f>
        <v>182</v>
      </c>
      <c r="D25" s="393">
        <f>SUM('P.E. Atual. '!E583)</f>
        <v>0</v>
      </c>
      <c r="E25" s="395">
        <f>SUM('P.E. Atual. '!F583)</f>
        <v>0</v>
      </c>
      <c r="F25" s="393">
        <f>SUM('P.E. Atual. '!G583)</f>
        <v>137</v>
      </c>
      <c r="G25" s="395">
        <f>SUM('P.E. Atual. '!H583)</f>
        <v>225</v>
      </c>
      <c r="H25" s="393">
        <f>SUM('P.E. Atual. '!I583)</f>
        <v>315</v>
      </c>
      <c r="I25" s="395">
        <f>SUM('P.E. Atual. '!J583)</f>
        <v>383</v>
      </c>
      <c r="J25" s="393">
        <f>SUM('P.E. Atual. '!K583)</f>
        <v>362</v>
      </c>
      <c r="K25" s="395">
        <f>SUM('P.E. Atual. '!L583)</f>
        <v>357</v>
      </c>
      <c r="L25" s="393">
        <f>SUM('P.E. Atual. '!M583)</f>
        <v>338</v>
      </c>
      <c r="M25" s="395">
        <f>SUM('P.E. Atual. '!N583)</f>
        <v>399</v>
      </c>
      <c r="N25" s="398">
        <f t="shared" si="0"/>
        <v>2885</v>
      </c>
      <c r="O25" s="416">
        <f t="shared" ref="O25:O43" si="3">AVERAGE(B25:M25)</f>
        <v>240.41666666666666</v>
      </c>
    </row>
    <row r="26" spans="1:17" ht="16.8" thickTop="1" thickBot="1" x14ac:dyDescent="0.3">
      <c r="A26" s="381" t="s">
        <v>1504</v>
      </c>
      <c r="B26" s="393">
        <f>SUM(B50+B63)</f>
        <v>11791</v>
      </c>
      <c r="C26" s="395">
        <f t="shared" ref="C26:M26" si="4">SUM(C50+C63)</f>
        <v>10754</v>
      </c>
      <c r="D26" s="393">
        <f t="shared" si="4"/>
        <v>10307</v>
      </c>
      <c r="E26" s="395">
        <f t="shared" si="4"/>
        <v>10274</v>
      </c>
      <c r="F26" s="393">
        <f t="shared" si="4"/>
        <v>10216</v>
      </c>
      <c r="G26" s="395">
        <f t="shared" si="4"/>
        <v>9848</v>
      </c>
      <c r="H26" s="393">
        <f t="shared" si="4"/>
        <v>10955</v>
      </c>
      <c r="I26" s="395">
        <f t="shared" si="4"/>
        <v>12681</v>
      </c>
      <c r="J26" s="393">
        <f t="shared" si="4"/>
        <v>12218</v>
      </c>
      <c r="K26" s="395">
        <f t="shared" si="4"/>
        <v>13082</v>
      </c>
      <c r="L26" s="393">
        <f t="shared" si="4"/>
        <v>12664</v>
      </c>
      <c r="M26" s="395">
        <f t="shared" si="4"/>
        <v>11164</v>
      </c>
      <c r="N26" s="380">
        <f t="shared" si="0"/>
        <v>135954</v>
      </c>
      <c r="O26" s="416">
        <f t="shared" si="3"/>
        <v>11329.5</v>
      </c>
    </row>
    <row r="27" spans="1:17" ht="16.8" thickTop="1" thickBot="1" x14ac:dyDescent="0.3">
      <c r="A27" s="381" t="s">
        <v>1505</v>
      </c>
      <c r="B27" s="393">
        <f t="shared" ref="B27:M27" si="5">SUM(B51+B64)</f>
        <v>64</v>
      </c>
      <c r="C27" s="395">
        <f t="shared" si="5"/>
        <v>68</v>
      </c>
      <c r="D27" s="393">
        <f t="shared" si="5"/>
        <v>61</v>
      </c>
      <c r="E27" s="395">
        <f t="shared" si="5"/>
        <v>28</v>
      </c>
      <c r="F27" s="393">
        <f t="shared" si="5"/>
        <v>20</v>
      </c>
      <c r="G27" s="395">
        <f t="shared" si="5"/>
        <v>48</v>
      </c>
      <c r="H27" s="393">
        <f t="shared" si="5"/>
        <v>61</v>
      </c>
      <c r="I27" s="395">
        <f t="shared" si="5"/>
        <v>76</v>
      </c>
      <c r="J27" s="393">
        <f t="shared" si="5"/>
        <v>63</v>
      </c>
      <c r="K27" s="395">
        <f t="shared" si="5"/>
        <v>148</v>
      </c>
      <c r="L27" s="393">
        <f t="shared" si="5"/>
        <v>177</v>
      </c>
      <c r="M27" s="395">
        <f t="shared" si="5"/>
        <v>100</v>
      </c>
      <c r="N27" s="380">
        <f t="shared" si="0"/>
        <v>914</v>
      </c>
      <c r="O27" s="416">
        <f t="shared" si="3"/>
        <v>76.166666666666671</v>
      </c>
    </row>
    <row r="28" spans="1:17" ht="16.8" thickTop="1" thickBot="1" x14ac:dyDescent="0.3">
      <c r="A28" s="381" t="s">
        <v>1506</v>
      </c>
      <c r="B28" s="393">
        <f t="shared" ref="B28:L28" si="6">SUM(B52+B65)</f>
        <v>967</v>
      </c>
      <c r="C28" s="395">
        <f t="shared" si="6"/>
        <v>811</v>
      </c>
      <c r="D28" s="393">
        <f t="shared" si="6"/>
        <v>724</v>
      </c>
      <c r="E28" s="395">
        <f t="shared" si="6"/>
        <v>565</v>
      </c>
      <c r="F28" s="393">
        <f t="shared" si="6"/>
        <v>800</v>
      </c>
      <c r="G28" s="395">
        <f t="shared" si="6"/>
        <v>773</v>
      </c>
      <c r="H28" s="393">
        <f t="shared" si="6"/>
        <v>993</v>
      </c>
      <c r="I28" s="395">
        <f>SUM(I52+I65)</f>
        <v>996</v>
      </c>
      <c r="J28" s="393">
        <f t="shared" si="6"/>
        <v>1091</v>
      </c>
      <c r="K28" s="395">
        <f>SUM(K52+K65)</f>
        <v>1056</v>
      </c>
      <c r="L28" s="393">
        <f t="shared" si="6"/>
        <v>1032</v>
      </c>
      <c r="M28" s="395">
        <f>SUM(M52+M65)</f>
        <v>962</v>
      </c>
      <c r="N28" s="380">
        <f t="shared" si="0"/>
        <v>10770</v>
      </c>
      <c r="O28" s="416">
        <f t="shared" si="3"/>
        <v>897.5</v>
      </c>
    </row>
    <row r="29" spans="1:17" ht="16.8" thickTop="1" thickBot="1" x14ac:dyDescent="0.3">
      <c r="A29" s="381" t="s">
        <v>1507</v>
      </c>
      <c r="B29" s="393">
        <f t="shared" ref="B29:M29" si="7">SUM(B53+B66)</f>
        <v>294</v>
      </c>
      <c r="C29" s="395">
        <f t="shared" si="7"/>
        <v>251</v>
      </c>
      <c r="D29" s="393">
        <f t="shared" si="7"/>
        <v>241</v>
      </c>
      <c r="E29" s="395">
        <f t="shared" si="7"/>
        <v>0</v>
      </c>
      <c r="F29" s="393">
        <f t="shared" si="7"/>
        <v>0</v>
      </c>
      <c r="G29" s="395">
        <f t="shared" si="7"/>
        <v>239</v>
      </c>
      <c r="H29" s="393">
        <f t="shared" si="7"/>
        <v>337</v>
      </c>
      <c r="I29" s="395">
        <f t="shared" si="7"/>
        <v>418</v>
      </c>
      <c r="J29" s="393">
        <f t="shared" si="7"/>
        <v>432</v>
      </c>
      <c r="K29" s="395">
        <f t="shared" si="7"/>
        <v>319</v>
      </c>
      <c r="L29" s="393">
        <f t="shared" si="7"/>
        <v>337</v>
      </c>
      <c r="M29" s="395">
        <f t="shared" si="7"/>
        <v>335</v>
      </c>
      <c r="N29" s="398">
        <f>SUM(B29:M29)</f>
        <v>3203</v>
      </c>
      <c r="O29" s="416">
        <f t="shared" si="3"/>
        <v>266.91666666666669</v>
      </c>
    </row>
    <row r="30" spans="1:17" ht="16.8" thickTop="1" thickBot="1" x14ac:dyDescent="0.3">
      <c r="A30" s="381" t="s">
        <v>1508</v>
      </c>
      <c r="B30" s="393">
        <f t="shared" ref="B30:M30" si="8">SUM(B54+B67)</f>
        <v>415</v>
      </c>
      <c r="C30" s="395">
        <f t="shared" si="8"/>
        <v>379</v>
      </c>
      <c r="D30" s="393">
        <f t="shared" si="8"/>
        <v>238</v>
      </c>
      <c r="E30" s="395">
        <f t="shared" si="8"/>
        <v>345</v>
      </c>
      <c r="F30" s="393">
        <f t="shared" si="8"/>
        <v>320</v>
      </c>
      <c r="G30" s="395">
        <f t="shared" si="8"/>
        <v>342</v>
      </c>
      <c r="H30" s="393">
        <f t="shared" si="8"/>
        <v>440</v>
      </c>
      <c r="I30" s="395">
        <f t="shared" si="8"/>
        <v>535</v>
      </c>
      <c r="J30" s="393">
        <f t="shared" si="8"/>
        <v>538</v>
      </c>
      <c r="K30" s="395">
        <f t="shared" si="8"/>
        <v>531</v>
      </c>
      <c r="L30" s="393">
        <f t="shared" si="8"/>
        <v>541</v>
      </c>
      <c r="M30" s="395">
        <f t="shared" si="8"/>
        <v>394</v>
      </c>
      <c r="N30" s="380">
        <f t="shared" si="0"/>
        <v>5018</v>
      </c>
      <c r="O30" s="416">
        <f t="shared" si="3"/>
        <v>418.16666666666669</v>
      </c>
    </row>
    <row r="31" spans="1:17" ht="16.8" thickTop="1" thickBot="1" x14ac:dyDescent="0.3">
      <c r="A31" s="381" t="s">
        <v>1509</v>
      </c>
      <c r="B31" s="393">
        <f t="shared" ref="B31:M31" si="9">SUM(B55+B68)</f>
        <v>68</v>
      </c>
      <c r="C31" s="395">
        <f t="shared" si="9"/>
        <v>68</v>
      </c>
      <c r="D31" s="393">
        <f t="shared" si="9"/>
        <v>34</v>
      </c>
      <c r="E31" s="395">
        <f t="shared" si="9"/>
        <v>0</v>
      </c>
      <c r="F31" s="393">
        <f t="shared" si="9"/>
        <v>0</v>
      </c>
      <c r="G31" s="395">
        <f t="shared" si="9"/>
        <v>0</v>
      </c>
      <c r="H31" s="393">
        <f t="shared" si="9"/>
        <v>1</v>
      </c>
      <c r="I31" s="395">
        <f t="shared" si="9"/>
        <v>56</v>
      </c>
      <c r="J31" s="393">
        <f>SUM(J55+J68)</f>
        <v>67</v>
      </c>
      <c r="K31" s="395">
        <f t="shared" si="9"/>
        <v>65</v>
      </c>
      <c r="L31" s="393">
        <f t="shared" si="9"/>
        <v>68</v>
      </c>
      <c r="M31" s="395">
        <f t="shared" si="9"/>
        <v>26</v>
      </c>
      <c r="N31" s="380">
        <f t="shared" si="0"/>
        <v>453</v>
      </c>
      <c r="O31" s="416">
        <f t="shared" si="3"/>
        <v>37.75</v>
      </c>
    </row>
    <row r="32" spans="1:17" ht="16.8" thickTop="1" thickBot="1" x14ac:dyDescent="0.3">
      <c r="A32" s="381" t="s">
        <v>1510</v>
      </c>
      <c r="B32" s="393">
        <f t="shared" ref="B32:M32" si="10">SUM(B56+B69)</f>
        <v>223</v>
      </c>
      <c r="C32" s="395">
        <f t="shared" si="10"/>
        <v>252</v>
      </c>
      <c r="D32" s="393">
        <f t="shared" si="10"/>
        <v>140</v>
      </c>
      <c r="E32" s="395">
        <f t="shared" si="10"/>
        <v>71</v>
      </c>
      <c r="F32" s="393">
        <f t="shared" si="10"/>
        <v>59</v>
      </c>
      <c r="G32" s="395">
        <f t="shared" si="10"/>
        <v>36</v>
      </c>
      <c r="H32" s="393">
        <f t="shared" si="10"/>
        <v>175</v>
      </c>
      <c r="I32" s="395">
        <f t="shared" si="10"/>
        <v>251</v>
      </c>
      <c r="J32" s="393">
        <f t="shared" si="10"/>
        <v>256</v>
      </c>
      <c r="K32" s="395">
        <f t="shared" si="10"/>
        <v>251</v>
      </c>
      <c r="L32" s="393">
        <f t="shared" si="10"/>
        <v>254</v>
      </c>
      <c r="M32" s="395">
        <f t="shared" si="10"/>
        <v>278</v>
      </c>
      <c r="N32" s="380">
        <f t="shared" si="0"/>
        <v>2246</v>
      </c>
      <c r="O32" s="416">
        <f t="shared" si="3"/>
        <v>187.16666666666666</v>
      </c>
    </row>
    <row r="33" spans="1:15" ht="16.8" thickTop="1" thickBot="1" x14ac:dyDescent="0.3">
      <c r="A33" s="381" t="s">
        <v>1511</v>
      </c>
      <c r="B33" s="393">
        <f t="shared" ref="B33:L33" si="11">SUM(B57+B70)</f>
        <v>193</v>
      </c>
      <c r="C33" s="395">
        <f t="shared" si="11"/>
        <v>111</v>
      </c>
      <c r="D33" s="393">
        <f t="shared" si="11"/>
        <v>119</v>
      </c>
      <c r="E33" s="395">
        <f t="shared" si="11"/>
        <v>121</v>
      </c>
      <c r="F33" s="393">
        <f t="shared" si="11"/>
        <v>99</v>
      </c>
      <c r="G33" s="395">
        <f t="shared" si="11"/>
        <v>80</v>
      </c>
      <c r="H33" s="393">
        <f t="shared" si="11"/>
        <v>175</v>
      </c>
      <c r="I33" s="395">
        <f>SUM(I57+I70)</f>
        <v>221</v>
      </c>
      <c r="J33" s="393">
        <f t="shared" si="11"/>
        <v>166</v>
      </c>
      <c r="K33" s="395">
        <f>SUM(K57+K70)</f>
        <v>128</v>
      </c>
      <c r="L33" s="393">
        <f t="shared" si="11"/>
        <v>203</v>
      </c>
      <c r="M33" s="395">
        <f>SUM(M57+M70)</f>
        <v>190</v>
      </c>
      <c r="N33" s="380">
        <f t="shared" si="0"/>
        <v>1806</v>
      </c>
      <c r="O33" s="416">
        <f t="shared" si="3"/>
        <v>150.5</v>
      </c>
    </row>
    <row r="34" spans="1:15" ht="16.8" thickTop="1" thickBot="1" x14ac:dyDescent="0.3">
      <c r="A34" s="381" t="s">
        <v>1512</v>
      </c>
      <c r="B34" s="393">
        <f>SUM('P.E. Atual. '!C1354)</f>
        <v>24961</v>
      </c>
      <c r="C34" s="395">
        <f>SUM('P.E. Atual. '!D1354)</f>
        <v>22187</v>
      </c>
      <c r="D34" s="393">
        <f>SUM('P.E. Atual. '!E1354)</f>
        <v>21964</v>
      </c>
      <c r="E34" s="395">
        <f>SUM('P.E. Atual. '!F1354)</f>
        <v>21521</v>
      </c>
      <c r="F34" s="393">
        <f>SUM('P.E. Atual. '!G1354)</f>
        <v>21482</v>
      </c>
      <c r="G34" s="395">
        <f>SUM('P.E. Atual. '!H1354)</f>
        <v>21940</v>
      </c>
      <c r="H34" s="393">
        <f>SUM('P.E. Atual. '!I1354)</f>
        <v>22513</v>
      </c>
      <c r="I34" s="395">
        <f>SUM('P.E. Atual. '!J1354)</f>
        <v>26355</v>
      </c>
      <c r="J34" s="393">
        <f>SUM('P.E. Atual. '!K1354)</f>
        <v>25067</v>
      </c>
      <c r="K34" s="395">
        <f>SUM('P.E. Atual. '!L1354)</f>
        <v>28005</v>
      </c>
      <c r="L34" s="393">
        <f>SUM('P.E. Atual. '!M1354)</f>
        <v>25152</v>
      </c>
      <c r="M34" s="395">
        <f>SUM('P.E. Atual. '!N1354)</f>
        <v>27298</v>
      </c>
      <c r="N34" s="380">
        <f t="shared" si="0"/>
        <v>288445</v>
      </c>
      <c r="O34" s="416">
        <f t="shared" si="3"/>
        <v>24037.083333333332</v>
      </c>
    </row>
    <row r="35" spans="1:15" ht="16.8" thickTop="1" thickBot="1" x14ac:dyDescent="0.3">
      <c r="A35" s="381" t="s">
        <v>1513</v>
      </c>
      <c r="B35" s="393">
        <f>SUM('P.E. Atual. '!C1395)</f>
        <v>11745</v>
      </c>
      <c r="C35" s="395">
        <f>SUM('P.E. Atual. '!D1395)</f>
        <v>9782</v>
      </c>
      <c r="D35" s="393">
        <f>SUM('P.E. Atual. '!E1395)</f>
        <v>11051</v>
      </c>
      <c r="E35" s="395">
        <f>SUM('P.E. Atual. '!F1395)</f>
        <v>11750</v>
      </c>
      <c r="F35" s="393">
        <f>SUM('P.E. Atual. '!G1395)</f>
        <v>11640</v>
      </c>
      <c r="G35" s="395">
        <f>SUM('P.E. Atual. '!H1395)</f>
        <v>10974</v>
      </c>
      <c r="H35" s="393">
        <f>SUM('P.E. Atual. '!I1395)</f>
        <v>11301</v>
      </c>
      <c r="I35" s="395">
        <f>SUM('P.E. Atual. '!J1395)</f>
        <v>11425</v>
      </c>
      <c r="J35" s="393">
        <f>SUM('P.E. Atual. '!K1395)</f>
        <v>10366</v>
      </c>
      <c r="K35" s="395">
        <f>SUM('P.E. Atual. '!L1395)</f>
        <v>10401</v>
      </c>
      <c r="L35" s="393">
        <f>SUM('P.E. Atual. '!M1395)</f>
        <v>10000</v>
      </c>
      <c r="M35" s="395">
        <f>SUM('P.E. Atual. '!N1395)</f>
        <v>10343</v>
      </c>
      <c r="N35" s="380">
        <f t="shared" si="0"/>
        <v>130778</v>
      </c>
      <c r="O35" s="416">
        <f t="shared" si="3"/>
        <v>10898.166666666666</v>
      </c>
    </row>
    <row r="36" spans="1:15" ht="16.8" thickTop="1" thickBot="1" x14ac:dyDescent="0.3">
      <c r="A36" s="381" t="s">
        <v>1514</v>
      </c>
      <c r="B36" s="393">
        <f>SUM('P.E. Atual. '!C1433)</f>
        <v>177</v>
      </c>
      <c r="C36" s="395">
        <f>SUM('P.E. Atual. '!D1433)</f>
        <v>119</v>
      </c>
      <c r="D36" s="393">
        <f>SUM('P.E. Atual. '!E1433)</f>
        <v>173</v>
      </c>
      <c r="E36" s="395">
        <f>SUM('P.E. Atual. '!F1433)</f>
        <v>149</v>
      </c>
      <c r="F36" s="393">
        <f>SUM('P.E. Atual. '!G1433)</f>
        <v>167</v>
      </c>
      <c r="G36" s="395">
        <f>SUM('P.E. Atual. '!H1433)</f>
        <v>244</v>
      </c>
      <c r="H36" s="393">
        <f>SUM('P.E. Atual. '!I1433)</f>
        <v>196</v>
      </c>
      <c r="I36" s="395">
        <f>SUM('P.E. Atual. '!J1433)</f>
        <v>184</v>
      </c>
      <c r="J36" s="393">
        <f>SUM('P.E. Atual. '!K1433)</f>
        <v>222</v>
      </c>
      <c r="K36" s="395">
        <f>SUM('P.E. Atual. '!L1433)</f>
        <v>211</v>
      </c>
      <c r="L36" s="393">
        <f>SUM('P.E. Atual. '!M1433)</f>
        <v>203</v>
      </c>
      <c r="M36" s="395">
        <f>SUM('P.E. Atual. '!N1433)</f>
        <v>221</v>
      </c>
      <c r="N36" s="380">
        <f t="shared" si="0"/>
        <v>2266</v>
      </c>
      <c r="O36" s="416">
        <f t="shared" si="3"/>
        <v>188.83333333333334</v>
      </c>
    </row>
    <row r="37" spans="1:15" ht="16.8" thickTop="1" thickBot="1" x14ac:dyDescent="0.3">
      <c r="A37" s="381" t="s">
        <v>1515</v>
      </c>
      <c r="B37" s="393">
        <f>SUM('P.E. Atual. '!C1622)</f>
        <v>366</v>
      </c>
      <c r="C37" s="395">
        <f>SUM('P.E. Atual. '!D1622)</f>
        <v>366</v>
      </c>
      <c r="D37" s="393">
        <f>SUM('P.E. Atual. '!E1622)</f>
        <v>353</v>
      </c>
      <c r="E37" s="395">
        <f>SUM('P.E. Atual. '!F1622)</f>
        <v>371</v>
      </c>
      <c r="F37" s="393">
        <f>SUM('P.E. Atual. '!G1622)</f>
        <v>375</v>
      </c>
      <c r="G37" s="395">
        <f>SUM('P.E. Atual. '!H1622)</f>
        <v>377</v>
      </c>
      <c r="H37" s="393">
        <f>SUM('P.E. Atual. '!I1622)</f>
        <v>373</v>
      </c>
      <c r="I37" s="395">
        <f>SUM('P.E. Atual. '!J1622)</f>
        <v>370</v>
      </c>
      <c r="J37" s="393">
        <f>SUM('P.E. Atual. '!K1622)</f>
        <v>363</v>
      </c>
      <c r="K37" s="395">
        <f>SUM('P.E. Atual. '!L1622)</f>
        <v>365</v>
      </c>
      <c r="L37" s="393">
        <f>SUM('P.E. Atual. '!M1622)</f>
        <v>363</v>
      </c>
      <c r="M37" s="395">
        <f>SUM('P.E. Atual. '!N1622)</f>
        <v>361</v>
      </c>
      <c r="N37" s="380">
        <f t="shared" si="0"/>
        <v>4403</v>
      </c>
      <c r="O37" s="416">
        <f t="shared" si="3"/>
        <v>366.91666666666669</v>
      </c>
    </row>
    <row r="38" spans="1:15" ht="16.8" thickTop="1" thickBot="1" x14ac:dyDescent="0.3">
      <c r="A38" s="381" t="s">
        <v>1516</v>
      </c>
      <c r="B38" s="393">
        <f>SUM('P.E. Atual. '!C1636)</f>
        <v>44</v>
      </c>
      <c r="C38" s="395">
        <f>SUM('P.E. Atual. '!D1636)</f>
        <v>43</v>
      </c>
      <c r="D38" s="393">
        <f>SUM('P.E. Atual. '!E1636)</f>
        <v>38</v>
      </c>
      <c r="E38" s="395">
        <f>SUM('P.E. Atual. '!F1636)</f>
        <v>43</v>
      </c>
      <c r="F38" s="393">
        <f>SUM('P.E. Atual. '!G1636)</f>
        <v>40</v>
      </c>
      <c r="G38" s="395">
        <f>SUM('P.E. Atual. '!H1636)</f>
        <v>49</v>
      </c>
      <c r="H38" s="393">
        <f>SUM('P.E. Atual. '!I1636)</f>
        <v>47</v>
      </c>
      <c r="I38" s="395">
        <f>SUM('P.E. Atual. '!J1636)</f>
        <v>52</v>
      </c>
      <c r="J38" s="393">
        <f>SUM('P.E. Atual. '!K1636)</f>
        <v>51</v>
      </c>
      <c r="K38" s="395">
        <f>SUM('P.E. Atual. '!L1636)</f>
        <v>55</v>
      </c>
      <c r="L38" s="393">
        <f>SUM('P.E. Atual. '!M1636)</f>
        <v>50</v>
      </c>
      <c r="M38" s="395">
        <f>SUM('P.E. Atual. '!N1636)</f>
        <v>49</v>
      </c>
      <c r="N38" s="380">
        <f t="shared" si="0"/>
        <v>561</v>
      </c>
      <c r="O38" s="416">
        <f t="shared" si="3"/>
        <v>46.75</v>
      </c>
    </row>
    <row r="39" spans="1:15" ht="16.8" thickTop="1" thickBot="1" x14ac:dyDescent="0.3">
      <c r="A39" s="381" t="s">
        <v>1517</v>
      </c>
      <c r="B39" s="393">
        <f>SUM('P.E. Atual. '!C1657)</f>
        <v>14</v>
      </c>
      <c r="C39" s="395">
        <f>SUM('P.E. Atual. '!D1657)</f>
        <v>14</v>
      </c>
      <c r="D39" s="393">
        <f>SUM('P.E. Atual. '!E1657)</f>
        <v>14</v>
      </c>
      <c r="E39" s="395">
        <f>SUM('P.E. Atual. '!F1657)</f>
        <v>15</v>
      </c>
      <c r="F39" s="393">
        <f>SUM('P.E. Atual. '!G1657)</f>
        <v>16</v>
      </c>
      <c r="G39" s="395">
        <f>SUM('P.E. Atual. '!H1657)</f>
        <v>18</v>
      </c>
      <c r="H39" s="393">
        <f>SUM('P.E. Atual. '!I1657)</f>
        <v>19</v>
      </c>
      <c r="I39" s="395">
        <f>SUM('P.E. Atual. '!J1657)</f>
        <v>19</v>
      </c>
      <c r="J39" s="393">
        <f>SUM('P.E. Atual. '!K1657)</f>
        <v>19</v>
      </c>
      <c r="K39" s="395">
        <f>SUM('P.E. Atual. '!L1657)</f>
        <v>19</v>
      </c>
      <c r="L39" s="393">
        <f>SUM('P.E. Atual. '!M1657)</f>
        <v>19</v>
      </c>
      <c r="M39" s="395">
        <f>SUM('P.E. Atual. '!N1657)</f>
        <v>19</v>
      </c>
      <c r="N39" s="380">
        <f t="shared" si="0"/>
        <v>205</v>
      </c>
      <c r="O39" s="416">
        <f t="shared" si="3"/>
        <v>17.083333333333332</v>
      </c>
    </row>
    <row r="40" spans="1:15" ht="16.8" thickTop="1" thickBot="1" x14ac:dyDescent="0.3">
      <c r="A40" s="381" t="s">
        <v>35</v>
      </c>
      <c r="B40" s="393">
        <f>SUM('P.E. Atual. '!C1620)</f>
        <v>0</v>
      </c>
      <c r="C40" s="395">
        <f>SUM('P.E. Atual. '!D1620)</f>
        <v>0</v>
      </c>
      <c r="D40" s="393">
        <f>SUM('P.E. Atual. '!E1620)</f>
        <v>0</v>
      </c>
      <c r="E40" s="395">
        <f>SUM('P.E. Atual. '!F1620)</f>
        <v>0</v>
      </c>
      <c r="F40" s="393">
        <f>SUM('P.E. Atual. '!G1620)</f>
        <v>0</v>
      </c>
      <c r="G40" s="395">
        <f>SUM('P.E. Atual. '!H1620)</f>
        <v>0</v>
      </c>
      <c r="H40" s="393">
        <f>SUM('P.E. Atual. '!I1620)</f>
        <v>0</v>
      </c>
      <c r="I40" s="395">
        <f>SUM('P.E. Atual. '!J1620)</f>
        <v>0</v>
      </c>
      <c r="J40" s="393">
        <f>SUM('P.E. Atual. '!K1620)</f>
        <v>0</v>
      </c>
      <c r="K40" s="395">
        <f>SUM('P.E. Atual. '!L1620)</f>
        <v>0</v>
      </c>
      <c r="L40" s="393">
        <f>SUM('P.E. Atual. '!M1620)</f>
        <v>0</v>
      </c>
      <c r="M40" s="395">
        <f>SUM('P.E. Atual. '!N1620)</f>
        <v>0</v>
      </c>
      <c r="N40" s="382" t="s">
        <v>1486</v>
      </c>
      <c r="O40" s="416">
        <f t="shared" si="3"/>
        <v>0</v>
      </c>
    </row>
    <row r="41" spans="1:15" ht="16.8" thickTop="1" thickBot="1" x14ac:dyDescent="0.3">
      <c r="A41" s="399" t="s">
        <v>1518</v>
      </c>
      <c r="B41" s="393">
        <f>SUM('P.E. Atual. '!C1641)</f>
        <v>27</v>
      </c>
      <c r="C41" s="395">
        <f>SUM('P.E. Atual. '!D1641)</f>
        <v>29</v>
      </c>
      <c r="D41" s="393">
        <f>SUM('P.E. Atual. '!E1641)</f>
        <v>24</v>
      </c>
      <c r="E41" s="395">
        <f>SUM('P.E. Atual. '!F1641)</f>
        <v>24</v>
      </c>
      <c r="F41" s="393">
        <f>SUM('P.E. Atual. '!G1641)</f>
        <v>26</v>
      </c>
      <c r="G41" s="395">
        <f>SUM('P.E. Atual. '!H1641)</f>
        <v>38</v>
      </c>
      <c r="H41" s="393">
        <f>SUM('P.E. Atual. '!I1641)</f>
        <v>37</v>
      </c>
      <c r="I41" s="395">
        <f>SUM('P.E. Atual. '!J1641)</f>
        <v>38</v>
      </c>
      <c r="J41" s="393">
        <f>SUM('P.E. Atual. '!K1641)</f>
        <v>23</v>
      </c>
      <c r="K41" s="395">
        <f>SUM('P.E. Atual. '!L1641)</f>
        <v>22</v>
      </c>
      <c r="L41" s="393">
        <f>SUM('P.E. Atual. '!M1641)</f>
        <v>23</v>
      </c>
      <c r="M41" s="395">
        <f>SUM('P.E. Atual. '!N1641)</f>
        <v>26</v>
      </c>
      <c r="N41" s="380">
        <f t="shared" si="0"/>
        <v>337</v>
      </c>
      <c r="O41" s="416">
        <f t="shared" si="3"/>
        <v>28.083333333333332</v>
      </c>
    </row>
    <row r="42" spans="1:15" ht="16.8" thickTop="1" thickBot="1" x14ac:dyDescent="0.3">
      <c r="A42" s="399" t="s">
        <v>1519</v>
      </c>
      <c r="B42" s="393">
        <f>SUM('P.E. Atual. '!C1642)</f>
        <v>12</v>
      </c>
      <c r="C42" s="395">
        <f>SUM('P.E. Atual. '!D1642)</f>
        <v>11</v>
      </c>
      <c r="D42" s="393">
        <f>SUM('P.E. Atual. '!E1642)</f>
        <v>9</v>
      </c>
      <c r="E42" s="395">
        <f>SUM('P.E. Atual. '!F1642)</f>
        <v>13</v>
      </c>
      <c r="F42" s="393">
        <f>SUM('P.E. Atual. '!G1642)</f>
        <v>18</v>
      </c>
      <c r="G42" s="395">
        <f>SUM('P.E. Atual. '!H1642)</f>
        <v>15</v>
      </c>
      <c r="H42" s="393">
        <f>SUM('P.E. Atual. '!I1642)</f>
        <v>14</v>
      </c>
      <c r="I42" s="395">
        <f>SUM('P.E. Atual. '!J1642)</f>
        <v>15</v>
      </c>
      <c r="J42" s="393">
        <f>SUM('P.E. Atual. '!K1642)</f>
        <v>17</v>
      </c>
      <c r="K42" s="395">
        <f>SUM('P.E. Atual. '!L1642)</f>
        <v>14</v>
      </c>
      <c r="L42" s="393">
        <f>SUM('P.E. Atual. '!M1642)</f>
        <v>14</v>
      </c>
      <c r="M42" s="395">
        <f>SUM('P.E. Atual. '!N1642)</f>
        <v>10</v>
      </c>
      <c r="N42" s="380">
        <f t="shared" si="0"/>
        <v>162</v>
      </c>
      <c r="O42" s="416">
        <f t="shared" si="3"/>
        <v>13.5</v>
      </c>
    </row>
    <row r="43" spans="1:15" ht="16.8" thickTop="1" thickBot="1" x14ac:dyDescent="0.3">
      <c r="A43" s="399" t="s">
        <v>1520</v>
      </c>
      <c r="B43" s="393">
        <f>SUM('P.E. Atual. '!C1643)</f>
        <v>1</v>
      </c>
      <c r="C43" s="395">
        <f>SUM('P.E. Atual. '!D1643)</f>
        <v>2</v>
      </c>
      <c r="D43" s="393">
        <f>SUM('P.E. Atual. '!E1643)</f>
        <v>0</v>
      </c>
      <c r="E43" s="395">
        <f>SUM('P.E. Atual. '!F1643)</f>
        <v>20</v>
      </c>
      <c r="F43" s="393">
        <f>SUM('P.E. Atual. '!G1643)</f>
        <v>6</v>
      </c>
      <c r="G43" s="395">
        <f>SUM('P.E. Atual. '!H1643)</f>
        <v>3</v>
      </c>
      <c r="H43" s="393">
        <f>SUM('P.E. Atual. '!I1643)</f>
        <v>2</v>
      </c>
      <c r="I43" s="395">
        <f>SUM('P.E. Atual. '!J1643)</f>
        <v>2</v>
      </c>
      <c r="J43" s="393">
        <f>SUM('P.E. Atual. '!K1643)</f>
        <v>3</v>
      </c>
      <c r="K43" s="395">
        <f>SUM('P.E. Atual. '!L1643)</f>
        <v>5</v>
      </c>
      <c r="L43" s="393">
        <f>SUM('P.E. Atual. '!M1643)</f>
        <v>3</v>
      </c>
      <c r="M43" s="395">
        <f>SUM('P.E. Atual. '!N1643)</f>
        <v>1</v>
      </c>
      <c r="N43" s="380">
        <f t="shared" si="0"/>
        <v>48</v>
      </c>
      <c r="O43" s="416">
        <f t="shared" si="3"/>
        <v>4</v>
      </c>
    </row>
    <row r="44" spans="1:15" ht="16.8" thickTop="1" thickBot="1" x14ac:dyDescent="0.3">
      <c r="A44" s="399" t="s">
        <v>1521</v>
      </c>
      <c r="B44" s="393">
        <f>SUM('P.E. Atual. '!C1644)</f>
        <v>2</v>
      </c>
      <c r="C44" s="395">
        <f>SUM('P.E. Atual. '!D1644)</f>
        <v>2</v>
      </c>
      <c r="D44" s="393">
        <f>SUM('P.E. Atual. '!E1644)</f>
        <v>13</v>
      </c>
      <c r="E44" s="395">
        <f>SUM('P.E. Atual. '!F1644)</f>
        <v>2</v>
      </c>
      <c r="F44" s="393">
        <f>SUM('P.E. Atual. '!G1644)</f>
        <v>2</v>
      </c>
      <c r="G44" s="395">
        <f>SUM('P.E. Atual. '!H1644)</f>
        <v>1</v>
      </c>
      <c r="H44" s="393">
        <f>SUM('P.E. Atual. '!I1644)</f>
        <v>6</v>
      </c>
      <c r="I44" s="395">
        <f>SUM('P.E. Atual. '!J1644)</f>
        <v>5</v>
      </c>
      <c r="J44" s="393">
        <f>SUM('P.E. Atual. '!K1644)</f>
        <v>10</v>
      </c>
      <c r="K44" s="395">
        <f>SUM('P.E. Atual. '!L1644)</f>
        <v>3</v>
      </c>
      <c r="L44" s="393">
        <f>SUM('P.E. Atual. '!M1644)</f>
        <v>4</v>
      </c>
      <c r="M44" s="395">
        <f>SUM('P.E. Atual. '!N1644)</f>
        <v>3</v>
      </c>
      <c r="N44" s="380">
        <f>SUM(B44:M44)</f>
        <v>53</v>
      </c>
      <c r="O44" s="416">
        <f>AVERAGE(B44:M44)</f>
        <v>4.416666666666667</v>
      </c>
    </row>
    <row r="45" spans="1:15" ht="16.8" thickTop="1" thickBot="1" x14ac:dyDescent="0.3">
      <c r="A45" s="400" t="s">
        <v>1522</v>
      </c>
      <c r="B45" s="402">
        <v>0</v>
      </c>
      <c r="C45" s="402">
        <v>0</v>
      </c>
      <c r="D45" s="402">
        <v>0</v>
      </c>
      <c r="E45" s="402">
        <v>0</v>
      </c>
      <c r="F45" s="402">
        <v>0</v>
      </c>
      <c r="G45" s="402">
        <v>0</v>
      </c>
      <c r="H45" s="402">
        <v>0</v>
      </c>
      <c r="I45" s="402">
        <v>0</v>
      </c>
      <c r="J45" s="402">
        <v>0</v>
      </c>
      <c r="K45" s="402">
        <v>0</v>
      </c>
      <c r="L45" s="402">
        <v>0</v>
      </c>
      <c r="M45" s="402">
        <v>0</v>
      </c>
      <c r="N45" s="382" t="s">
        <v>1486</v>
      </c>
      <c r="O45" s="416">
        <f>AVERAGE(B45:L45)</f>
        <v>0</v>
      </c>
    </row>
    <row r="46" spans="1:15" ht="16.8" thickTop="1" thickBot="1" x14ac:dyDescent="0.3">
      <c r="A46" s="440"/>
      <c r="B46" s="441"/>
      <c r="C46" s="441"/>
      <c r="D46" s="441"/>
      <c r="E46" s="441"/>
      <c r="F46" s="441"/>
      <c r="G46" s="441"/>
      <c r="H46" s="441"/>
      <c r="I46" s="441"/>
      <c r="J46" s="441"/>
      <c r="K46" s="441"/>
      <c r="L46" s="441"/>
      <c r="M46" s="441"/>
      <c r="N46" s="441"/>
      <c r="O46" s="442"/>
    </row>
    <row r="47" spans="1:15" ht="16.8" thickTop="1" thickBot="1" x14ac:dyDescent="0.3">
      <c r="A47" s="437" t="s">
        <v>1558</v>
      </c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</row>
    <row r="48" spans="1:15" ht="6.75" customHeight="1" thickTop="1" thickBot="1" x14ac:dyDescent="0.3">
      <c r="A48" s="438"/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</row>
    <row r="49" spans="1:15" s="378" customFormat="1" ht="16.8" thickTop="1" thickBot="1" x14ac:dyDescent="0.3">
      <c r="A49" s="375" t="s">
        <v>1523</v>
      </c>
      <c r="B49" s="422" t="s">
        <v>1539</v>
      </c>
      <c r="C49" s="376" t="s">
        <v>1540</v>
      </c>
      <c r="D49" s="376" t="s">
        <v>1541</v>
      </c>
      <c r="E49" s="376" t="s">
        <v>1542</v>
      </c>
      <c r="F49" s="376" t="s">
        <v>1543</v>
      </c>
      <c r="G49" s="376" t="s">
        <v>1544</v>
      </c>
      <c r="H49" s="376" t="s">
        <v>1545</v>
      </c>
      <c r="I49" s="376" t="s">
        <v>1546</v>
      </c>
      <c r="J49" s="376" t="s">
        <v>1547</v>
      </c>
      <c r="K49" s="376" t="s">
        <v>1548</v>
      </c>
      <c r="L49" s="376" t="s">
        <v>1549</v>
      </c>
      <c r="M49" s="376" t="s">
        <v>1550</v>
      </c>
      <c r="N49" s="377" t="s">
        <v>1480</v>
      </c>
      <c r="O49" s="415" t="s">
        <v>1481</v>
      </c>
    </row>
    <row r="50" spans="1:15" ht="16.8" thickTop="1" thickBot="1" x14ac:dyDescent="0.3">
      <c r="A50" s="423" t="s">
        <v>1524</v>
      </c>
      <c r="B50" s="393">
        <f>SUM('P.E. Atual. '!C755+'P.E. Atual. '!C761)</f>
        <v>5591</v>
      </c>
      <c r="C50" s="395">
        <f>SUM('P.E. Atual. '!D755+'P.E. Atual. '!D761)</f>
        <v>4966</v>
      </c>
      <c r="D50" s="393">
        <f>SUM('P.E. Atual. '!E755+'P.E. Atual. '!E761)</f>
        <v>6442</v>
      </c>
      <c r="E50" s="395">
        <f>SUM('P.E. Atual. '!F755+'P.E. Atual. '!F761)</f>
        <v>8369</v>
      </c>
      <c r="F50" s="393">
        <f>SUM('P.E. Atual. '!G755+'P.E. Atual. '!G761)</f>
        <v>7061</v>
      </c>
      <c r="G50" s="395">
        <f>SUM('P.E. Atual. '!H755+'P.E. Atual. '!H761)</f>
        <v>6326</v>
      </c>
      <c r="H50" s="393">
        <f>SUM('P.E. Atual. '!I755+'P.E. Atual. '!I761)</f>
        <v>5115</v>
      </c>
      <c r="I50" s="395">
        <f>SUM('P.E. Atual. '!J755+'P.E. Atual. '!J761)</f>
        <v>5824</v>
      </c>
      <c r="J50" s="393">
        <f>SUM('P.E. Atual. '!K755+'P.E. Atual. '!K761)</f>
        <v>5067</v>
      </c>
      <c r="K50" s="395">
        <f>SUM('P.E. Atual. '!L755+'P.E. Atual. '!L761)</f>
        <v>6268</v>
      </c>
      <c r="L50" s="393">
        <f>SUM('P.E. Atual. '!M755+'P.E. Atual. '!M761)</f>
        <v>6633</v>
      </c>
      <c r="M50" s="395">
        <f>SUM('P.E. Atual. '!N755+'P.E. Atual. '!N761)</f>
        <v>5445</v>
      </c>
      <c r="N50" s="389">
        <f>SUM(A50:M50)</f>
        <v>73107</v>
      </c>
      <c r="O50" s="416">
        <f>AVERAGE(B50:M50)</f>
        <v>6092.25</v>
      </c>
    </row>
    <row r="51" spans="1:15" ht="16.8" thickTop="1" thickBot="1" x14ac:dyDescent="0.3">
      <c r="A51" s="381" t="s">
        <v>1525</v>
      </c>
      <c r="B51" s="393">
        <f>SUM('P.E. Atual. '!C888+'P.E. Atual. '!C894)</f>
        <v>0</v>
      </c>
      <c r="C51" s="395">
        <f>SUM('P.E. Atual. '!D888+'P.E. Atual. '!D894)</f>
        <v>0</v>
      </c>
      <c r="D51" s="393">
        <f>SUM('P.E. Atual. '!E888+'P.E. Atual. '!E894)</f>
        <v>0</v>
      </c>
      <c r="E51" s="395">
        <f>SUM('P.E. Atual. '!F888+'P.E. Atual. '!F894)</f>
        <v>0</v>
      </c>
      <c r="F51" s="393">
        <f>SUM('P.E. Atual. '!G888+'P.E. Atual. '!G894)</f>
        <v>0</v>
      </c>
      <c r="G51" s="395">
        <f>SUM('P.E. Atual. '!H888+'P.E. Atual. '!H894)</f>
        <v>0</v>
      </c>
      <c r="H51" s="393">
        <f>SUM('P.E. Atual. '!I888+'P.E. Atual. '!I894)</f>
        <v>0</v>
      </c>
      <c r="I51" s="395">
        <f>SUM('P.E. Atual. '!J888+'P.E. Atual. '!J894)</f>
        <v>0</v>
      </c>
      <c r="J51" s="393">
        <f>SUM('P.E. Atual. '!K888+'P.E. Atual. '!K894)</f>
        <v>0</v>
      </c>
      <c r="K51" s="395">
        <f>SUM('P.E. Atual. '!L888+'P.E. Atual. '!L894)</f>
        <v>0</v>
      </c>
      <c r="L51" s="393">
        <f>SUM('P.E. Atual. '!M888+'P.E. Atual. '!M894)</f>
        <v>0</v>
      </c>
      <c r="M51" s="395">
        <f>SUM('P.E. Atual. '!N888+'P.E. Atual. '!N894)</f>
        <v>0</v>
      </c>
      <c r="N51" s="389">
        <f t="shared" ref="N51:N57" si="12">SUM(A51:M51)</f>
        <v>0</v>
      </c>
      <c r="O51" s="416">
        <f t="shared" ref="O51:O57" si="13">AVERAGE(B51:M51)</f>
        <v>0</v>
      </c>
    </row>
    <row r="52" spans="1:15" ht="16.8" thickTop="1" thickBot="1" x14ac:dyDescent="0.3">
      <c r="A52" s="381" t="s">
        <v>1526</v>
      </c>
      <c r="B52" s="393">
        <f>SUM('P.E. Atual. '!C793+'P.E. Atual. '!C799)</f>
        <v>415</v>
      </c>
      <c r="C52" s="395">
        <f>SUM('P.E. Atual. '!D793+'P.E. Atual. '!D799)</f>
        <v>354</v>
      </c>
      <c r="D52" s="393">
        <f>SUM('P.E. Atual. '!E793+'P.E. Atual. '!E799)</f>
        <v>292</v>
      </c>
      <c r="E52" s="395">
        <f>SUM('P.E. Atual. '!F793+'P.E. Atual. '!F799)</f>
        <v>314</v>
      </c>
      <c r="F52" s="393">
        <f>SUM('P.E. Atual. '!G793+'P.E. Atual. '!G799)</f>
        <v>371</v>
      </c>
      <c r="G52" s="395">
        <f>SUM('P.E. Atual. '!H793+'P.E. Atual. '!H799)</f>
        <v>301</v>
      </c>
      <c r="H52" s="393">
        <f>SUM('P.E. Atual. '!I793+'P.E. Atual. '!I799)</f>
        <v>369</v>
      </c>
      <c r="I52" s="395">
        <f>SUM('P.E. Atual. '!J793+'P.E. Atual. '!J799)</f>
        <v>348</v>
      </c>
      <c r="J52" s="393">
        <f>SUM('P.E. Atual. '!K793+'P.E. Atual. '!K799)</f>
        <v>334</v>
      </c>
      <c r="K52" s="395">
        <f>SUM('P.E. Atual. '!L793+'P.E. Atual. '!L799)</f>
        <v>386</v>
      </c>
      <c r="L52" s="393">
        <f>SUM('P.E. Atual. '!M793+'P.E. Atual. '!M799)</f>
        <v>334</v>
      </c>
      <c r="M52" s="395">
        <f>SUM('P.E. Atual. '!N793+'P.E. Atual. '!N799)</f>
        <v>344</v>
      </c>
      <c r="N52" s="389">
        <f>SUM(A52:M52)</f>
        <v>4162</v>
      </c>
      <c r="O52" s="416">
        <f t="shared" si="13"/>
        <v>346.83333333333331</v>
      </c>
    </row>
    <row r="53" spans="1:15" ht="16.8" thickTop="1" thickBot="1" x14ac:dyDescent="0.3">
      <c r="A53" s="381" t="s">
        <v>1527</v>
      </c>
      <c r="B53" s="393">
        <f>SUM('P.E. Atual. '!C850+'P.E. Atual. '!C856)</f>
        <v>105</v>
      </c>
      <c r="C53" s="395">
        <f>SUM('P.E. Atual. '!D850+'P.E. Atual. '!D856)</f>
        <v>58</v>
      </c>
      <c r="D53" s="393">
        <f>SUM('P.E. Atual. '!E850+'P.E. Atual. '!E856)</f>
        <v>88</v>
      </c>
      <c r="E53" s="395">
        <f>SUM('P.E. Atual. '!F850+'P.E. Atual. '!F856)</f>
        <v>0</v>
      </c>
      <c r="F53" s="393">
        <f>SUM('P.E. Atual. '!G850+'P.E. Atual. '!G856)</f>
        <v>0</v>
      </c>
      <c r="G53" s="395">
        <f>SUM('P.E. Atual. '!H850+'P.E. Atual. '!H856)</f>
        <v>69</v>
      </c>
      <c r="H53" s="393">
        <f>SUM('P.E. Atual. '!I850+'P.E. Atual. '!I856)</f>
        <v>75</v>
      </c>
      <c r="I53" s="395">
        <f>SUM('P.E. Atual. '!J850+'P.E. Atual. '!J856)</f>
        <v>109</v>
      </c>
      <c r="J53" s="393">
        <f>SUM('P.E. Atual. '!K850+'P.E. Atual. '!K856)</f>
        <v>81</v>
      </c>
      <c r="K53" s="395">
        <f>SUM('P.E. Atual. '!L850+'P.E. Atual. '!L856)</f>
        <v>107</v>
      </c>
      <c r="L53" s="393">
        <f>SUM('P.E. Atual. '!M850+'P.E. Atual. '!M856)</f>
        <v>109</v>
      </c>
      <c r="M53" s="395">
        <f>SUM('P.E. Atual. '!N850+'P.E. Atual. '!N856)</f>
        <v>96</v>
      </c>
      <c r="N53" s="389">
        <f t="shared" si="12"/>
        <v>897</v>
      </c>
      <c r="O53" s="416">
        <f t="shared" si="13"/>
        <v>74.75</v>
      </c>
    </row>
    <row r="54" spans="1:15" ht="16.8" thickTop="1" thickBot="1" x14ac:dyDescent="0.3">
      <c r="A54" s="381" t="s">
        <v>1528</v>
      </c>
      <c r="B54" s="393">
        <f>SUM('P.E. Atual. '!C1116+'P.E. Atual. '!C1122)</f>
        <v>58</v>
      </c>
      <c r="C54" s="395">
        <f>SUM('P.E. Atual. '!D1116+'P.E. Atual. '!D1122)</f>
        <v>33</v>
      </c>
      <c r="D54" s="393">
        <f>SUM('P.E. Atual. '!E1116+'P.E. Atual. '!E1122)</f>
        <v>35</v>
      </c>
      <c r="E54" s="395">
        <f>SUM('P.E. Atual. '!F1116+'P.E. Atual. '!F1122)</f>
        <v>63</v>
      </c>
      <c r="F54" s="393">
        <f>SUM('P.E. Atual. '!G1116+'P.E. Atual. '!G1122)</f>
        <v>50</v>
      </c>
      <c r="G54" s="395">
        <f>SUM('P.E. Atual. '!H1116+'P.E. Atual. '!H1122)</f>
        <v>54</v>
      </c>
      <c r="H54" s="393">
        <f>SUM('P.E. Atual. '!I1116+'P.E. Atual. '!I1122)</f>
        <v>51</v>
      </c>
      <c r="I54" s="395">
        <f>SUM('P.E. Atual. '!J1116+'P.E. Atual. '!J1122)</f>
        <v>56</v>
      </c>
      <c r="J54" s="393">
        <f>SUM('P.E. Atual. '!K1116+'P.E. Atual. '!K1122)</f>
        <v>76</v>
      </c>
      <c r="K54" s="395">
        <f>SUM('P.E. Atual. '!L1116+'P.E. Atual. '!L1122)</f>
        <v>69</v>
      </c>
      <c r="L54" s="393">
        <f>SUM('P.E. Atual. '!M1116+'P.E. Atual. '!M1122)</f>
        <v>71</v>
      </c>
      <c r="M54" s="395">
        <f>SUM('P.E. Atual. '!N1116+'P.E. Atual. '!N1122)</f>
        <v>62</v>
      </c>
      <c r="N54" s="389">
        <f>SUM(A54:M54)</f>
        <v>678</v>
      </c>
      <c r="O54" s="416">
        <f t="shared" si="13"/>
        <v>56.5</v>
      </c>
    </row>
    <row r="55" spans="1:15" ht="16.8" thickTop="1" thickBot="1" x14ac:dyDescent="0.3">
      <c r="A55" s="381" t="s">
        <v>1529</v>
      </c>
      <c r="B55" s="393">
        <f>SUM('P.E. Atual. '!C1078+'P.E. Atual. '!C1084)</f>
        <v>1</v>
      </c>
      <c r="C55" s="395">
        <f>SUM('P.E. Atual. '!D1078+'P.E. Atual. '!D1084)</f>
        <v>2</v>
      </c>
      <c r="D55" s="393">
        <f>SUM('P.E. Atual. '!E1078+'P.E. Atual. '!E1084)</f>
        <v>2</v>
      </c>
      <c r="E55" s="395">
        <f>SUM('P.E. Atual. '!F1078+'P.E. Atual. '!F1084)</f>
        <v>0</v>
      </c>
      <c r="F55" s="393">
        <f>SUM('P.E. Atual. '!G1078+'P.E. Atual. '!G1084)</f>
        <v>0</v>
      </c>
      <c r="G55" s="395">
        <f>SUM('P.E. Atual. '!H1078+'P.E. Atual. '!H1084)</f>
        <v>0</v>
      </c>
      <c r="H55" s="393">
        <f>SUM('P.E. Atual. '!I1078+'P.E. Atual. '!I1084)</f>
        <v>1</v>
      </c>
      <c r="I55" s="395">
        <f>SUM('P.E. Atual. '!J1078+'P.E. Atual. '!J1084)</f>
        <v>5</v>
      </c>
      <c r="J55" s="393">
        <f>SUM('P.E. Atual. '!K1078+'P.E. Atual. '!K1084)</f>
        <v>5</v>
      </c>
      <c r="K55" s="395">
        <f>SUM('P.E. Atual. '!L1078+'P.E. Atual. '!L1084)</f>
        <v>2</v>
      </c>
      <c r="L55" s="393">
        <f>SUM('P.E. Atual. '!M1078+'P.E. Atual. '!M1084)</f>
        <v>7</v>
      </c>
      <c r="M55" s="395">
        <f>SUM('P.E. Atual. '!N1078+'P.E. Atual. '!N1084)</f>
        <v>1</v>
      </c>
      <c r="N55" s="389">
        <f t="shared" si="12"/>
        <v>26</v>
      </c>
      <c r="O55" s="416">
        <f t="shared" si="13"/>
        <v>2.1666666666666665</v>
      </c>
    </row>
    <row r="56" spans="1:15" ht="16.8" thickTop="1" thickBot="1" x14ac:dyDescent="0.3">
      <c r="A56" s="381" t="s">
        <v>1510</v>
      </c>
      <c r="B56" s="393">
        <f>SUM('P.E. Atual. '!C1192+'P.E. Atual. '!C1198)</f>
        <v>64</v>
      </c>
      <c r="C56" s="395">
        <f>SUM('P.E. Atual. '!D1192+'P.E. Atual. '!D1198)</f>
        <v>61</v>
      </c>
      <c r="D56" s="393">
        <f>SUM('P.E. Atual. '!E1192+'P.E. Atual. '!E1198)</f>
        <v>35</v>
      </c>
      <c r="E56" s="395">
        <f>SUM('P.E. Atual. '!F1192+'P.E. Atual. '!F1198)</f>
        <v>71</v>
      </c>
      <c r="F56" s="393">
        <f>SUM('P.E. Atual. '!G1192+'P.E. Atual. '!G1198)</f>
        <v>58</v>
      </c>
      <c r="G56" s="395">
        <f>SUM('P.E. Atual. '!H1192+'P.E. Atual. '!H1198)</f>
        <v>36</v>
      </c>
      <c r="H56" s="393">
        <f>SUM('P.E. Atual. '!I1192+'P.E. Atual. '!I1198)</f>
        <v>69</v>
      </c>
      <c r="I56" s="395">
        <f>SUM('P.E. Atual. '!J1192+'P.E. Atual. '!J1198)</f>
        <v>63</v>
      </c>
      <c r="J56" s="393">
        <f>SUM('P.E. Atual. '!K1192+'P.E. Atual. '!K1198)</f>
        <v>54</v>
      </c>
      <c r="K56" s="395">
        <f>SUM('P.E. Atual. '!L1192+'P.E. Atual. '!L1198)</f>
        <v>69</v>
      </c>
      <c r="L56" s="393">
        <f>SUM('P.E. Atual. '!M1192+'P.E. Atual. '!M1198)</f>
        <v>57</v>
      </c>
      <c r="M56" s="395">
        <f>SUM('P.E. Atual. '!N1192+'P.E. Atual. '!N1198)</f>
        <v>78</v>
      </c>
      <c r="N56" s="389">
        <f>SUM(A56:M56)</f>
        <v>715</v>
      </c>
      <c r="O56" s="416">
        <f t="shared" si="13"/>
        <v>59.583333333333336</v>
      </c>
    </row>
    <row r="57" spans="1:15" ht="16.8" thickTop="1" thickBot="1" x14ac:dyDescent="0.3">
      <c r="A57" s="381" t="s">
        <v>1511</v>
      </c>
      <c r="B57" s="393">
        <f>SUM('P.E. Atual. '!C613-'P.E. Atual. '!C607)</f>
        <v>92</v>
      </c>
      <c r="C57" s="395">
        <f>SUM('P.E. Atual. '!D613-'P.E. Atual. '!D607)</f>
        <v>61</v>
      </c>
      <c r="D57" s="393">
        <f>SUM('P.E. Atual. '!E613-'P.E. Atual. '!E607)</f>
        <v>38</v>
      </c>
      <c r="E57" s="395">
        <f>SUM('P.E. Atual. '!F613-'P.E. Atual. '!F607)</f>
        <v>62</v>
      </c>
      <c r="F57" s="393">
        <f>SUM('P.E. Atual. '!G613-'P.E. Atual. '!G607)</f>
        <v>24</v>
      </c>
      <c r="G57" s="395">
        <f>SUM('P.E. Atual. '!H613-'P.E. Atual. '!H607)</f>
        <v>38</v>
      </c>
      <c r="H57" s="393">
        <f>SUM('P.E. Atual. '!I613-'P.E. Atual. '!I607)</f>
        <v>76</v>
      </c>
      <c r="I57" s="395">
        <f>SUM('P.E. Atual. '!J613-'P.E. Atual. '!J607)</f>
        <v>90</v>
      </c>
      <c r="J57" s="393">
        <f>SUM('P.E. Atual. '!K613-'P.E. Atual. '!K607)</f>
        <v>81</v>
      </c>
      <c r="K57" s="395">
        <f>SUM('P.E. Atual. '!L613-'P.E. Atual. '!L607)</f>
        <v>54</v>
      </c>
      <c r="L57" s="393">
        <f>SUM('P.E. Atual. '!M613-'P.E. Atual. '!M607)</f>
        <v>114</v>
      </c>
      <c r="M57" s="395">
        <f>SUM('P.E. Atual. '!N613-'P.E. Atual. '!N607)</f>
        <v>99</v>
      </c>
      <c r="N57" s="389">
        <f t="shared" si="12"/>
        <v>829</v>
      </c>
      <c r="O57" s="416">
        <f t="shared" si="13"/>
        <v>69.083333333333329</v>
      </c>
    </row>
    <row r="58" spans="1:15" s="391" customFormat="1" ht="16.8" thickTop="1" thickBot="1" x14ac:dyDescent="0.3">
      <c r="A58" s="389" t="s">
        <v>1530</v>
      </c>
      <c r="B58" s="389">
        <f t="shared" ref="B58:M58" si="14">SUM(B50:B57)</f>
        <v>6326</v>
      </c>
      <c r="C58" s="389">
        <f t="shared" si="14"/>
        <v>5535</v>
      </c>
      <c r="D58" s="389">
        <f t="shared" si="14"/>
        <v>6932</v>
      </c>
      <c r="E58" s="389">
        <f t="shared" si="14"/>
        <v>8879</v>
      </c>
      <c r="F58" s="389">
        <f t="shared" si="14"/>
        <v>7564</v>
      </c>
      <c r="G58" s="389">
        <f t="shared" si="14"/>
        <v>6824</v>
      </c>
      <c r="H58" s="389">
        <f t="shared" si="14"/>
        <v>5756</v>
      </c>
      <c r="I58" s="389">
        <f t="shared" si="14"/>
        <v>6495</v>
      </c>
      <c r="J58" s="390">
        <f t="shared" si="14"/>
        <v>5698</v>
      </c>
      <c r="K58" s="390">
        <f t="shared" si="14"/>
        <v>6955</v>
      </c>
      <c r="L58" s="390">
        <f>SUM(L50:L57)</f>
        <v>7325</v>
      </c>
      <c r="M58" s="390">
        <f t="shared" si="14"/>
        <v>6125</v>
      </c>
      <c r="N58" s="389">
        <f>SUM(N50:N57)</f>
        <v>80414</v>
      </c>
      <c r="O58" s="416">
        <f>AVERAGE(B58:M58)</f>
        <v>6701.166666666667</v>
      </c>
    </row>
    <row r="59" spans="1:15" ht="16.8" thickTop="1" thickBot="1" x14ac:dyDescent="0.3">
      <c r="A59" s="443"/>
      <c r="B59" s="443"/>
      <c r="C59" s="443"/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43"/>
    </row>
    <row r="60" spans="1:15" ht="16.8" thickTop="1" thickBot="1" x14ac:dyDescent="0.3">
      <c r="A60" s="437" t="s">
        <v>1558</v>
      </c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437"/>
      <c r="M60" s="437"/>
      <c r="N60" s="437"/>
      <c r="O60" s="437"/>
    </row>
    <row r="61" spans="1:15" ht="6" customHeight="1" thickTop="1" thickBot="1" x14ac:dyDescent="0.3">
      <c r="A61" s="438"/>
      <c r="B61" s="438"/>
      <c r="C61" s="438"/>
      <c r="D61" s="438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8"/>
    </row>
    <row r="62" spans="1:15" s="378" customFormat="1" ht="16.8" thickTop="1" thickBot="1" x14ac:dyDescent="0.3">
      <c r="A62" s="375" t="s">
        <v>1531</v>
      </c>
      <c r="B62" s="422" t="s">
        <v>1539</v>
      </c>
      <c r="C62" s="376" t="s">
        <v>1540</v>
      </c>
      <c r="D62" s="376" t="s">
        <v>1541</v>
      </c>
      <c r="E62" s="376" t="s">
        <v>1542</v>
      </c>
      <c r="F62" s="376" t="s">
        <v>1543</v>
      </c>
      <c r="G62" s="376" t="s">
        <v>1544</v>
      </c>
      <c r="H62" s="376" t="s">
        <v>1545</v>
      </c>
      <c r="I62" s="376" t="s">
        <v>1546</v>
      </c>
      <c r="J62" s="376" t="s">
        <v>1547</v>
      </c>
      <c r="K62" s="376" t="s">
        <v>1548</v>
      </c>
      <c r="L62" s="376" t="s">
        <v>1549</v>
      </c>
      <c r="M62" s="376" t="s">
        <v>1550</v>
      </c>
      <c r="N62" s="377" t="s">
        <v>1480</v>
      </c>
      <c r="O62" s="415" t="s">
        <v>1481</v>
      </c>
    </row>
    <row r="63" spans="1:15" ht="16.8" thickTop="1" thickBot="1" x14ac:dyDescent="0.3">
      <c r="A63" s="423" t="s">
        <v>1524</v>
      </c>
      <c r="B63" s="393">
        <f>SUM('P.E. Atual. '!C760+'P.E. Atual. '!C768+'P.E. Atual. '!C931)</f>
        <v>6200</v>
      </c>
      <c r="C63" s="395">
        <f>SUM('P.E. Atual. '!D760+'P.E. Atual. '!D768+'P.E. Atual. '!D931)</f>
        <v>5788</v>
      </c>
      <c r="D63" s="393">
        <f>SUM('P.E. Atual. '!E760+'P.E. Atual. '!E768+'P.E. Atual. '!E931)</f>
        <v>3865</v>
      </c>
      <c r="E63" s="395">
        <f>SUM('P.E. Atual. '!F760+'P.E. Atual. '!F768+'P.E. Atual. '!F931)</f>
        <v>1905</v>
      </c>
      <c r="F63" s="393">
        <f>SUM('P.E. Atual. '!G760+'P.E. Atual. '!G768+'P.E. Atual. '!G931)</f>
        <v>3155</v>
      </c>
      <c r="G63" s="395">
        <f>SUM('P.E. Atual. '!H760+'P.E. Atual. '!H768+'P.E. Atual. '!H931)</f>
        <v>3522</v>
      </c>
      <c r="H63" s="393">
        <f>SUM('P.E. Atual. '!I760+'P.E. Atual. '!I768+'P.E. Atual. '!I931)</f>
        <v>5840</v>
      </c>
      <c r="I63" s="395">
        <f>SUM('P.E. Atual. '!J760+'P.E. Atual. '!J768+'P.E. Atual. '!J931)</f>
        <v>6857</v>
      </c>
      <c r="J63" s="393">
        <f>SUM('P.E. Atual. '!K760+'P.E. Atual. '!K768+'P.E. Atual. '!K931)</f>
        <v>7151</v>
      </c>
      <c r="K63" s="395">
        <f>SUM('P.E. Atual. '!L760+'P.E. Atual. '!L768+'P.E. Atual. '!L931)</f>
        <v>6814</v>
      </c>
      <c r="L63" s="393">
        <f>SUM('P.E. Atual. '!M760+'P.E. Atual. '!M768+'P.E. Atual. '!M931)</f>
        <v>6031</v>
      </c>
      <c r="M63" s="395">
        <f>SUM('P.E. Atual. '!N760+'P.E. Atual. '!N768+'P.E. Atual. '!N931)</f>
        <v>5719</v>
      </c>
      <c r="N63" s="389">
        <f>SUM(A63:M63)</f>
        <v>62847</v>
      </c>
      <c r="O63" s="416">
        <f>AVERAGE(B63:M63)</f>
        <v>5237.25</v>
      </c>
    </row>
    <row r="64" spans="1:15" ht="16.8" thickTop="1" thickBot="1" x14ac:dyDescent="0.3">
      <c r="A64" s="381" t="s">
        <v>1525</v>
      </c>
      <c r="B64" s="393">
        <f>SUM('P.E. Atual. '!C893+'P.E. Atual. '!C900)</f>
        <v>64</v>
      </c>
      <c r="C64" s="395">
        <f>SUM('P.E. Atual. '!D893+'P.E. Atual. '!D900)</f>
        <v>68</v>
      </c>
      <c r="D64" s="393">
        <f>SUM('P.E. Atual. '!E893+'P.E. Atual. '!E900)</f>
        <v>61</v>
      </c>
      <c r="E64" s="395">
        <f>SUM('P.E. Atual. '!F893+'P.E. Atual. '!F900)</f>
        <v>28</v>
      </c>
      <c r="F64" s="393">
        <f>SUM('P.E. Atual. '!G893+'P.E. Atual. '!G900)</f>
        <v>20</v>
      </c>
      <c r="G64" s="395">
        <f>SUM('P.E. Atual. '!H893+'P.E. Atual. '!H900)</f>
        <v>48</v>
      </c>
      <c r="H64" s="393">
        <f>SUM('P.E. Atual. '!I893+'P.E. Atual. '!I900)</f>
        <v>61</v>
      </c>
      <c r="I64" s="395">
        <f>SUM('P.E. Atual. '!J893+'P.E. Atual. '!J900)</f>
        <v>76</v>
      </c>
      <c r="J64" s="393">
        <f>SUM('P.E. Atual. '!K893+'P.E. Atual. '!K900)</f>
        <v>63</v>
      </c>
      <c r="K64" s="395">
        <f>SUM('P.E. Atual. '!L893+'P.E. Atual. '!L900)</f>
        <v>148</v>
      </c>
      <c r="L64" s="393">
        <f>SUM('P.E. Atual. '!M893+'P.E. Atual. '!M900)</f>
        <v>177</v>
      </c>
      <c r="M64" s="395">
        <f>SUM('P.E. Atual. '!N893+'P.E. Atual. '!N900)</f>
        <v>100</v>
      </c>
      <c r="N64" s="380">
        <f>SUM(B64:M64)</f>
        <v>914</v>
      </c>
      <c r="O64" s="416">
        <f t="shared" ref="O64:O70" si="15">AVERAGE(B64:M64)</f>
        <v>76.166666666666671</v>
      </c>
    </row>
    <row r="65" spans="1:15" ht="16.8" thickTop="1" thickBot="1" x14ac:dyDescent="0.3">
      <c r="A65" s="381" t="s">
        <v>1526</v>
      </c>
      <c r="B65" s="393">
        <f>SUM('P.E. Atual. '!C798+'P.E. Atual. '!C806)</f>
        <v>552</v>
      </c>
      <c r="C65" s="395">
        <f>SUM('P.E. Atual. '!D798+'P.E. Atual. '!D806)</f>
        <v>457</v>
      </c>
      <c r="D65" s="393">
        <f>SUM('P.E. Atual. '!E798+'P.E. Atual. '!E806)</f>
        <v>432</v>
      </c>
      <c r="E65" s="395">
        <f>SUM('P.E. Atual. '!F798+'P.E. Atual. '!F806)</f>
        <v>251</v>
      </c>
      <c r="F65" s="393">
        <f>SUM('P.E. Atual. '!G798+'P.E. Atual. '!G806)</f>
        <v>429</v>
      </c>
      <c r="G65" s="395">
        <f>SUM('P.E. Atual. '!H798+'P.E. Atual. '!H806)</f>
        <v>472</v>
      </c>
      <c r="H65" s="393">
        <f>SUM('P.E. Atual. '!I798+'P.E. Atual. '!I806)</f>
        <v>624</v>
      </c>
      <c r="I65" s="395">
        <f>SUM('P.E. Atual. '!J798+'P.E. Atual. '!J806)</f>
        <v>648</v>
      </c>
      <c r="J65" s="393">
        <f>SUM('P.E. Atual. '!K798+'P.E. Atual. '!K806)</f>
        <v>757</v>
      </c>
      <c r="K65" s="395">
        <f>SUM('P.E. Atual. '!L798+'P.E. Atual. '!L806)</f>
        <v>670</v>
      </c>
      <c r="L65" s="393">
        <f>SUM('P.E. Atual. '!M798+'P.E. Atual. '!M806)</f>
        <v>698</v>
      </c>
      <c r="M65" s="395">
        <f>SUM('P.E. Atual. '!N798+'P.E. Atual. '!N806)</f>
        <v>618</v>
      </c>
      <c r="N65" s="389">
        <f t="shared" ref="N65:N70" si="16">SUM(A65:M65)</f>
        <v>6608</v>
      </c>
      <c r="O65" s="416">
        <f t="shared" si="15"/>
        <v>550.66666666666663</v>
      </c>
    </row>
    <row r="66" spans="1:15" ht="16.8" thickTop="1" thickBot="1" x14ac:dyDescent="0.3">
      <c r="A66" s="381" t="s">
        <v>1527</v>
      </c>
      <c r="B66" s="393">
        <f>SUM('P.E. Atual. '!C855+'P.E. Atual. '!C863)</f>
        <v>189</v>
      </c>
      <c r="C66" s="395">
        <f>SUM('P.E. Atual. '!D855+'P.E. Atual. '!D863)</f>
        <v>193</v>
      </c>
      <c r="D66" s="393">
        <f>SUM('P.E. Atual. '!E855+'P.E. Atual. '!E863)</f>
        <v>153</v>
      </c>
      <c r="E66" s="395">
        <f>SUM('P.E. Atual. '!F855+'P.E. Atual. '!F863)</f>
        <v>0</v>
      </c>
      <c r="F66" s="393">
        <f>SUM('P.E. Atual. '!G855+'P.E. Atual. '!G863)</f>
        <v>0</v>
      </c>
      <c r="G66" s="395">
        <f>SUM('P.E. Atual. '!H855+'P.E. Atual. '!H863)</f>
        <v>170</v>
      </c>
      <c r="H66" s="393">
        <f>SUM('P.E. Atual. '!I855+'P.E. Atual. '!I863)</f>
        <v>262</v>
      </c>
      <c r="I66" s="395">
        <f>SUM('P.E. Atual. '!J855+'P.E. Atual. '!J863)</f>
        <v>309</v>
      </c>
      <c r="J66" s="393">
        <f>SUM('P.E. Atual. '!K855+'P.E. Atual. '!K863)</f>
        <v>351</v>
      </c>
      <c r="K66" s="395">
        <f>SUM('P.E. Atual. '!L855+'P.E. Atual. '!L863)</f>
        <v>212</v>
      </c>
      <c r="L66" s="393">
        <f>SUM('P.E. Atual. '!M855+'P.E. Atual. '!M863)</f>
        <v>228</v>
      </c>
      <c r="M66" s="395">
        <f>SUM('P.E. Atual. '!N855+'P.E. Atual. '!N863)</f>
        <v>239</v>
      </c>
      <c r="N66" s="389">
        <f t="shared" si="16"/>
        <v>2306</v>
      </c>
      <c r="O66" s="416">
        <f t="shared" si="15"/>
        <v>192.16666666666666</v>
      </c>
    </row>
    <row r="67" spans="1:15" ht="16.8" thickTop="1" thickBot="1" x14ac:dyDescent="0.3">
      <c r="A67" s="381" t="s">
        <v>1528</v>
      </c>
      <c r="B67" s="393">
        <f>SUM('P.E. Atual. '!C1121+'P.E. Atual. '!C1129)</f>
        <v>357</v>
      </c>
      <c r="C67" s="395">
        <f>SUM('P.E. Atual. '!D1121+'P.E. Atual. '!D1129)</f>
        <v>346</v>
      </c>
      <c r="D67" s="393">
        <f>SUM('P.E. Atual. '!E1121+'P.E. Atual. '!E1129)</f>
        <v>203</v>
      </c>
      <c r="E67" s="395">
        <f>SUM('P.E. Atual. '!F1121+'P.E. Atual. '!F1129)</f>
        <v>282</v>
      </c>
      <c r="F67" s="393">
        <f>SUM('P.E. Atual. '!G1121+'P.E. Atual. '!G1129)</f>
        <v>270</v>
      </c>
      <c r="G67" s="395">
        <f>SUM('P.E. Atual. '!H1121+'P.E. Atual. '!H1129)</f>
        <v>288</v>
      </c>
      <c r="H67" s="393">
        <f>SUM('P.E. Atual. '!I1121+'P.E. Atual. '!I1129)</f>
        <v>389</v>
      </c>
      <c r="I67" s="395">
        <f>SUM('P.E. Atual. '!J1121+'P.E. Atual. '!J1129)</f>
        <v>479</v>
      </c>
      <c r="J67" s="393">
        <f>SUM('P.E. Atual. '!K1121+'P.E. Atual. '!K1129)</f>
        <v>462</v>
      </c>
      <c r="K67" s="395">
        <f>SUM('P.E. Atual. '!L1121+'P.E. Atual. '!L1129)</f>
        <v>462</v>
      </c>
      <c r="L67" s="393">
        <f>SUM('P.E. Atual. '!M1121+'P.E. Atual. '!M1129)</f>
        <v>470</v>
      </c>
      <c r="M67" s="395">
        <f>SUM('P.E. Atual. '!N1121+'P.E. Atual. '!N1129)</f>
        <v>332</v>
      </c>
      <c r="N67" s="389">
        <f t="shared" si="16"/>
        <v>4340</v>
      </c>
      <c r="O67" s="416">
        <f t="shared" si="15"/>
        <v>361.66666666666669</v>
      </c>
    </row>
    <row r="68" spans="1:15" ht="16.8" thickTop="1" thickBot="1" x14ac:dyDescent="0.3">
      <c r="A68" s="381" t="s">
        <v>1529</v>
      </c>
      <c r="B68" s="393">
        <f>SUM('P.E. Atual. '!C1083+'P.E. Atual. '!C1091)</f>
        <v>67</v>
      </c>
      <c r="C68" s="395">
        <f>SUM('P.E. Atual. '!D1083+'P.E. Atual. '!D1091)</f>
        <v>66</v>
      </c>
      <c r="D68" s="393">
        <f>SUM('P.E. Atual. '!E1083+'P.E. Atual. '!E1091)</f>
        <v>32</v>
      </c>
      <c r="E68" s="395">
        <f>SUM('P.E. Atual. '!F1083+'P.E. Atual. '!F1091)</f>
        <v>0</v>
      </c>
      <c r="F68" s="393">
        <f>SUM('P.E. Atual. '!G1083+'P.E. Atual. '!G1091)</f>
        <v>0</v>
      </c>
      <c r="G68" s="395">
        <f>SUM('P.E. Atual. '!H1083+'P.E. Atual. '!H1091)</f>
        <v>0</v>
      </c>
      <c r="H68" s="393">
        <f>SUM('P.E. Atual. '!I1083+'P.E. Atual. '!I1091)</f>
        <v>0</v>
      </c>
      <c r="I68" s="395">
        <f>SUM('P.E. Atual. '!J1083+'P.E. Atual. '!J1091)</f>
        <v>51</v>
      </c>
      <c r="J68" s="393">
        <f>SUM('P.E. Atual. '!K1083+'P.E. Atual. '!K1091)</f>
        <v>62</v>
      </c>
      <c r="K68" s="395">
        <f>SUM('P.E. Atual. '!L1083+'P.E. Atual. '!L1091)</f>
        <v>63</v>
      </c>
      <c r="L68" s="393">
        <f>SUM('P.E. Atual. '!M1083+'P.E. Atual. '!M1091)</f>
        <v>61</v>
      </c>
      <c r="M68" s="395">
        <f>SUM('P.E. Atual. '!N1083+'P.E. Atual. '!N1091)</f>
        <v>25</v>
      </c>
      <c r="N68" s="389">
        <f t="shared" si="16"/>
        <v>427</v>
      </c>
      <c r="O68" s="416">
        <f t="shared" si="15"/>
        <v>35.583333333333336</v>
      </c>
    </row>
    <row r="69" spans="1:15" ht="16.8" thickTop="1" thickBot="1" x14ac:dyDescent="0.3">
      <c r="A69" s="381" t="s">
        <v>1510</v>
      </c>
      <c r="B69" s="393">
        <f>SUM('P.E. Atual. '!C1197+'P.E. Atual. '!C1205)</f>
        <v>159</v>
      </c>
      <c r="C69" s="395">
        <f>SUM('P.E. Atual. '!D1197+'P.E. Atual. '!D1205)</f>
        <v>191</v>
      </c>
      <c r="D69" s="393">
        <f>SUM('P.E. Atual. '!E1197+'P.E. Atual. '!E1205)</f>
        <v>105</v>
      </c>
      <c r="E69" s="395">
        <f>SUM('P.E. Atual. '!F1197+'P.E. Atual. '!F1205)</f>
        <v>0</v>
      </c>
      <c r="F69" s="393">
        <f>SUM('P.E. Atual. '!G1197+'P.E. Atual. '!G1205)</f>
        <v>1</v>
      </c>
      <c r="G69" s="395">
        <f>SUM('P.E. Atual. '!H1197+'P.E. Atual. '!H1205)</f>
        <v>0</v>
      </c>
      <c r="H69" s="393">
        <f>SUM('P.E. Atual. '!I1197+'P.E. Atual. '!I1205)</f>
        <v>106</v>
      </c>
      <c r="I69" s="395">
        <f>SUM('P.E. Atual. '!J1197+'P.E. Atual. '!J1205)</f>
        <v>188</v>
      </c>
      <c r="J69" s="393">
        <f>SUM('P.E. Atual. '!K1197+'P.E. Atual. '!K1205)</f>
        <v>202</v>
      </c>
      <c r="K69" s="395">
        <f>SUM('P.E. Atual. '!L1197+'P.E. Atual. '!L1205)</f>
        <v>182</v>
      </c>
      <c r="L69" s="393">
        <f>SUM('P.E. Atual. '!M1197+'P.E. Atual. '!M1205)</f>
        <v>197</v>
      </c>
      <c r="M69" s="395">
        <f>SUM('P.E. Atual. '!N1197+'P.E. Atual. '!N1205)</f>
        <v>200</v>
      </c>
      <c r="N69" s="389">
        <f t="shared" si="16"/>
        <v>1531</v>
      </c>
      <c r="O69" s="416">
        <f t="shared" si="15"/>
        <v>127.58333333333333</v>
      </c>
    </row>
    <row r="70" spans="1:15" ht="16.8" thickTop="1" thickBot="1" x14ac:dyDescent="0.3">
      <c r="A70" s="381" t="s">
        <v>1511</v>
      </c>
      <c r="B70" s="393">
        <f>SUM('P.E. Atual. '!C607)</f>
        <v>101</v>
      </c>
      <c r="C70" s="395">
        <f>SUM('P.E. Atual. '!D607)</f>
        <v>50</v>
      </c>
      <c r="D70" s="393">
        <f>SUM('P.E. Atual. '!E607)</f>
        <v>81</v>
      </c>
      <c r="E70" s="395">
        <f>SUM('P.E. Atual. '!F607)</f>
        <v>59</v>
      </c>
      <c r="F70" s="393">
        <f>SUM('P.E. Atual. '!G607)</f>
        <v>75</v>
      </c>
      <c r="G70" s="395">
        <f>SUM('P.E. Atual. '!H607)</f>
        <v>42</v>
      </c>
      <c r="H70" s="393">
        <f>SUM('P.E. Atual. '!I607)</f>
        <v>99</v>
      </c>
      <c r="I70" s="395">
        <f>SUM('P.E. Atual. '!J607)</f>
        <v>131</v>
      </c>
      <c r="J70" s="393">
        <f>SUM('P.E. Atual. '!K607)</f>
        <v>85</v>
      </c>
      <c r="K70" s="395">
        <f>SUM('P.E. Atual. '!L607)</f>
        <v>74</v>
      </c>
      <c r="L70" s="393">
        <f>SUM('P.E. Atual. '!M607)</f>
        <v>89</v>
      </c>
      <c r="M70" s="395">
        <f>SUM('P.E. Atual. '!N607)</f>
        <v>91</v>
      </c>
      <c r="N70" s="389">
        <f t="shared" si="16"/>
        <v>977</v>
      </c>
      <c r="O70" s="416">
        <f t="shared" si="15"/>
        <v>81.416666666666671</v>
      </c>
    </row>
    <row r="71" spans="1:15" s="391" customFormat="1" ht="16.8" thickTop="1" thickBot="1" x14ac:dyDescent="0.3">
      <c r="A71" s="389" t="s">
        <v>1532</v>
      </c>
      <c r="B71" s="398">
        <f>SUM(B63:B70)</f>
        <v>7689</v>
      </c>
      <c r="C71" s="398">
        <f t="shared" ref="C71:J71" si="17">SUM(C63:C70)</f>
        <v>7159</v>
      </c>
      <c r="D71" s="398">
        <f t="shared" si="17"/>
        <v>4932</v>
      </c>
      <c r="E71" s="398">
        <f t="shared" si="17"/>
        <v>2525</v>
      </c>
      <c r="F71" s="398">
        <f t="shared" si="17"/>
        <v>3950</v>
      </c>
      <c r="G71" s="398">
        <f t="shared" si="17"/>
        <v>4542</v>
      </c>
      <c r="H71" s="398">
        <f t="shared" si="17"/>
        <v>7381</v>
      </c>
      <c r="I71" s="398">
        <f t="shared" si="17"/>
        <v>8739</v>
      </c>
      <c r="J71" s="398">
        <f t="shared" si="17"/>
        <v>9133</v>
      </c>
      <c r="K71" s="390">
        <f>SUM(K63:K70)</f>
        <v>8625</v>
      </c>
      <c r="L71" s="390">
        <f>SUM(L63:L70)</f>
        <v>7951</v>
      </c>
      <c r="M71" s="390">
        <f>SUM(M63:M70)</f>
        <v>7324</v>
      </c>
      <c r="N71" s="389">
        <f>SUM(N63:N70)</f>
        <v>79950</v>
      </c>
      <c r="O71" s="416">
        <f>AVERAGE(B71:M71)</f>
        <v>6662.5</v>
      </c>
    </row>
    <row r="72" spans="1:15" ht="16.8" thickTop="1" thickBot="1" x14ac:dyDescent="0.3">
      <c r="M72" s="418"/>
      <c r="N72" s="419"/>
      <c r="O72" s="420"/>
    </row>
    <row r="73" spans="1:15" ht="16.8" thickTop="1" thickBot="1" x14ac:dyDescent="0.3">
      <c r="A73" s="389" t="s">
        <v>1533</v>
      </c>
      <c r="B73" s="398">
        <f>SUM(B58+B71)</f>
        <v>14015</v>
      </c>
      <c r="C73" s="398">
        <f t="shared" ref="C73:J73" si="18">SUM(C58+C71)</f>
        <v>12694</v>
      </c>
      <c r="D73" s="398">
        <f t="shared" si="18"/>
        <v>11864</v>
      </c>
      <c r="E73" s="398">
        <f>SUM(E58+E71)</f>
        <v>11404</v>
      </c>
      <c r="F73" s="398">
        <f t="shared" si="18"/>
        <v>11514</v>
      </c>
      <c r="G73" s="398">
        <f t="shared" si="18"/>
        <v>11366</v>
      </c>
      <c r="H73" s="398">
        <f t="shared" si="18"/>
        <v>13137</v>
      </c>
      <c r="I73" s="398">
        <f t="shared" si="18"/>
        <v>15234</v>
      </c>
      <c r="J73" s="398">
        <f t="shared" si="18"/>
        <v>14831</v>
      </c>
      <c r="K73" s="389">
        <f>SUM(K58+K71)</f>
        <v>15580</v>
      </c>
      <c r="L73" s="389">
        <f>SUM(L58+L71)</f>
        <v>15276</v>
      </c>
      <c r="M73" s="389">
        <f>SUM(M58+M71)</f>
        <v>13449</v>
      </c>
      <c r="N73" s="389">
        <f>SUM(N58+N71)</f>
        <v>160364</v>
      </c>
      <c r="O73" s="416">
        <f>SUM(O58+O71)</f>
        <v>13363.666666666668</v>
      </c>
    </row>
    <row r="74" spans="1:15" ht="16.2" thickTop="1" x14ac:dyDescent="0.25"/>
  </sheetData>
  <mergeCells count="11">
    <mergeCell ref="A60:O60"/>
    <mergeCell ref="A61:O61"/>
    <mergeCell ref="A1:O1"/>
    <mergeCell ref="A2:O2"/>
    <mergeCell ref="A46:O46"/>
    <mergeCell ref="A47:O47"/>
    <mergeCell ref="A48:O48"/>
    <mergeCell ref="A59:O59"/>
    <mergeCell ref="B23:M23"/>
    <mergeCell ref="B20:M20"/>
    <mergeCell ref="B15:M15"/>
  </mergeCells>
  <printOptions horizontalCentered="1" verticalCentered="1"/>
  <pageMargins left="0.19685039370078741" right="0.19685039370078741" top="0.15748031496062992" bottom="0.15748031496062992" header="0.15748031496062992" footer="0.19685039370078741"/>
  <pageSetup paperSize="9" scale="5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"/>
  <sheetViews>
    <sheetView view="pageBreakPreview" topLeftCell="A22" zoomScale="25" zoomScaleNormal="100" zoomScaleSheetLayoutView="25" workbookViewId="0">
      <selection activeCell="O122" sqref="O122"/>
    </sheetView>
  </sheetViews>
  <sheetFormatPr defaultRowHeight="13.2" x14ac:dyDescent="0.25"/>
  <cols>
    <col min="11" max="11" width="9.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2"/>
      <c r="B2" s="2"/>
      <c r="C2" s="2"/>
      <c r="D2" s="2"/>
      <c r="E2" s="2"/>
    </row>
  </sheetData>
  <pageMargins left="0.51181102362204722" right="0.51181102362204722" top="0.78740157480314965" bottom="0.78740157480314965" header="0.31496062992125984" footer="0.31496062992125984"/>
  <pageSetup paperSize="9" scale="64" orientation="landscape" horizontalDpi="1200" verticalDpi="1200" r:id="rId1"/>
  <rowBreaks count="1" manualBreakCount="1">
    <brk id="58" max="2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S233"/>
  <sheetViews>
    <sheetView topLeftCell="A145" workbookViewId="0">
      <selection activeCell="E153" sqref="E153"/>
    </sheetView>
  </sheetViews>
  <sheetFormatPr defaultColWidth="9.109375" defaultRowHeight="13.2" x14ac:dyDescent="0.25"/>
  <cols>
    <col min="1" max="1" width="3.33203125" style="129" customWidth="1"/>
    <col min="2" max="3" width="9.109375" style="129"/>
    <col min="4" max="4" width="16.109375" style="129" customWidth="1"/>
    <col min="5" max="5" width="21.6640625" style="129" customWidth="1"/>
    <col min="6" max="18" width="9.109375" style="220"/>
    <col min="19" max="19" width="15.5546875" style="129" bestFit="1" customWidth="1"/>
    <col min="20" max="16384" width="9.109375" style="129"/>
  </cols>
  <sheetData>
    <row r="2" spans="2:19" x14ac:dyDescent="0.25">
      <c r="B2" s="447" t="s">
        <v>935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9"/>
    </row>
    <row r="3" spans="2:19" x14ac:dyDescent="0.25">
      <c r="B3" s="130" t="s">
        <v>936</v>
      </c>
      <c r="C3" s="131"/>
      <c r="D3" s="131"/>
      <c r="E3" s="131"/>
      <c r="F3" s="450">
        <v>2016</v>
      </c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2"/>
      <c r="R3" s="132" t="s">
        <v>937</v>
      </c>
      <c r="S3" s="132">
        <v>2016</v>
      </c>
    </row>
    <row r="4" spans="2:19" x14ac:dyDescent="0.25">
      <c r="B4" s="133"/>
      <c r="C4" s="134" t="s">
        <v>938</v>
      </c>
      <c r="D4" s="135"/>
      <c r="E4" s="135"/>
      <c r="F4" s="136" t="s">
        <v>939</v>
      </c>
      <c r="G4" s="136" t="s">
        <v>940</v>
      </c>
      <c r="H4" s="136" t="s">
        <v>941</v>
      </c>
      <c r="I4" s="136" t="s">
        <v>942</v>
      </c>
      <c r="J4" s="136" t="s">
        <v>943</v>
      </c>
      <c r="K4" s="136" t="s">
        <v>944</v>
      </c>
      <c r="L4" s="136" t="s">
        <v>945</v>
      </c>
      <c r="M4" s="136" t="s">
        <v>946</v>
      </c>
      <c r="N4" s="136" t="s">
        <v>947</v>
      </c>
      <c r="O4" s="136" t="s">
        <v>948</v>
      </c>
      <c r="P4" s="136" t="s">
        <v>949</v>
      </c>
      <c r="Q4" s="136" t="s">
        <v>950</v>
      </c>
      <c r="R4" s="229">
        <v>2016</v>
      </c>
      <c r="S4" s="137" t="s">
        <v>951</v>
      </c>
    </row>
    <row r="5" spans="2:19" x14ac:dyDescent="0.25">
      <c r="B5" s="138"/>
      <c r="C5" s="138"/>
      <c r="D5" s="3" t="s">
        <v>176</v>
      </c>
      <c r="E5" s="139"/>
      <c r="F5" s="7">
        <v>13</v>
      </c>
      <c r="G5" s="7">
        <v>13</v>
      </c>
      <c r="H5" s="7">
        <v>13</v>
      </c>
      <c r="I5" s="7">
        <v>13</v>
      </c>
      <c r="J5" s="7">
        <v>13</v>
      </c>
      <c r="K5" s="7">
        <v>13</v>
      </c>
      <c r="L5" s="7">
        <v>13</v>
      </c>
      <c r="M5" s="7">
        <v>13</v>
      </c>
      <c r="N5" s="7">
        <v>13</v>
      </c>
      <c r="O5" s="7">
        <v>13</v>
      </c>
      <c r="P5" s="7">
        <v>13</v>
      </c>
      <c r="Q5" s="7">
        <v>13</v>
      </c>
      <c r="R5" s="140">
        <f>SUM(F5:Q5)</f>
        <v>156</v>
      </c>
      <c r="S5" s="141">
        <f t="shared" ref="S5:S14" si="0">AVERAGE(F5:Q5)</f>
        <v>13</v>
      </c>
    </row>
    <row r="6" spans="2:19" x14ac:dyDescent="0.25">
      <c r="B6" s="138"/>
      <c r="C6" s="138"/>
      <c r="D6" s="4" t="s">
        <v>177</v>
      </c>
      <c r="E6" s="142"/>
      <c r="F6" s="7">
        <v>9</v>
      </c>
      <c r="G6" s="7">
        <v>9</v>
      </c>
      <c r="H6" s="7">
        <v>9</v>
      </c>
      <c r="I6" s="7">
        <v>9</v>
      </c>
      <c r="J6" s="7">
        <v>9</v>
      </c>
      <c r="K6" s="7">
        <v>9</v>
      </c>
      <c r="L6" s="7">
        <v>9</v>
      </c>
      <c r="M6" s="7">
        <v>9</v>
      </c>
      <c r="N6" s="7">
        <v>9</v>
      </c>
      <c r="O6" s="7">
        <v>9</v>
      </c>
      <c r="P6" s="7">
        <v>9</v>
      </c>
      <c r="Q6" s="7">
        <v>9</v>
      </c>
      <c r="R6" s="140">
        <f t="shared" ref="R6:R15" si="1">SUM(F6:Q6)</f>
        <v>108</v>
      </c>
      <c r="S6" s="141">
        <f t="shared" si="0"/>
        <v>9</v>
      </c>
    </row>
    <row r="7" spans="2:19" x14ac:dyDescent="0.25">
      <c r="B7" s="138"/>
      <c r="C7" s="138"/>
      <c r="D7" s="4" t="s">
        <v>178</v>
      </c>
      <c r="E7" s="142"/>
      <c r="F7" s="7">
        <v>15</v>
      </c>
      <c r="G7" s="7">
        <v>15</v>
      </c>
      <c r="H7" s="7">
        <v>15</v>
      </c>
      <c r="I7" s="7">
        <v>15</v>
      </c>
      <c r="J7" s="7">
        <v>15</v>
      </c>
      <c r="K7" s="7">
        <v>15</v>
      </c>
      <c r="L7" s="7">
        <v>15</v>
      </c>
      <c r="M7" s="7">
        <v>15</v>
      </c>
      <c r="N7" s="7">
        <v>15</v>
      </c>
      <c r="O7" s="7">
        <v>15</v>
      </c>
      <c r="P7" s="7">
        <v>15</v>
      </c>
      <c r="Q7" s="7">
        <v>15</v>
      </c>
      <c r="R7" s="140">
        <f t="shared" si="1"/>
        <v>180</v>
      </c>
      <c r="S7" s="141">
        <f t="shared" si="0"/>
        <v>15</v>
      </c>
    </row>
    <row r="8" spans="2:19" x14ac:dyDescent="0.25">
      <c r="B8" s="138"/>
      <c r="C8" s="138"/>
      <c r="D8" s="4" t="s">
        <v>179</v>
      </c>
      <c r="E8" s="142"/>
      <c r="F8" s="7">
        <v>6</v>
      </c>
      <c r="G8" s="7">
        <v>6</v>
      </c>
      <c r="H8" s="7">
        <v>6</v>
      </c>
      <c r="I8" s="7">
        <v>6</v>
      </c>
      <c r="J8" s="7">
        <v>6</v>
      </c>
      <c r="K8" s="7">
        <v>6</v>
      </c>
      <c r="L8" s="7">
        <v>6</v>
      </c>
      <c r="M8" s="7">
        <v>6</v>
      </c>
      <c r="N8" s="7">
        <v>6</v>
      </c>
      <c r="O8" s="7">
        <v>6</v>
      </c>
      <c r="P8" s="7">
        <v>6</v>
      </c>
      <c r="Q8" s="7">
        <v>6</v>
      </c>
      <c r="R8" s="140">
        <f t="shared" si="1"/>
        <v>72</v>
      </c>
      <c r="S8" s="141">
        <f t="shared" si="0"/>
        <v>6</v>
      </c>
    </row>
    <row r="9" spans="2:19" x14ac:dyDescent="0.25">
      <c r="B9" s="138"/>
      <c r="C9" s="138"/>
      <c r="D9" s="4" t="s">
        <v>180</v>
      </c>
      <c r="E9" s="142"/>
      <c r="F9" s="7">
        <v>7</v>
      </c>
      <c r="G9" s="7">
        <v>7</v>
      </c>
      <c r="H9" s="7">
        <v>7</v>
      </c>
      <c r="I9" s="7">
        <v>7</v>
      </c>
      <c r="J9" s="7">
        <v>7</v>
      </c>
      <c r="K9" s="7">
        <v>7</v>
      </c>
      <c r="L9" s="7">
        <v>7</v>
      </c>
      <c r="M9" s="7">
        <v>7</v>
      </c>
      <c r="N9" s="7">
        <v>7</v>
      </c>
      <c r="O9" s="7">
        <v>7</v>
      </c>
      <c r="P9" s="7">
        <v>7</v>
      </c>
      <c r="Q9" s="7">
        <v>7</v>
      </c>
      <c r="R9" s="140">
        <f t="shared" si="1"/>
        <v>84</v>
      </c>
      <c r="S9" s="141">
        <f t="shared" si="0"/>
        <v>7</v>
      </c>
    </row>
    <row r="10" spans="2:19" x14ac:dyDescent="0.25">
      <c r="B10" s="138"/>
      <c r="C10" s="138"/>
      <c r="D10" s="4" t="s">
        <v>181</v>
      </c>
      <c r="E10" s="142"/>
      <c r="F10" s="7">
        <v>5</v>
      </c>
      <c r="G10" s="7">
        <v>5</v>
      </c>
      <c r="H10" s="7">
        <v>5</v>
      </c>
      <c r="I10" s="7">
        <v>5</v>
      </c>
      <c r="J10" s="7">
        <v>5</v>
      </c>
      <c r="K10" s="7">
        <v>5</v>
      </c>
      <c r="L10" s="7">
        <v>5</v>
      </c>
      <c r="M10" s="7">
        <v>5</v>
      </c>
      <c r="N10" s="7">
        <v>5</v>
      </c>
      <c r="O10" s="7">
        <v>5</v>
      </c>
      <c r="P10" s="7">
        <v>5</v>
      </c>
      <c r="Q10" s="7">
        <v>5</v>
      </c>
      <c r="R10" s="140">
        <f t="shared" si="1"/>
        <v>60</v>
      </c>
      <c r="S10" s="141">
        <f t="shared" si="0"/>
        <v>5</v>
      </c>
    </row>
    <row r="11" spans="2:19" x14ac:dyDescent="0.25">
      <c r="B11" s="138"/>
      <c r="C11" s="138"/>
      <c r="D11" s="4" t="s">
        <v>182</v>
      </c>
      <c r="E11" s="142"/>
      <c r="F11" s="7">
        <v>5</v>
      </c>
      <c r="G11" s="7">
        <v>5</v>
      </c>
      <c r="H11" s="7">
        <v>5</v>
      </c>
      <c r="I11" s="7">
        <v>5</v>
      </c>
      <c r="J11" s="7">
        <v>5</v>
      </c>
      <c r="K11" s="7">
        <v>5</v>
      </c>
      <c r="L11" s="7">
        <v>5</v>
      </c>
      <c r="M11" s="7">
        <v>5</v>
      </c>
      <c r="N11" s="7">
        <v>5</v>
      </c>
      <c r="O11" s="7">
        <v>5</v>
      </c>
      <c r="P11" s="7">
        <v>5</v>
      </c>
      <c r="Q11" s="7">
        <v>5</v>
      </c>
      <c r="R11" s="140">
        <f t="shared" si="1"/>
        <v>60</v>
      </c>
      <c r="S11" s="141">
        <f t="shared" si="0"/>
        <v>5</v>
      </c>
    </row>
    <row r="12" spans="2:19" x14ac:dyDescent="0.25">
      <c r="B12" s="138"/>
      <c r="C12" s="138"/>
      <c r="D12" s="4" t="s">
        <v>183</v>
      </c>
      <c r="E12" s="142"/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140">
        <f t="shared" si="1"/>
        <v>0</v>
      </c>
      <c r="S12" s="141">
        <f t="shared" si="0"/>
        <v>0</v>
      </c>
    </row>
    <row r="13" spans="2:19" x14ac:dyDescent="0.25">
      <c r="B13" s="138"/>
      <c r="C13" s="138"/>
      <c r="D13" s="4" t="s">
        <v>184</v>
      </c>
      <c r="E13" s="142"/>
      <c r="F13" s="7">
        <v>10</v>
      </c>
      <c r="G13" s="7">
        <v>10</v>
      </c>
      <c r="H13" s="7">
        <v>10</v>
      </c>
      <c r="I13" s="7">
        <v>10</v>
      </c>
      <c r="J13" s="7">
        <v>10</v>
      </c>
      <c r="K13" s="7">
        <v>10</v>
      </c>
      <c r="L13" s="7">
        <v>10</v>
      </c>
      <c r="M13" s="7">
        <v>10</v>
      </c>
      <c r="N13" s="7">
        <v>10</v>
      </c>
      <c r="O13" s="7">
        <v>10</v>
      </c>
      <c r="P13" s="7">
        <v>10</v>
      </c>
      <c r="Q13" s="7">
        <v>10</v>
      </c>
      <c r="R13" s="140">
        <f t="shared" si="1"/>
        <v>120</v>
      </c>
      <c r="S13" s="141">
        <f t="shared" si="0"/>
        <v>10</v>
      </c>
    </row>
    <row r="14" spans="2:19" x14ac:dyDescent="0.25">
      <c r="B14" s="138"/>
      <c r="C14" s="138"/>
      <c r="D14" s="143" t="s">
        <v>952</v>
      </c>
      <c r="E14" s="144"/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140">
        <f t="shared" si="1"/>
        <v>0</v>
      </c>
      <c r="S14" s="141">
        <f t="shared" si="0"/>
        <v>0</v>
      </c>
    </row>
    <row r="15" spans="2:19" x14ac:dyDescent="0.25">
      <c r="B15" s="138"/>
      <c r="C15" s="145"/>
      <c r="D15" s="146" t="s">
        <v>953</v>
      </c>
      <c r="E15" s="146"/>
      <c r="F15" s="147">
        <f t="shared" ref="F15:P15" si="2">SUM(F5:F14)</f>
        <v>70</v>
      </c>
      <c r="G15" s="147">
        <f t="shared" si="2"/>
        <v>70</v>
      </c>
      <c r="H15" s="147">
        <f>SUM(H5:H14)</f>
        <v>70</v>
      </c>
      <c r="I15" s="147">
        <f t="shared" si="2"/>
        <v>70</v>
      </c>
      <c r="J15" s="147">
        <f t="shared" si="2"/>
        <v>70</v>
      </c>
      <c r="K15" s="147">
        <f t="shared" si="2"/>
        <v>70</v>
      </c>
      <c r="L15" s="147">
        <f t="shared" si="2"/>
        <v>70</v>
      </c>
      <c r="M15" s="147">
        <f t="shared" si="2"/>
        <v>70</v>
      </c>
      <c r="N15" s="147">
        <f t="shared" si="2"/>
        <v>70</v>
      </c>
      <c r="O15" s="147">
        <f t="shared" si="2"/>
        <v>70</v>
      </c>
      <c r="P15" s="147">
        <f t="shared" si="2"/>
        <v>70</v>
      </c>
      <c r="Q15" s="147">
        <f>SUM(Q5:Q14)</f>
        <v>70</v>
      </c>
      <c r="R15" s="148">
        <f t="shared" si="1"/>
        <v>840</v>
      </c>
      <c r="S15" s="149">
        <f>SUM(S5:S14)</f>
        <v>70</v>
      </c>
    </row>
    <row r="16" spans="2:19" x14ac:dyDescent="0.25">
      <c r="B16" s="138"/>
      <c r="C16" s="230" t="s">
        <v>954</v>
      </c>
      <c r="D16" s="150"/>
      <c r="E16" s="150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2"/>
    </row>
    <row r="17" spans="2:19" x14ac:dyDescent="0.25">
      <c r="B17" s="138"/>
      <c r="C17" s="138"/>
      <c r="D17" s="9" t="s">
        <v>185</v>
      </c>
      <c r="E17" s="153"/>
      <c r="F17" s="221">
        <f>'P.E. Atual. '!C65</f>
        <v>147</v>
      </c>
      <c r="G17" s="221">
        <f>'P.E. Atual. '!D65</f>
        <v>152</v>
      </c>
      <c r="H17" s="221">
        <f>'P.E. Atual. '!E65</f>
        <v>157</v>
      </c>
      <c r="I17" s="221">
        <f>'P.E. Atual. '!F65</f>
        <v>218</v>
      </c>
      <c r="J17" s="221">
        <f>'P.E. Atual. '!G65</f>
        <v>235</v>
      </c>
      <c r="K17" s="221">
        <f>'P.E. Atual. '!H65</f>
        <v>169</v>
      </c>
      <c r="L17" s="221">
        <f>'P.E. Atual. '!I65</f>
        <v>126</v>
      </c>
      <c r="M17" s="221">
        <f>'P.E. Atual. '!J65</f>
        <v>249</v>
      </c>
      <c r="N17" s="221">
        <f>'P.E. Atual. '!K65</f>
        <v>208</v>
      </c>
      <c r="O17" s="221">
        <f>'P.E. Atual. '!L65</f>
        <v>228</v>
      </c>
      <c r="P17" s="221">
        <f>'P.E. Atual. '!M65</f>
        <v>217</v>
      </c>
      <c r="Q17" s="221">
        <f>'P.E. Atual. '!N65</f>
        <v>186</v>
      </c>
      <c r="R17" s="154">
        <f>SUM(F17:Q17)</f>
        <v>2292</v>
      </c>
      <c r="S17" s="155">
        <f t="shared" ref="S17:S26" si="3">AVERAGE(F17:Q17)</f>
        <v>191</v>
      </c>
    </row>
    <row r="18" spans="2:19" x14ac:dyDescent="0.25">
      <c r="B18" s="138"/>
      <c r="C18" s="138"/>
      <c r="D18" s="9" t="s">
        <v>186</v>
      </c>
      <c r="E18" s="153"/>
      <c r="F18" s="221">
        <f>'P.E. Atual. '!C66</f>
        <v>191</v>
      </c>
      <c r="G18" s="221">
        <f>'P.E. Atual. '!D66</f>
        <v>189</v>
      </c>
      <c r="H18" s="221">
        <f>'P.E. Atual. '!E66</f>
        <v>158</v>
      </c>
      <c r="I18" s="221">
        <f>'P.E. Atual. '!F66</f>
        <v>136</v>
      </c>
      <c r="J18" s="221">
        <f>'P.E. Atual. '!G66</f>
        <v>130</v>
      </c>
      <c r="K18" s="221">
        <f>'P.E. Atual. '!H66</f>
        <v>149</v>
      </c>
      <c r="L18" s="221">
        <f>'P.E. Atual. '!I66</f>
        <v>127</v>
      </c>
      <c r="M18" s="221">
        <f>'P.E. Atual. '!J66</f>
        <v>138</v>
      </c>
      <c r="N18" s="221">
        <f>'P.E. Atual. '!K66</f>
        <v>168</v>
      </c>
      <c r="O18" s="221">
        <f>'P.E. Atual. '!L66</f>
        <v>105</v>
      </c>
      <c r="P18" s="221">
        <f>'P.E. Atual. '!M66</f>
        <v>179</v>
      </c>
      <c r="Q18" s="221">
        <f>'P.E. Atual. '!N66</f>
        <v>197</v>
      </c>
      <c r="R18" s="156">
        <f>SUM(F18:Q18)</f>
        <v>1867</v>
      </c>
      <c r="S18" s="141">
        <f t="shared" si="3"/>
        <v>155.58333333333334</v>
      </c>
    </row>
    <row r="19" spans="2:19" x14ac:dyDescent="0.25">
      <c r="B19" s="138"/>
      <c r="C19" s="138"/>
      <c r="D19" s="9" t="s">
        <v>187</v>
      </c>
      <c r="E19" s="153"/>
      <c r="F19" s="221">
        <f>'P.E. Atual. '!C67</f>
        <v>330</v>
      </c>
      <c r="G19" s="221">
        <f>'P.E. Atual. '!D67</f>
        <v>283</v>
      </c>
      <c r="H19" s="221">
        <f>'P.E. Atual. '!E67</f>
        <v>178</v>
      </c>
      <c r="I19" s="221">
        <f>'P.E. Atual. '!F67</f>
        <v>96</v>
      </c>
      <c r="J19" s="221">
        <f>'P.E. Atual. '!G67</f>
        <v>119</v>
      </c>
      <c r="K19" s="221">
        <f>'P.E. Atual. '!H67</f>
        <v>98</v>
      </c>
      <c r="L19" s="221">
        <f>'P.E. Atual. '!I67</f>
        <v>252</v>
      </c>
      <c r="M19" s="221">
        <f>'P.E. Atual. '!J67</f>
        <v>431</v>
      </c>
      <c r="N19" s="221">
        <f>'P.E. Atual. '!K67</f>
        <v>398</v>
      </c>
      <c r="O19" s="221">
        <f>'P.E. Atual. '!L67</f>
        <v>459</v>
      </c>
      <c r="P19" s="221">
        <f>'P.E. Atual. '!M67</f>
        <v>390</v>
      </c>
      <c r="Q19" s="221">
        <f>'P.E. Atual. '!N67</f>
        <v>415</v>
      </c>
      <c r="R19" s="156">
        <f>SUM(F19:Q19)</f>
        <v>3449</v>
      </c>
      <c r="S19" s="141">
        <f t="shared" si="3"/>
        <v>287.41666666666669</v>
      </c>
    </row>
    <row r="20" spans="2:19" x14ac:dyDescent="0.25">
      <c r="B20" s="138"/>
      <c r="C20" s="138"/>
      <c r="D20" s="9" t="s">
        <v>188</v>
      </c>
      <c r="E20" s="153"/>
      <c r="F20" s="221">
        <f>'P.E. Atual. '!C68</f>
        <v>129</v>
      </c>
      <c r="G20" s="221">
        <f>'P.E. Atual. '!D68</f>
        <v>123</v>
      </c>
      <c r="H20" s="221">
        <f>'P.E. Atual. '!E68</f>
        <v>131</v>
      </c>
      <c r="I20" s="221">
        <f>'P.E. Atual. '!F68</f>
        <v>120</v>
      </c>
      <c r="J20" s="221">
        <f>'P.E. Atual. '!G68</f>
        <v>97</v>
      </c>
      <c r="K20" s="221">
        <f>'P.E. Atual. '!H68</f>
        <v>119</v>
      </c>
      <c r="L20" s="221">
        <f>'P.E. Atual. '!I68</f>
        <v>131</v>
      </c>
      <c r="M20" s="221">
        <f>'P.E. Atual. '!J68</f>
        <v>124</v>
      </c>
      <c r="N20" s="221">
        <f>'P.E. Atual. '!K68</f>
        <v>124</v>
      </c>
      <c r="O20" s="221">
        <f>'P.E. Atual. '!L68</f>
        <v>147</v>
      </c>
      <c r="P20" s="221">
        <f>'P.E. Atual. '!M68</f>
        <v>103</v>
      </c>
      <c r="Q20" s="221">
        <f>'P.E. Atual. '!N68</f>
        <v>158</v>
      </c>
      <c r="R20" s="156">
        <f t="shared" ref="R20:R26" si="4">SUM(F20:Q20)</f>
        <v>1506</v>
      </c>
      <c r="S20" s="141">
        <f t="shared" si="3"/>
        <v>125.5</v>
      </c>
    </row>
    <row r="21" spans="2:19" x14ac:dyDescent="0.25">
      <c r="B21" s="138"/>
      <c r="C21" s="138"/>
      <c r="D21" s="9" t="s">
        <v>189</v>
      </c>
      <c r="E21" s="153"/>
      <c r="F21" s="221">
        <f>'P.E. Atual. '!C69</f>
        <v>148</v>
      </c>
      <c r="G21" s="221">
        <f>'P.E. Atual. '!D69</f>
        <v>149</v>
      </c>
      <c r="H21" s="221">
        <f>'P.E. Atual. '!E69</f>
        <v>263</v>
      </c>
      <c r="I21" s="221">
        <f>'P.E. Atual. '!F69</f>
        <v>374</v>
      </c>
      <c r="J21" s="221">
        <f>'P.E. Atual. '!G69</f>
        <v>325</v>
      </c>
      <c r="K21" s="221">
        <f>'P.E. Atual. '!H69</f>
        <v>356</v>
      </c>
      <c r="L21" s="221">
        <f>'P.E. Atual. '!I69</f>
        <v>202</v>
      </c>
      <c r="M21" s="221">
        <f>'P.E. Atual. '!J69</f>
        <v>160</v>
      </c>
      <c r="N21" s="221">
        <f>'P.E. Atual. '!K69</f>
        <v>186</v>
      </c>
      <c r="O21" s="221">
        <f>'P.E. Atual. '!L69</f>
        <v>190</v>
      </c>
      <c r="P21" s="221">
        <f>'P.E. Atual. '!M69</f>
        <v>202</v>
      </c>
      <c r="Q21" s="221">
        <f>'P.E. Atual. '!N69</f>
        <v>196</v>
      </c>
      <c r="R21" s="156">
        <f t="shared" si="4"/>
        <v>2751</v>
      </c>
      <c r="S21" s="141">
        <f t="shared" si="3"/>
        <v>229.25</v>
      </c>
    </row>
    <row r="22" spans="2:19" x14ac:dyDescent="0.25">
      <c r="B22" s="138"/>
      <c r="C22" s="138"/>
      <c r="D22" s="9" t="s">
        <v>190</v>
      </c>
      <c r="E22" s="153"/>
      <c r="F22" s="221">
        <f>'P.E. Atual. '!C70</f>
        <v>119</v>
      </c>
      <c r="G22" s="221">
        <f>'P.E. Atual. '!D70</f>
        <v>109</v>
      </c>
      <c r="H22" s="221">
        <f>'P.E. Atual. '!E70</f>
        <v>122</v>
      </c>
      <c r="I22" s="221">
        <f>'P.E. Atual. '!F70</f>
        <v>116</v>
      </c>
      <c r="J22" s="221">
        <f>'P.E. Atual. '!G70</f>
        <v>122</v>
      </c>
      <c r="K22" s="221">
        <f>'P.E. Atual. '!H70</f>
        <v>86</v>
      </c>
      <c r="L22" s="221">
        <f>'P.E. Atual. '!I70</f>
        <v>142</v>
      </c>
      <c r="M22" s="221">
        <f>'P.E. Atual. '!J70</f>
        <v>131</v>
      </c>
      <c r="N22" s="221">
        <f>'P.E. Atual. '!K70</f>
        <v>58</v>
      </c>
      <c r="O22" s="221">
        <f>'P.E. Atual. '!L70</f>
        <v>118</v>
      </c>
      <c r="P22" s="221">
        <f>'P.E. Atual. '!M70</f>
        <v>128</v>
      </c>
      <c r="Q22" s="221">
        <f>'P.E. Atual. '!N70</f>
        <v>122</v>
      </c>
      <c r="R22" s="156">
        <f t="shared" si="4"/>
        <v>1373</v>
      </c>
      <c r="S22" s="141">
        <f t="shared" si="3"/>
        <v>114.41666666666667</v>
      </c>
    </row>
    <row r="23" spans="2:19" x14ac:dyDescent="0.25">
      <c r="B23" s="138"/>
      <c r="C23" s="138"/>
      <c r="D23" s="9" t="s">
        <v>191</v>
      </c>
      <c r="E23" s="153"/>
      <c r="F23" s="221">
        <f>'P.E. Atual. '!C71</f>
        <v>143</v>
      </c>
      <c r="G23" s="221">
        <f>'P.E. Atual. '!D71</f>
        <v>133</v>
      </c>
      <c r="H23" s="221">
        <f>'P.E. Atual. '!E71</f>
        <v>141</v>
      </c>
      <c r="I23" s="221">
        <f>'P.E. Atual. '!F71</f>
        <v>87</v>
      </c>
      <c r="J23" s="221">
        <f>'P.E. Atual. '!G71</f>
        <v>144</v>
      </c>
      <c r="K23" s="221">
        <f>'P.E. Atual. '!H71</f>
        <v>128</v>
      </c>
      <c r="L23" s="221">
        <f>'P.E. Atual. '!I71</f>
        <v>150</v>
      </c>
      <c r="M23" s="221">
        <f>'P.E. Atual. '!J71</f>
        <v>122</v>
      </c>
      <c r="N23" s="221">
        <f>'P.E. Atual. '!K71</f>
        <v>59</v>
      </c>
      <c r="O23" s="221">
        <f>'P.E. Atual. '!L71</f>
        <v>110</v>
      </c>
      <c r="P23" s="221">
        <f>'P.E. Atual. '!M71</f>
        <v>142</v>
      </c>
      <c r="Q23" s="221">
        <f>'P.E. Atual. '!N71</f>
        <v>144</v>
      </c>
      <c r="R23" s="156">
        <f t="shared" si="4"/>
        <v>1503</v>
      </c>
      <c r="S23" s="141">
        <f t="shared" si="3"/>
        <v>125.25</v>
      </c>
    </row>
    <row r="24" spans="2:19" x14ac:dyDescent="0.25">
      <c r="B24" s="138"/>
      <c r="C24" s="138"/>
      <c r="D24" s="9" t="s">
        <v>192</v>
      </c>
      <c r="E24" s="153"/>
      <c r="F24" s="221">
        <f>'P.E. Atual. '!C72</f>
        <v>0</v>
      </c>
      <c r="G24" s="221">
        <f>'P.E. Atual. '!D72</f>
        <v>0</v>
      </c>
      <c r="H24" s="221">
        <f>'P.E. Atual. '!E72</f>
        <v>0</v>
      </c>
      <c r="I24" s="221">
        <f>'P.E. Atual. '!F72</f>
        <v>0</v>
      </c>
      <c r="J24" s="221">
        <f>'P.E. Atual. '!G72</f>
        <v>0</v>
      </c>
      <c r="K24" s="221">
        <f>'P.E. Atual. '!H72</f>
        <v>0</v>
      </c>
      <c r="L24" s="221">
        <f>'P.E. Atual. '!I72</f>
        <v>0</v>
      </c>
      <c r="M24" s="221">
        <f>'P.E. Atual. '!J72</f>
        <v>0</v>
      </c>
      <c r="N24" s="221">
        <f>'P.E. Atual. '!K72</f>
        <v>0</v>
      </c>
      <c r="O24" s="221">
        <f>'P.E. Atual. '!L72</f>
        <v>0</v>
      </c>
      <c r="P24" s="221">
        <f>'P.E. Atual. '!M72</f>
        <v>0</v>
      </c>
      <c r="Q24" s="221">
        <f>'P.E. Atual. '!N72</f>
        <v>0</v>
      </c>
      <c r="R24" s="156">
        <f t="shared" si="4"/>
        <v>0</v>
      </c>
      <c r="S24" s="141">
        <f t="shared" si="3"/>
        <v>0</v>
      </c>
    </row>
    <row r="25" spans="2:19" x14ac:dyDescent="0.25">
      <c r="B25" s="138"/>
      <c r="C25" s="138"/>
      <c r="D25" s="9" t="s">
        <v>193</v>
      </c>
      <c r="E25" s="153"/>
      <c r="F25" s="221">
        <f>'P.E. Atual. '!C73</f>
        <v>262</v>
      </c>
      <c r="G25" s="221">
        <f>'P.E. Atual. '!D73</f>
        <v>189</v>
      </c>
      <c r="H25" s="221">
        <f>'P.E. Atual. '!E73</f>
        <v>142</v>
      </c>
      <c r="I25" s="221">
        <f>'P.E. Atual. '!F73</f>
        <v>145</v>
      </c>
      <c r="J25" s="221">
        <f>'P.E. Atual. '!G73</f>
        <v>150</v>
      </c>
      <c r="K25" s="221">
        <f>'P.E. Atual. '!H73</f>
        <v>141</v>
      </c>
      <c r="L25" s="221">
        <f>'P.E. Atual. '!I73</f>
        <v>223</v>
      </c>
      <c r="M25" s="221">
        <f>'P.E. Atual. '!J73</f>
        <v>290</v>
      </c>
      <c r="N25" s="221">
        <f>'P.E. Atual. '!K73</f>
        <v>256</v>
      </c>
      <c r="O25" s="221">
        <f>'P.E. Atual. '!L73</f>
        <v>277</v>
      </c>
      <c r="P25" s="221">
        <f>'P.E. Atual. '!M73</f>
        <v>219</v>
      </c>
      <c r="Q25" s="221">
        <f>'P.E. Atual. '!N73</f>
        <v>239</v>
      </c>
      <c r="R25" s="156">
        <f t="shared" si="4"/>
        <v>2533</v>
      </c>
      <c r="S25" s="141">
        <f t="shared" si="3"/>
        <v>211.08333333333334</v>
      </c>
    </row>
    <row r="26" spans="2:19" x14ac:dyDescent="0.25">
      <c r="B26" s="138"/>
      <c r="C26" s="138"/>
      <c r="D26" s="157" t="s">
        <v>955</v>
      </c>
      <c r="E26" s="158"/>
      <c r="F26" s="221" t="e">
        <f>'P.E. Atual. '!#REF!</f>
        <v>#REF!</v>
      </c>
      <c r="G26" s="221" t="e">
        <f>'P.E. Atual. '!#REF!</f>
        <v>#REF!</v>
      </c>
      <c r="H26" s="221" t="e">
        <f>'P.E. Atual. '!#REF!</f>
        <v>#REF!</v>
      </c>
      <c r="I26" s="221" t="e">
        <f>'P.E. Atual. '!#REF!</f>
        <v>#REF!</v>
      </c>
      <c r="J26" s="221" t="e">
        <f>'P.E. Atual. '!#REF!</f>
        <v>#REF!</v>
      </c>
      <c r="K26" s="221" t="e">
        <f>'P.E. Atual. '!#REF!</f>
        <v>#REF!</v>
      </c>
      <c r="L26" s="221" t="e">
        <f>'P.E. Atual. '!#REF!</f>
        <v>#REF!</v>
      </c>
      <c r="M26" s="221" t="e">
        <f>'P.E. Atual. '!#REF!</f>
        <v>#REF!</v>
      </c>
      <c r="N26" s="221" t="e">
        <f>'P.E. Atual. '!#REF!</f>
        <v>#REF!</v>
      </c>
      <c r="O26" s="221" t="e">
        <f>'P.E. Atual. '!#REF!</f>
        <v>#REF!</v>
      </c>
      <c r="P26" s="221" t="e">
        <f>'P.E. Atual. '!#REF!</f>
        <v>#REF!</v>
      </c>
      <c r="Q26" s="221" t="e">
        <f>'P.E. Atual. '!#REF!</f>
        <v>#REF!</v>
      </c>
      <c r="R26" s="156" t="e">
        <f t="shared" si="4"/>
        <v>#REF!</v>
      </c>
      <c r="S26" s="141" t="e">
        <f t="shared" si="3"/>
        <v>#REF!</v>
      </c>
    </row>
    <row r="27" spans="2:19" x14ac:dyDescent="0.25">
      <c r="B27" s="138"/>
      <c r="C27" s="145"/>
      <c r="D27" s="146" t="s">
        <v>956</v>
      </c>
      <c r="E27" s="146"/>
      <c r="F27" s="147" t="e">
        <f t="shared" ref="F27:R27" si="5">SUM(F17:F26)</f>
        <v>#REF!</v>
      </c>
      <c r="G27" s="147" t="e">
        <f t="shared" si="5"/>
        <v>#REF!</v>
      </c>
      <c r="H27" s="147" t="e">
        <f t="shared" si="5"/>
        <v>#REF!</v>
      </c>
      <c r="I27" s="147" t="e">
        <f t="shared" si="5"/>
        <v>#REF!</v>
      </c>
      <c r="J27" s="147" t="e">
        <f t="shared" si="5"/>
        <v>#REF!</v>
      </c>
      <c r="K27" s="147" t="e">
        <f t="shared" si="5"/>
        <v>#REF!</v>
      </c>
      <c r="L27" s="147" t="e">
        <f t="shared" si="5"/>
        <v>#REF!</v>
      </c>
      <c r="M27" s="147" t="e">
        <f t="shared" si="5"/>
        <v>#REF!</v>
      </c>
      <c r="N27" s="147" t="e">
        <f t="shared" si="5"/>
        <v>#REF!</v>
      </c>
      <c r="O27" s="147" t="e">
        <f t="shared" si="5"/>
        <v>#REF!</v>
      </c>
      <c r="P27" s="147" t="e">
        <f t="shared" si="5"/>
        <v>#REF!</v>
      </c>
      <c r="Q27" s="147" t="e">
        <f>SUM(Q17:Q26)</f>
        <v>#REF!</v>
      </c>
      <c r="R27" s="147" t="e">
        <f t="shared" si="5"/>
        <v>#REF!</v>
      </c>
      <c r="S27" s="149" t="e">
        <f>SUM(S17:S26)</f>
        <v>#REF!</v>
      </c>
    </row>
    <row r="28" spans="2:19" x14ac:dyDescent="0.25">
      <c r="B28" s="133"/>
      <c r="C28" s="453" t="s">
        <v>957</v>
      </c>
      <c r="D28" s="454"/>
      <c r="E28" s="231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60"/>
    </row>
    <row r="29" spans="2:19" x14ac:dyDescent="0.25">
      <c r="B29" s="138"/>
      <c r="C29" s="138"/>
      <c r="D29" s="230" t="s">
        <v>958</v>
      </c>
      <c r="E29" s="23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2"/>
    </row>
    <row r="30" spans="2:19" x14ac:dyDescent="0.25">
      <c r="B30" s="138"/>
      <c r="C30" s="138"/>
      <c r="D30" s="3" t="s">
        <v>959</v>
      </c>
      <c r="E30" s="139"/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156">
        <f>SUM(F30:Q30)</f>
        <v>0</v>
      </c>
      <c r="S30" s="141">
        <f>AVERAGE(F30:Q30)</f>
        <v>0</v>
      </c>
    </row>
    <row r="31" spans="2:19" x14ac:dyDescent="0.25">
      <c r="B31" s="138"/>
      <c r="C31" s="138"/>
      <c r="D31" s="4" t="s">
        <v>960</v>
      </c>
      <c r="E31" s="142"/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156">
        <f>SUM(F31:Q31)</f>
        <v>0</v>
      </c>
      <c r="S31" s="141">
        <f>AVERAGE(F31:Q31)</f>
        <v>0</v>
      </c>
    </row>
    <row r="32" spans="2:19" x14ac:dyDescent="0.25">
      <c r="B32" s="138"/>
      <c r="C32" s="138"/>
      <c r="D32" s="4" t="s">
        <v>961</v>
      </c>
      <c r="E32" s="142"/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156">
        <f>SUM(F32:Q32)</f>
        <v>0</v>
      </c>
      <c r="S32" s="141">
        <f>AVERAGE(F32:Q32)</f>
        <v>0</v>
      </c>
    </row>
    <row r="33" spans="2:19" x14ac:dyDescent="0.25">
      <c r="B33" s="138"/>
      <c r="C33" s="138"/>
      <c r="D33" s="163" t="s">
        <v>962</v>
      </c>
      <c r="E33" s="164"/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156">
        <f>SUM(F33:Q33)</f>
        <v>0</v>
      </c>
      <c r="S33" s="141">
        <f>AVERAGE(F33:Q33)</f>
        <v>0</v>
      </c>
    </row>
    <row r="34" spans="2:19" x14ac:dyDescent="0.25">
      <c r="B34" s="138"/>
      <c r="C34" s="138"/>
      <c r="D34" s="4" t="s">
        <v>963</v>
      </c>
      <c r="E34" s="142"/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156">
        <f>SUM(F34:Q34)</f>
        <v>0</v>
      </c>
      <c r="S34" s="141">
        <f>AVERAGE(F34:Q34)</f>
        <v>0</v>
      </c>
    </row>
    <row r="35" spans="2:19" x14ac:dyDescent="0.25">
      <c r="B35" s="138"/>
      <c r="C35" s="138"/>
      <c r="D35" s="146" t="s">
        <v>964</v>
      </c>
      <c r="E35" s="146"/>
      <c r="F35" s="147">
        <f t="shared" ref="F35:S35" si="6">SUM(F30:F34)</f>
        <v>0</v>
      </c>
      <c r="G35" s="147">
        <f t="shared" si="6"/>
        <v>0</v>
      </c>
      <c r="H35" s="147">
        <f t="shared" si="6"/>
        <v>0</v>
      </c>
      <c r="I35" s="147">
        <f t="shared" si="6"/>
        <v>0</v>
      </c>
      <c r="J35" s="147">
        <f t="shared" si="6"/>
        <v>0</v>
      </c>
      <c r="K35" s="147">
        <f t="shared" si="6"/>
        <v>0</v>
      </c>
      <c r="L35" s="147">
        <f t="shared" si="6"/>
        <v>0</v>
      </c>
      <c r="M35" s="147">
        <f t="shared" si="6"/>
        <v>0</v>
      </c>
      <c r="N35" s="147">
        <f t="shared" si="6"/>
        <v>0</v>
      </c>
      <c r="O35" s="147">
        <f t="shared" si="6"/>
        <v>0</v>
      </c>
      <c r="P35" s="147">
        <f t="shared" si="6"/>
        <v>0</v>
      </c>
      <c r="Q35" s="147">
        <f t="shared" si="6"/>
        <v>0</v>
      </c>
      <c r="R35" s="147">
        <f t="shared" si="6"/>
        <v>0</v>
      </c>
      <c r="S35" s="149">
        <f t="shared" si="6"/>
        <v>0</v>
      </c>
    </row>
    <row r="36" spans="2:19" x14ac:dyDescent="0.25">
      <c r="B36" s="138"/>
      <c r="C36" s="138"/>
      <c r="D36" s="230" t="s">
        <v>965</v>
      </c>
      <c r="E36" s="231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/>
      <c r="S36" s="167"/>
    </row>
    <row r="37" spans="2:19" x14ac:dyDescent="0.25">
      <c r="B37" s="138"/>
      <c r="C37" s="138"/>
      <c r="D37" s="4" t="s">
        <v>966</v>
      </c>
      <c r="E37" s="142"/>
      <c r="F37" s="168" t="e">
        <f>F27</f>
        <v>#REF!</v>
      </c>
      <c r="G37" s="168" t="e">
        <f t="shared" ref="G37:Q37" si="7">G27</f>
        <v>#REF!</v>
      </c>
      <c r="H37" s="168" t="e">
        <f t="shared" si="7"/>
        <v>#REF!</v>
      </c>
      <c r="I37" s="168" t="e">
        <f t="shared" si="7"/>
        <v>#REF!</v>
      </c>
      <c r="J37" s="168" t="e">
        <f t="shared" si="7"/>
        <v>#REF!</v>
      </c>
      <c r="K37" s="168" t="e">
        <f t="shared" si="7"/>
        <v>#REF!</v>
      </c>
      <c r="L37" s="168" t="e">
        <f t="shared" si="7"/>
        <v>#REF!</v>
      </c>
      <c r="M37" s="168" t="e">
        <f t="shared" si="7"/>
        <v>#REF!</v>
      </c>
      <c r="N37" s="168" t="e">
        <f t="shared" si="7"/>
        <v>#REF!</v>
      </c>
      <c r="O37" s="168" t="e">
        <f t="shared" si="7"/>
        <v>#REF!</v>
      </c>
      <c r="P37" s="168" t="e">
        <f t="shared" si="7"/>
        <v>#REF!</v>
      </c>
      <c r="Q37" s="168" t="e">
        <f t="shared" si="7"/>
        <v>#REF!</v>
      </c>
      <c r="R37" s="156" t="e">
        <f>SUM(F37:Q37)</f>
        <v>#REF!</v>
      </c>
      <c r="S37" s="141" t="e">
        <f>AVERAGE(F37:Q37)</f>
        <v>#REF!</v>
      </c>
    </row>
    <row r="38" spans="2:19" x14ac:dyDescent="0.25">
      <c r="B38" s="138"/>
      <c r="C38" s="138"/>
      <c r="D38" s="4" t="s">
        <v>967</v>
      </c>
      <c r="E38" s="142"/>
      <c r="F38" s="168">
        <v>0</v>
      </c>
      <c r="G38" s="168">
        <v>0</v>
      </c>
      <c r="H38" s="168">
        <v>0</v>
      </c>
      <c r="I38" s="168">
        <v>0</v>
      </c>
      <c r="J38" s="168">
        <v>0</v>
      </c>
      <c r="K38" s="168">
        <v>0</v>
      </c>
      <c r="L38" s="168">
        <v>0</v>
      </c>
      <c r="M38" s="168">
        <v>0</v>
      </c>
      <c r="N38" s="168">
        <v>0</v>
      </c>
      <c r="O38" s="168">
        <v>0</v>
      </c>
      <c r="P38" s="168">
        <v>0</v>
      </c>
      <c r="Q38" s="7">
        <v>0</v>
      </c>
      <c r="R38" s="156">
        <f>SUM(F38:Q38)</f>
        <v>0</v>
      </c>
      <c r="S38" s="141">
        <f>AVERAGE(F38:Q38)</f>
        <v>0</v>
      </c>
    </row>
    <row r="39" spans="2:19" x14ac:dyDescent="0.25">
      <c r="B39" s="138"/>
      <c r="C39" s="138"/>
      <c r="D39" s="169" t="s">
        <v>968</v>
      </c>
      <c r="E39" s="146"/>
      <c r="F39" s="147" t="e">
        <f>SUM(F37:F38)</f>
        <v>#REF!</v>
      </c>
      <c r="G39" s="147" t="e">
        <f t="shared" ref="G39:R39" si="8">SUM(G37:G38)</f>
        <v>#REF!</v>
      </c>
      <c r="H39" s="147" t="e">
        <f t="shared" si="8"/>
        <v>#REF!</v>
      </c>
      <c r="I39" s="147" t="e">
        <f t="shared" si="8"/>
        <v>#REF!</v>
      </c>
      <c r="J39" s="147" t="e">
        <f t="shared" si="8"/>
        <v>#REF!</v>
      </c>
      <c r="K39" s="147" t="e">
        <f t="shared" si="8"/>
        <v>#REF!</v>
      </c>
      <c r="L39" s="147" t="e">
        <f t="shared" si="8"/>
        <v>#REF!</v>
      </c>
      <c r="M39" s="147" t="e">
        <f t="shared" si="8"/>
        <v>#REF!</v>
      </c>
      <c r="N39" s="147" t="e">
        <f t="shared" si="8"/>
        <v>#REF!</v>
      </c>
      <c r="O39" s="147" t="e">
        <f t="shared" si="8"/>
        <v>#REF!</v>
      </c>
      <c r="P39" s="147" t="e">
        <f t="shared" si="8"/>
        <v>#REF!</v>
      </c>
      <c r="Q39" s="147" t="e">
        <f t="shared" si="8"/>
        <v>#REF!</v>
      </c>
      <c r="R39" s="147" t="e">
        <f t="shared" si="8"/>
        <v>#REF!</v>
      </c>
      <c r="S39" s="149" t="e">
        <f>SUM(S37:S38)</f>
        <v>#REF!</v>
      </c>
    </row>
    <row r="40" spans="2:19" x14ac:dyDescent="0.25">
      <c r="B40" s="138"/>
      <c r="C40" s="138"/>
      <c r="D40" s="169" t="s">
        <v>969</v>
      </c>
      <c r="E40" s="146"/>
      <c r="F40" s="147" t="e">
        <f>F35+F39</f>
        <v>#REF!</v>
      </c>
      <c r="G40" s="147" t="e">
        <f t="shared" ref="G40:S40" si="9">G35+G39</f>
        <v>#REF!</v>
      </c>
      <c r="H40" s="147" t="e">
        <f t="shared" si="9"/>
        <v>#REF!</v>
      </c>
      <c r="I40" s="147" t="e">
        <f t="shared" si="9"/>
        <v>#REF!</v>
      </c>
      <c r="J40" s="147" t="e">
        <f t="shared" si="9"/>
        <v>#REF!</v>
      </c>
      <c r="K40" s="147" t="e">
        <f t="shared" si="9"/>
        <v>#REF!</v>
      </c>
      <c r="L40" s="147" t="e">
        <f t="shared" si="9"/>
        <v>#REF!</v>
      </c>
      <c r="M40" s="147" t="e">
        <f t="shared" si="9"/>
        <v>#REF!</v>
      </c>
      <c r="N40" s="147" t="e">
        <f t="shared" si="9"/>
        <v>#REF!</v>
      </c>
      <c r="O40" s="147" t="e">
        <f t="shared" si="9"/>
        <v>#REF!</v>
      </c>
      <c r="P40" s="147" t="e">
        <f t="shared" si="9"/>
        <v>#REF!</v>
      </c>
      <c r="Q40" s="147" t="e">
        <f t="shared" si="9"/>
        <v>#REF!</v>
      </c>
      <c r="R40" s="147" t="e">
        <f t="shared" si="9"/>
        <v>#REF!</v>
      </c>
      <c r="S40" s="149" t="e">
        <f t="shared" si="9"/>
        <v>#REF!</v>
      </c>
    </row>
    <row r="41" spans="2:19" x14ac:dyDescent="0.25">
      <c r="B41" s="138"/>
      <c r="C41" s="145"/>
      <c r="D41" s="146" t="s">
        <v>970</v>
      </c>
      <c r="E41" s="146"/>
      <c r="F41" s="170" t="e">
        <f>F40/F221</f>
        <v>#REF!</v>
      </c>
      <c r="G41" s="170" t="e">
        <f t="shared" ref="G41:Q41" si="10">G40/G221</f>
        <v>#REF!</v>
      </c>
      <c r="H41" s="170" t="e">
        <f t="shared" si="10"/>
        <v>#REF!</v>
      </c>
      <c r="I41" s="170" t="e">
        <f t="shared" si="10"/>
        <v>#REF!</v>
      </c>
      <c r="J41" s="170" t="e">
        <f t="shared" si="10"/>
        <v>#REF!</v>
      </c>
      <c r="K41" s="170" t="e">
        <f t="shared" si="10"/>
        <v>#REF!</v>
      </c>
      <c r="L41" s="170" t="e">
        <f t="shared" si="10"/>
        <v>#REF!</v>
      </c>
      <c r="M41" s="170" t="e">
        <f t="shared" si="10"/>
        <v>#REF!</v>
      </c>
      <c r="N41" s="170" t="e">
        <f t="shared" si="10"/>
        <v>#REF!</v>
      </c>
      <c r="O41" s="170" t="e">
        <f t="shared" si="10"/>
        <v>#REF!</v>
      </c>
      <c r="P41" s="170" t="e">
        <f t="shared" si="10"/>
        <v>#REF!</v>
      </c>
      <c r="Q41" s="170" t="e">
        <f t="shared" si="10"/>
        <v>#REF!</v>
      </c>
      <c r="R41" s="170" t="e">
        <f>R40/R221</f>
        <v>#REF!</v>
      </c>
      <c r="S41" s="171" t="e">
        <f>S40/S221</f>
        <v>#REF!</v>
      </c>
    </row>
    <row r="42" spans="2:19" x14ac:dyDescent="0.25">
      <c r="B42" s="138"/>
      <c r="C42" s="230" t="s">
        <v>971</v>
      </c>
      <c r="D42" s="150"/>
      <c r="E42" s="150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3"/>
    </row>
    <row r="43" spans="2:19" x14ac:dyDescent="0.25">
      <c r="B43" s="138"/>
      <c r="C43" s="138"/>
      <c r="D43" s="4" t="s">
        <v>972</v>
      </c>
      <c r="E43" s="142"/>
      <c r="F43" s="223">
        <f>'P.E. Atual. '!C105</f>
        <v>10</v>
      </c>
      <c r="G43" s="223">
        <f>'P.E. Atual. '!D105</f>
        <v>16</v>
      </c>
      <c r="H43" s="223">
        <f>'P.E. Atual. '!E105</f>
        <v>14</v>
      </c>
      <c r="I43" s="223">
        <f>'P.E. Atual. '!F105</f>
        <v>28</v>
      </c>
      <c r="J43" s="223">
        <f>'P.E. Atual. '!G105</f>
        <v>20</v>
      </c>
      <c r="K43" s="223">
        <f>'P.E. Atual. '!H105</f>
        <v>16</v>
      </c>
      <c r="L43" s="223">
        <f>'P.E. Atual. '!I105</f>
        <v>13</v>
      </c>
      <c r="M43" s="223">
        <f>'P.E. Atual. '!J105</f>
        <v>11</v>
      </c>
      <c r="N43" s="223">
        <f>'P.E. Atual. '!K105</f>
        <v>13</v>
      </c>
      <c r="O43" s="223">
        <f>'P.E. Atual. '!L105</f>
        <v>14</v>
      </c>
      <c r="P43" s="223">
        <f>'P.E. Atual. '!M105</f>
        <v>13</v>
      </c>
      <c r="Q43" s="223">
        <f>'P.E. Atual. '!N105</f>
        <v>20</v>
      </c>
      <c r="R43" s="154">
        <f t="shared" ref="R43:R52" si="11">SUM(F43:Q43)</f>
        <v>188</v>
      </c>
      <c r="S43" s="155">
        <f t="shared" ref="S43:S52" si="12">AVERAGE(F43:Q43)</f>
        <v>15.666666666666666</v>
      </c>
    </row>
    <row r="44" spans="2:19" x14ac:dyDescent="0.25">
      <c r="B44" s="138"/>
      <c r="C44" s="138"/>
      <c r="D44" s="4" t="s">
        <v>973</v>
      </c>
      <c r="E44" s="142"/>
      <c r="F44" s="223">
        <f>'P.E. Atual. '!C106</f>
        <v>27</v>
      </c>
      <c r="G44" s="223">
        <f>'P.E. Atual. '!D106</f>
        <v>28</v>
      </c>
      <c r="H44" s="223">
        <f>'P.E. Atual. '!E106</f>
        <v>23</v>
      </c>
      <c r="I44" s="223">
        <f>'P.E. Atual. '!F106</f>
        <v>12</v>
      </c>
      <c r="J44" s="223">
        <f>'P.E. Atual. '!G106</f>
        <v>15</v>
      </c>
      <c r="K44" s="223">
        <f>'P.E. Atual. '!H106</f>
        <v>13</v>
      </c>
      <c r="L44" s="223">
        <f>'P.E. Atual. '!I106</f>
        <v>14</v>
      </c>
      <c r="M44" s="223">
        <f>'P.E. Atual. '!J106</f>
        <v>18</v>
      </c>
      <c r="N44" s="223">
        <f>'P.E. Atual. '!K106</f>
        <v>9</v>
      </c>
      <c r="O44" s="223">
        <f>'P.E. Atual. '!L106</f>
        <v>15</v>
      </c>
      <c r="P44" s="223">
        <f>'P.E. Atual. '!M106</f>
        <v>13</v>
      </c>
      <c r="Q44" s="223">
        <f>'P.E. Atual. '!N106</f>
        <v>14</v>
      </c>
      <c r="R44" s="156">
        <f t="shared" si="11"/>
        <v>201</v>
      </c>
      <c r="S44" s="141">
        <f t="shared" si="12"/>
        <v>16.75</v>
      </c>
    </row>
    <row r="45" spans="2:19" x14ac:dyDescent="0.25">
      <c r="B45" s="138"/>
      <c r="C45" s="138"/>
      <c r="D45" s="4" t="s">
        <v>974</v>
      </c>
      <c r="E45" s="142"/>
      <c r="F45" s="223">
        <f>'P.E. Atual. '!C107</f>
        <v>62</v>
      </c>
      <c r="G45" s="223">
        <f>'P.E. Atual. '!D107</f>
        <v>57</v>
      </c>
      <c r="H45" s="223">
        <f>'P.E. Atual. '!E107</f>
        <v>28</v>
      </c>
      <c r="I45" s="223">
        <f>'P.E. Atual. '!F107</f>
        <v>7</v>
      </c>
      <c r="J45" s="223">
        <f>'P.E. Atual. '!G107</f>
        <v>6</v>
      </c>
      <c r="K45" s="223">
        <f>'P.E. Atual. '!H107</f>
        <v>13</v>
      </c>
      <c r="L45" s="223">
        <f>'P.E. Atual. '!I107</f>
        <v>35</v>
      </c>
      <c r="M45" s="223">
        <f>'P.E. Atual. '!J107</f>
        <v>57</v>
      </c>
      <c r="N45" s="223">
        <f>'P.E. Atual. '!K107</f>
        <v>66</v>
      </c>
      <c r="O45" s="223">
        <f>'P.E. Atual. '!L107</f>
        <v>46</v>
      </c>
      <c r="P45" s="223">
        <f>'P.E. Atual. '!M107</f>
        <v>40</v>
      </c>
      <c r="Q45" s="223">
        <f>'P.E. Atual. '!N107</f>
        <v>53</v>
      </c>
      <c r="R45" s="156">
        <f t="shared" si="11"/>
        <v>470</v>
      </c>
      <c r="S45" s="141">
        <f t="shared" si="12"/>
        <v>39.166666666666664</v>
      </c>
    </row>
    <row r="46" spans="2:19" x14ac:dyDescent="0.25">
      <c r="B46" s="138"/>
      <c r="C46" s="138"/>
      <c r="D46" s="4" t="s">
        <v>975</v>
      </c>
      <c r="E46" s="142"/>
      <c r="F46" s="223">
        <f>'P.E. Atual. '!C108</f>
        <v>42</v>
      </c>
      <c r="G46" s="223">
        <f>'P.E. Atual. '!D108</f>
        <v>31</v>
      </c>
      <c r="H46" s="223">
        <f>'P.E. Atual. '!E108</f>
        <v>42</v>
      </c>
      <c r="I46" s="223">
        <f>'P.E. Atual. '!F108</f>
        <v>38</v>
      </c>
      <c r="J46" s="223">
        <f>'P.E. Atual. '!G108</f>
        <v>32</v>
      </c>
      <c r="K46" s="223">
        <f>'P.E. Atual. '!H108</f>
        <v>31</v>
      </c>
      <c r="L46" s="223">
        <f>'P.E. Atual. '!I108</f>
        <v>38</v>
      </c>
      <c r="M46" s="223">
        <f>'P.E. Atual. '!J108</f>
        <v>38</v>
      </c>
      <c r="N46" s="223">
        <f>'P.E. Atual. '!K108</f>
        <v>39</v>
      </c>
      <c r="O46" s="223">
        <f>'P.E. Atual. '!L108</f>
        <v>49</v>
      </c>
      <c r="P46" s="223">
        <f>'P.E. Atual. '!M108</f>
        <v>30</v>
      </c>
      <c r="Q46" s="223">
        <f>'P.E. Atual. '!N108</f>
        <v>45</v>
      </c>
      <c r="R46" s="156">
        <f t="shared" si="11"/>
        <v>455</v>
      </c>
      <c r="S46" s="141">
        <f t="shared" si="12"/>
        <v>37.916666666666664</v>
      </c>
    </row>
    <row r="47" spans="2:19" x14ac:dyDescent="0.25">
      <c r="B47" s="138"/>
      <c r="C47" s="138"/>
      <c r="D47" s="4" t="s">
        <v>976</v>
      </c>
      <c r="E47" s="142"/>
      <c r="F47" s="223">
        <f>'P.E. Atual. '!C109</f>
        <v>20</v>
      </c>
      <c r="G47" s="223">
        <f>'P.E. Atual. '!D109</f>
        <v>11</v>
      </c>
      <c r="H47" s="223">
        <f>'P.E. Atual. '!E109</f>
        <v>27</v>
      </c>
      <c r="I47" s="223">
        <f>'P.E. Atual. '!F109</f>
        <v>23</v>
      </c>
      <c r="J47" s="223">
        <f>'P.E. Atual. '!G109</f>
        <v>30</v>
      </c>
      <c r="K47" s="223">
        <f>'P.E. Atual. '!H109</f>
        <v>26</v>
      </c>
      <c r="L47" s="223">
        <f>'P.E. Atual. '!I109</f>
        <v>14</v>
      </c>
      <c r="M47" s="223">
        <f>'P.E. Atual. '!J109</f>
        <v>22</v>
      </c>
      <c r="N47" s="223">
        <f>'P.E. Atual. '!K109</f>
        <v>16</v>
      </c>
      <c r="O47" s="223">
        <f>'P.E. Atual. '!L109</f>
        <v>19</v>
      </c>
      <c r="P47" s="223">
        <f>'P.E. Atual. '!M109</f>
        <v>10</v>
      </c>
      <c r="Q47" s="223">
        <f>'P.E. Atual. '!N109</f>
        <v>13</v>
      </c>
      <c r="R47" s="156">
        <f t="shared" si="11"/>
        <v>231</v>
      </c>
      <c r="S47" s="141">
        <f t="shared" si="12"/>
        <v>19.25</v>
      </c>
    </row>
    <row r="48" spans="2:19" x14ac:dyDescent="0.25">
      <c r="B48" s="138"/>
      <c r="C48" s="138"/>
      <c r="D48" s="4" t="s">
        <v>977</v>
      </c>
      <c r="E48" s="142"/>
      <c r="F48" s="223">
        <f>'P.E. Atual. '!C110</f>
        <v>7</v>
      </c>
      <c r="G48" s="223">
        <f>'P.E. Atual. '!D110</f>
        <v>8</v>
      </c>
      <c r="H48" s="223">
        <f>'P.E. Atual. '!E110</f>
        <v>7</v>
      </c>
      <c r="I48" s="223">
        <f>'P.E. Atual. '!F110</f>
        <v>6</v>
      </c>
      <c r="J48" s="223">
        <f>'P.E. Atual. '!G110</f>
        <v>9</v>
      </c>
      <c r="K48" s="223">
        <f>'P.E. Atual. '!H110</f>
        <v>4</v>
      </c>
      <c r="L48" s="223">
        <f>'P.E. Atual. '!I110</f>
        <v>10</v>
      </c>
      <c r="M48" s="223">
        <f>'P.E. Atual. '!J110</f>
        <v>10</v>
      </c>
      <c r="N48" s="223">
        <f>'P.E. Atual. '!K110</f>
        <v>7</v>
      </c>
      <c r="O48" s="223">
        <f>'P.E. Atual. '!L110</f>
        <v>8</v>
      </c>
      <c r="P48" s="223">
        <f>'P.E. Atual. '!M110</f>
        <v>10</v>
      </c>
      <c r="Q48" s="223">
        <f>'P.E. Atual. '!N110</f>
        <v>12</v>
      </c>
      <c r="R48" s="156">
        <f t="shared" si="11"/>
        <v>98</v>
      </c>
      <c r="S48" s="141">
        <f t="shared" si="12"/>
        <v>8.1666666666666661</v>
      </c>
    </row>
    <row r="49" spans="2:19" x14ac:dyDescent="0.25">
      <c r="B49" s="138"/>
      <c r="C49" s="138"/>
      <c r="D49" s="4" t="s">
        <v>978</v>
      </c>
      <c r="E49" s="142"/>
      <c r="F49" s="223">
        <f>'P.E. Atual. '!C111</f>
        <v>7</v>
      </c>
      <c r="G49" s="223">
        <f>'P.E. Atual. '!D111</f>
        <v>5</v>
      </c>
      <c r="H49" s="223">
        <f>'P.E. Atual. '!E111</f>
        <v>9</v>
      </c>
      <c r="I49" s="223">
        <f>'P.E. Atual. '!F111</f>
        <v>12</v>
      </c>
      <c r="J49" s="223">
        <f>'P.E. Atual. '!G111</f>
        <v>10</v>
      </c>
      <c r="K49" s="223">
        <f>'P.E. Atual. '!H111</f>
        <v>10</v>
      </c>
      <c r="L49" s="223">
        <f>'P.E. Atual. '!I111</f>
        <v>8</v>
      </c>
      <c r="M49" s="223">
        <f>'P.E. Atual. '!J111</f>
        <v>8</v>
      </c>
      <c r="N49" s="223">
        <f>'P.E. Atual. '!K111</f>
        <v>8</v>
      </c>
      <c r="O49" s="223">
        <f>'P.E. Atual. '!L111</f>
        <v>12</v>
      </c>
      <c r="P49" s="223">
        <f>'P.E. Atual. '!M111</f>
        <v>10</v>
      </c>
      <c r="Q49" s="223">
        <f>'P.E. Atual. '!N111</f>
        <v>6</v>
      </c>
      <c r="R49" s="156">
        <f t="shared" si="11"/>
        <v>105</v>
      </c>
      <c r="S49" s="141">
        <f t="shared" si="12"/>
        <v>8.75</v>
      </c>
    </row>
    <row r="50" spans="2:19" x14ac:dyDescent="0.25">
      <c r="B50" s="138"/>
      <c r="C50" s="138"/>
      <c r="D50" s="4" t="s">
        <v>979</v>
      </c>
      <c r="E50" s="142"/>
      <c r="F50" s="223">
        <f>'P.E. Atual. '!C112</f>
        <v>0</v>
      </c>
      <c r="G50" s="223">
        <f>'P.E. Atual. '!D112</f>
        <v>0</v>
      </c>
      <c r="H50" s="223">
        <f>'P.E. Atual. '!E112</f>
        <v>0</v>
      </c>
      <c r="I50" s="223">
        <f>'P.E. Atual. '!F112</f>
        <v>0</v>
      </c>
      <c r="J50" s="223">
        <f>'P.E. Atual. '!G112</f>
        <v>0</v>
      </c>
      <c r="K50" s="223">
        <f>'P.E. Atual. '!H112</f>
        <v>0</v>
      </c>
      <c r="L50" s="223">
        <f>'P.E. Atual. '!I112</f>
        <v>0</v>
      </c>
      <c r="M50" s="223">
        <f>'P.E. Atual. '!J112</f>
        <v>0</v>
      </c>
      <c r="N50" s="223">
        <f>'P.E. Atual. '!K112</f>
        <v>0</v>
      </c>
      <c r="O50" s="223">
        <f>'P.E. Atual. '!L112</f>
        <v>0</v>
      </c>
      <c r="P50" s="223">
        <f>'P.E. Atual. '!M112</f>
        <v>0</v>
      </c>
      <c r="Q50" s="223">
        <f>'P.E. Atual. '!N112</f>
        <v>0</v>
      </c>
      <c r="R50" s="156">
        <f t="shared" si="11"/>
        <v>0</v>
      </c>
      <c r="S50" s="141">
        <f t="shared" si="12"/>
        <v>0</v>
      </c>
    </row>
    <row r="51" spans="2:19" x14ac:dyDescent="0.25">
      <c r="B51" s="138"/>
      <c r="C51" s="138"/>
      <c r="D51" s="4" t="s">
        <v>980</v>
      </c>
      <c r="E51" s="142"/>
      <c r="F51" s="223">
        <f>'P.E. Atual. '!C113</f>
        <v>49</v>
      </c>
      <c r="G51" s="223">
        <f>'P.E. Atual. '!D113</f>
        <v>38</v>
      </c>
      <c r="H51" s="223">
        <f>'P.E. Atual. '!E113</f>
        <v>28</v>
      </c>
      <c r="I51" s="223">
        <f>'P.E. Atual. '!F113</f>
        <v>17</v>
      </c>
      <c r="J51" s="223">
        <f>'P.E. Atual. '!G113</f>
        <v>25</v>
      </c>
      <c r="K51" s="223">
        <f>'P.E. Atual. '!H113</f>
        <v>18</v>
      </c>
      <c r="L51" s="223">
        <f>'P.E. Atual. '!I113</f>
        <v>42</v>
      </c>
      <c r="M51" s="223">
        <f>'P.E. Atual. '!J113</f>
        <v>44</v>
      </c>
      <c r="N51" s="223">
        <f>'P.E. Atual. '!K113</f>
        <v>43</v>
      </c>
      <c r="O51" s="223">
        <f>'P.E. Atual. '!L113</f>
        <v>48</v>
      </c>
      <c r="P51" s="223">
        <f>'P.E. Atual. '!M113</f>
        <v>40</v>
      </c>
      <c r="Q51" s="223">
        <f>'P.E. Atual. '!N113</f>
        <v>57</v>
      </c>
      <c r="R51" s="156">
        <f t="shared" si="11"/>
        <v>449</v>
      </c>
      <c r="S51" s="141">
        <f t="shared" si="12"/>
        <v>37.416666666666664</v>
      </c>
    </row>
    <row r="52" spans="2:19" x14ac:dyDescent="0.25">
      <c r="B52" s="138"/>
      <c r="C52" s="138"/>
      <c r="D52" s="4" t="s">
        <v>981</v>
      </c>
      <c r="E52" s="142"/>
      <c r="F52" s="223" t="e">
        <f>'P.E. Atual. '!#REF!</f>
        <v>#REF!</v>
      </c>
      <c r="G52" s="223" t="e">
        <f>'P.E. Atual. '!#REF!</f>
        <v>#REF!</v>
      </c>
      <c r="H52" s="223" t="e">
        <f>'P.E. Atual. '!#REF!</f>
        <v>#REF!</v>
      </c>
      <c r="I52" s="223" t="e">
        <f>'P.E. Atual. '!#REF!</f>
        <v>#REF!</v>
      </c>
      <c r="J52" s="223" t="e">
        <f>'P.E. Atual. '!#REF!</f>
        <v>#REF!</v>
      </c>
      <c r="K52" s="223" t="e">
        <f>'P.E. Atual. '!#REF!</f>
        <v>#REF!</v>
      </c>
      <c r="L52" s="223" t="e">
        <f>'P.E. Atual. '!#REF!</f>
        <v>#REF!</v>
      </c>
      <c r="M52" s="223" t="e">
        <f>'P.E. Atual. '!#REF!</f>
        <v>#REF!</v>
      </c>
      <c r="N52" s="223" t="e">
        <f>'P.E. Atual. '!#REF!</f>
        <v>#REF!</v>
      </c>
      <c r="O52" s="223" t="e">
        <f>'P.E. Atual. '!#REF!</f>
        <v>#REF!</v>
      </c>
      <c r="P52" s="223" t="e">
        <f>'P.E. Atual. '!#REF!</f>
        <v>#REF!</v>
      </c>
      <c r="Q52" s="223" t="e">
        <f>'P.E. Atual. '!#REF!</f>
        <v>#REF!</v>
      </c>
      <c r="R52" s="156" t="e">
        <f t="shared" si="11"/>
        <v>#REF!</v>
      </c>
      <c r="S52" s="141" t="e">
        <f t="shared" si="12"/>
        <v>#REF!</v>
      </c>
    </row>
    <row r="53" spans="2:19" x14ac:dyDescent="0.25">
      <c r="B53" s="138"/>
      <c r="C53" s="138"/>
      <c r="D53" s="146" t="s">
        <v>982</v>
      </c>
      <c r="E53" s="146"/>
      <c r="F53" s="176" t="e">
        <f t="shared" ref="F53:S53" si="13">SUM(F43:F52)</f>
        <v>#REF!</v>
      </c>
      <c r="G53" s="176" t="e">
        <f t="shared" si="13"/>
        <v>#REF!</v>
      </c>
      <c r="H53" s="176" t="e">
        <f t="shared" si="13"/>
        <v>#REF!</v>
      </c>
      <c r="I53" s="176" t="e">
        <f t="shared" si="13"/>
        <v>#REF!</v>
      </c>
      <c r="J53" s="176" t="e">
        <f t="shared" si="13"/>
        <v>#REF!</v>
      </c>
      <c r="K53" s="176" t="e">
        <f t="shared" si="13"/>
        <v>#REF!</v>
      </c>
      <c r="L53" s="176" t="e">
        <f t="shared" si="13"/>
        <v>#REF!</v>
      </c>
      <c r="M53" s="176" t="e">
        <f t="shared" si="13"/>
        <v>#REF!</v>
      </c>
      <c r="N53" s="176" t="e">
        <f t="shared" si="13"/>
        <v>#REF!</v>
      </c>
      <c r="O53" s="176" t="e">
        <f t="shared" si="13"/>
        <v>#REF!</v>
      </c>
      <c r="P53" s="176" t="e">
        <f t="shared" si="13"/>
        <v>#REF!</v>
      </c>
      <c r="Q53" s="176" t="e">
        <f t="shared" si="13"/>
        <v>#REF!</v>
      </c>
      <c r="R53" s="176" t="e">
        <f t="shared" si="13"/>
        <v>#REF!</v>
      </c>
      <c r="S53" s="149" t="e">
        <f t="shared" si="13"/>
        <v>#REF!</v>
      </c>
    </row>
    <row r="54" spans="2:19" x14ac:dyDescent="0.25">
      <c r="B54" s="133"/>
      <c r="C54" s="230" t="s">
        <v>983</v>
      </c>
      <c r="D54" s="150"/>
      <c r="E54" s="150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60"/>
    </row>
    <row r="55" spans="2:19" x14ac:dyDescent="0.25">
      <c r="B55" s="138"/>
      <c r="C55" s="138"/>
      <c r="D55" s="230" t="s">
        <v>984</v>
      </c>
      <c r="E55" s="23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2"/>
    </row>
    <row r="56" spans="2:19" x14ac:dyDescent="0.25">
      <c r="B56" s="138"/>
      <c r="C56" s="138"/>
      <c r="D56" s="3" t="s">
        <v>985</v>
      </c>
      <c r="E56" s="139"/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>
        <v>0</v>
      </c>
      <c r="O56" s="168">
        <v>0</v>
      </c>
      <c r="P56" s="168">
        <v>0</v>
      </c>
      <c r="Q56" s="7">
        <v>0</v>
      </c>
      <c r="R56" s="156">
        <f>SUM(F56:Q56)</f>
        <v>0</v>
      </c>
      <c r="S56" s="141">
        <f>AVERAGE(F56:Q56)</f>
        <v>0</v>
      </c>
    </row>
    <row r="57" spans="2:19" x14ac:dyDescent="0.25">
      <c r="B57" s="138"/>
      <c r="C57" s="138"/>
      <c r="D57" s="4" t="s">
        <v>986</v>
      </c>
      <c r="E57" s="142"/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>
        <v>0</v>
      </c>
      <c r="M57" s="168">
        <v>0</v>
      </c>
      <c r="N57" s="168">
        <v>0</v>
      </c>
      <c r="O57" s="168">
        <v>0</v>
      </c>
      <c r="P57" s="168">
        <v>0</v>
      </c>
      <c r="Q57" s="7">
        <v>0</v>
      </c>
      <c r="R57" s="156">
        <f>SUM(F57:Q57)</f>
        <v>0</v>
      </c>
      <c r="S57" s="141">
        <f>AVERAGE(F57:Q57)</f>
        <v>0</v>
      </c>
    </row>
    <row r="58" spans="2:19" x14ac:dyDescent="0.25">
      <c r="B58" s="138"/>
      <c r="C58" s="138"/>
      <c r="D58" s="4" t="s">
        <v>987</v>
      </c>
      <c r="E58" s="142"/>
      <c r="F58" s="168">
        <v>0</v>
      </c>
      <c r="G58" s="168">
        <v>0</v>
      </c>
      <c r="H58" s="168">
        <v>0</v>
      </c>
      <c r="I58" s="168">
        <v>0</v>
      </c>
      <c r="J58" s="168">
        <v>0</v>
      </c>
      <c r="K58" s="168">
        <v>0</v>
      </c>
      <c r="L58" s="168">
        <v>0</v>
      </c>
      <c r="M58" s="168">
        <v>0</v>
      </c>
      <c r="N58" s="168">
        <v>0</v>
      </c>
      <c r="O58" s="168">
        <v>0</v>
      </c>
      <c r="P58" s="168">
        <v>0</v>
      </c>
      <c r="Q58" s="7">
        <v>0</v>
      </c>
      <c r="R58" s="156">
        <f>SUM(F58:Q58)</f>
        <v>0</v>
      </c>
      <c r="S58" s="141">
        <f>AVERAGE(F58:Q58)</f>
        <v>0</v>
      </c>
    </row>
    <row r="59" spans="2:19" x14ac:dyDescent="0.25">
      <c r="B59" s="138"/>
      <c r="C59" s="138"/>
      <c r="D59" s="4" t="s">
        <v>988</v>
      </c>
      <c r="E59" s="142"/>
      <c r="F59" s="168">
        <v>0</v>
      </c>
      <c r="G59" s="168">
        <v>0</v>
      </c>
      <c r="H59" s="168">
        <v>0</v>
      </c>
      <c r="I59" s="168">
        <v>0</v>
      </c>
      <c r="J59" s="168">
        <v>0</v>
      </c>
      <c r="K59" s="168">
        <v>0</v>
      </c>
      <c r="L59" s="168">
        <v>0</v>
      </c>
      <c r="M59" s="168">
        <v>0</v>
      </c>
      <c r="N59" s="168">
        <v>0</v>
      </c>
      <c r="O59" s="168">
        <v>0</v>
      </c>
      <c r="P59" s="168">
        <v>0</v>
      </c>
      <c r="Q59" s="7">
        <v>0</v>
      </c>
      <c r="R59" s="156">
        <f>SUM(F59:Q59)</f>
        <v>0</v>
      </c>
      <c r="S59" s="141">
        <f>AVERAGE(F59:Q59)</f>
        <v>0</v>
      </c>
    </row>
    <row r="60" spans="2:19" x14ac:dyDescent="0.25">
      <c r="B60" s="138"/>
      <c r="C60" s="138"/>
      <c r="D60" s="4" t="s">
        <v>989</v>
      </c>
      <c r="E60" s="142"/>
      <c r="F60" s="168">
        <v>0</v>
      </c>
      <c r="G60" s="168">
        <v>0</v>
      </c>
      <c r="H60" s="168">
        <v>0</v>
      </c>
      <c r="I60" s="168">
        <v>0</v>
      </c>
      <c r="J60" s="168">
        <v>0</v>
      </c>
      <c r="K60" s="168">
        <v>0</v>
      </c>
      <c r="L60" s="168">
        <v>0</v>
      </c>
      <c r="M60" s="168">
        <v>0</v>
      </c>
      <c r="N60" s="168">
        <v>0</v>
      </c>
      <c r="O60" s="168">
        <v>0</v>
      </c>
      <c r="P60" s="168">
        <v>0</v>
      </c>
      <c r="Q60" s="7">
        <v>0</v>
      </c>
      <c r="R60" s="156">
        <f>SUM(F60:Q60)</f>
        <v>0</v>
      </c>
      <c r="S60" s="141">
        <f>AVERAGE(F60:Q60)</f>
        <v>0</v>
      </c>
    </row>
    <row r="61" spans="2:19" x14ac:dyDescent="0.25">
      <c r="B61" s="138"/>
      <c r="C61" s="138"/>
      <c r="D61" s="146" t="s">
        <v>964</v>
      </c>
      <c r="E61" s="146"/>
      <c r="F61" s="147">
        <f t="shared" ref="F61:R61" si="14">SUM(F56:F60)</f>
        <v>0</v>
      </c>
      <c r="G61" s="147">
        <f t="shared" si="14"/>
        <v>0</v>
      </c>
      <c r="H61" s="147">
        <f t="shared" si="14"/>
        <v>0</v>
      </c>
      <c r="I61" s="147">
        <f t="shared" si="14"/>
        <v>0</v>
      </c>
      <c r="J61" s="147">
        <f t="shared" si="14"/>
        <v>0</v>
      </c>
      <c r="K61" s="147">
        <f t="shared" si="14"/>
        <v>0</v>
      </c>
      <c r="L61" s="147">
        <f t="shared" si="14"/>
        <v>0</v>
      </c>
      <c r="M61" s="147">
        <f t="shared" si="14"/>
        <v>0</v>
      </c>
      <c r="N61" s="147">
        <f t="shared" si="14"/>
        <v>0</v>
      </c>
      <c r="O61" s="147">
        <f t="shared" si="14"/>
        <v>0</v>
      </c>
      <c r="P61" s="147">
        <f t="shared" si="14"/>
        <v>0</v>
      </c>
      <c r="Q61" s="147">
        <f t="shared" si="14"/>
        <v>0</v>
      </c>
      <c r="R61" s="147">
        <f t="shared" si="14"/>
        <v>0</v>
      </c>
      <c r="S61" s="149">
        <f>SUM(S56:S60)</f>
        <v>0</v>
      </c>
    </row>
    <row r="62" spans="2:19" x14ac:dyDescent="0.25">
      <c r="B62" s="138"/>
      <c r="C62" s="138"/>
      <c r="D62" s="230" t="s">
        <v>990</v>
      </c>
      <c r="E62" s="231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/>
      <c r="S62" s="167"/>
    </row>
    <row r="63" spans="2:19" x14ac:dyDescent="0.25">
      <c r="B63" s="138"/>
      <c r="C63" s="138"/>
      <c r="D63" s="4" t="s">
        <v>991</v>
      </c>
      <c r="E63" s="142"/>
      <c r="F63" s="168" t="e">
        <f>F53</f>
        <v>#REF!</v>
      </c>
      <c r="G63" s="168" t="e">
        <f t="shared" ref="G63:Q63" si="15">G53</f>
        <v>#REF!</v>
      </c>
      <c r="H63" s="168" t="e">
        <f t="shared" si="15"/>
        <v>#REF!</v>
      </c>
      <c r="I63" s="168" t="e">
        <f t="shared" si="15"/>
        <v>#REF!</v>
      </c>
      <c r="J63" s="168" t="e">
        <f t="shared" si="15"/>
        <v>#REF!</v>
      </c>
      <c r="K63" s="168" t="e">
        <f t="shared" si="15"/>
        <v>#REF!</v>
      </c>
      <c r="L63" s="168" t="e">
        <f t="shared" si="15"/>
        <v>#REF!</v>
      </c>
      <c r="M63" s="168" t="e">
        <f t="shared" si="15"/>
        <v>#REF!</v>
      </c>
      <c r="N63" s="168" t="e">
        <f t="shared" si="15"/>
        <v>#REF!</v>
      </c>
      <c r="O63" s="168" t="e">
        <f t="shared" si="15"/>
        <v>#REF!</v>
      </c>
      <c r="P63" s="168" t="e">
        <f t="shared" si="15"/>
        <v>#REF!</v>
      </c>
      <c r="Q63" s="168" t="e">
        <f t="shared" si="15"/>
        <v>#REF!</v>
      </c>
      <c r="R63" s="156" t="e">
        <f>SUM(F63:Q63)</f>
        <v>#REF!</v>
      </c>
      <c r="S63" s="141" t="e">
        <f>AVERAGE(F63:Q63)</f>
        <v>#REF!</v>
      </c>
    </row>
    <row r="64" spans="2:19" x14ac:dyDescent="0.25">
      <c r="B64" s="138"/>
      <c r="C64" s="138"/>
      <c r="D64" s="4" t="s">
        <v>992</v>
      </c>
      <c r="E64" s="142"/>
      <c r="F64" s="168">
        <v>0</v>
      </c>
      <c r="G64" s="168">
        <v>0</v>
      </c>
      <c r="H64" s="168">
        <v>0</v>
      </c>
      <c r="I64" s="168">
        <v>0</v>
      </c>
      <c r="J64" s="168">
        <v>0</v>
      </c>
      <c r="K64" s="168">
        <v>0</v>
      </c>
      <c r="L64" s="168">
        <v>0</v>
      </c>
      <c r="M64" s="168">
        <v>0</v>
      </c>
      <c r="N64" s="168">
        <v>0</v>
      </c>
      <c r="O64" s="168">
        <v>0</v>
      </c>
      <c r="P64" s="168">
        <v>0</v>
      </c>
      <c r="Q64" s="7">
        <v>0</v>
      </c>
      <c r="R64" s="156">
        <f>SUM(F64:Q64)</f>
        <v>0</v>
      </c>
      <c r="S64" s="141">
        <f>AVERAGE(F64:Q64)</f>
        <v>0</v>
      </c>
    </row>
    <row r="65" spans="2:19" x14ac:dyDescent="0.25">
      <c r="B65" s="138"/>
      <c r="C65" s="138"/>
      <c r="D65" s="169" t="s">
        <v>968</v>
      </c>
      <c r="E65" s="146"/>
      <c r="F65" s="147" t="e">
        <f t="shared" ref="F65:Q65" si="16">SUM(F63:F64)</f>
        <v>#REF!</v>
      </c>
      <c r="G65" s="147" t="e">
        <f t="shared" si="16"/>
        <v>#REF!</v>
      </c>
      <c r="H65" s="147" t="e">
        <f t="shared" si="16"/>
        <v>#REF!</v>
      </c>
      <c r="I65" s="147" t="e">
        <f t="shared" si="16"/>
        <v>#REF!</v>
      </c>
      <c r="J65" s="147" t="e">
        <f t="shared" si="16"/>
        <v>#REF!</v>
      </c>
      <c r="K65" s="147" t="e">
        <f t="shared" si="16"/>
        <v>#REF!</v>
      </c>
      <c r="L65" s="147" t="e">
        <f t="shared" si="16"/>
        <v>#REF!</v>
      </c>
      <c r="M65" s="147" t="e">
        <f t="shared" si="16"/>
        <v>#REF!</v>
      </c>
      <c r="N65" s="147" t="e">
        <f t="shared" si="16"/>
        <v>#REF!</v>
      </c>
      <c r="O65" s="147" t="e">
        <f t="shared" si="16"/>
        <v>#REF!</v>
      </c>
      <c r="P65" s="147" t="e">
        <f t="shared" si="16"/>
        <v>#REF!</v>
      </c>
      <c r="Q65" s="147" t="e">
        <f t="shared" si="16"/>
        <v>#REF!</v>
      </c>
      <c r="R65" s="176" t="e">
        <f>SUM(R63:R64)</f>
        <v>#REF!</v>
      </c>
      <c r="S65" s="176" t="e">
        <f>SUM(S63:S64)</f>
        <v>#REF!</v>
      </c>
    </row>
    <row r="66" spans="2:19" x14ac:dyDescent="0.25">
      <c r="B66" s="138"/>
      <c r="C66" s="138"/>
      <c r="D66" s="169" t="s">
        <v>993</v>
      </c>
      <c r="E66" s="146"/>
      <c r="F66" s="147" t="e">
        <f t="shared" ref="F66:Q66" si="17">F61+F65</f>
        <v>#REF!</v>
      </c>
      <c r="G66" s="147" t="e">
        <f t="shared" si="17"/>
        <v>#REF!</v>
      </c>
      <c r="H66" s="147" t="e">
        <f t="shared" si="17"/>
        <v>#REF!</v>
      </c>
      <c r="I66" s="147" t="e">
        <f t="shared" si="17"/>
        <v>#REF!</v>
      </c>
      <c r="J66" s="147" t="e">
        <f t="shared" si="17"/>
        <v>#REF!</v>
      </c>
      <c r="K66" s="147" t="e">
        <f t="shared" si="17"/>
        <v>#REF!</v>
      </c>
      <c r="L66" s="147" t="e">
        <f t="shared" si="17"/>
        <v>#REF!</v>
      </c>
      <c r="M66" s="147" t="e">
        <f t="shared" si="17"/>
        <v>#REF!</v>
      </c>
      <c r="N66" s="147" t="e">
        <f t="shared" si="17"/>
        <v>#REF!</v>
      </c>
      <c r="O66" s="147" t="e">
        <f t="shared" si="17"/>
        <v>#REF!</v>
      </c>
      <c r="P66" s="147" t="e">
        <f t="shared" si="17"/>
        <v>#REF!</v>
      </c>
      <c r="Q66" s="147" t="e">
        <f t="shared" si="17"/>
        <v>#REF!</v>
      </c>
      <c r="R66" s="176" t="e">
        <f>R61+R65</f>
        <v>#REF!</v>
      </c>
      <c r="S66" s="176" t="e">
        <f>S61+S65</f>
        <v>#REF!</v>
      </c>
    </row>
    <row r="67" spans="2:19" x14ac:dyDescent="0.25">
      <c r="B67" s="138"/>
      <c r="C67" s="145"/>
      <c r="D67" s="146" t="s">
        <v>994</v>
      </c>
      <c r="E67" s="146"/>
      <c r="F67" s="170" t="e">
        <f>F66/F221</f>
        <v>#REF!</v>
      </c>
      <c r="G67" s="170" t="e">
        <f t="shared" ref="G67:Q67" si="18">G66/G221</f>
        <v>#REF!</v>
      </c>
      <c r="H67" s="170" t="e">
        <f t="shared" si="18"/>
        <v>#REF!</v>
      </c>
      <c r="I67" s="170" t="e">
        <f t="shared" si="18"/>
        <v>#REF!</v>
      </c>
      <c r="J67" s="170" t="e">
        <f t="shared" si="18"/>
        <v>#REF!</v>
      </c>
      <c r="K67" s="170" t="e">
        <f t="shared" si="18"/>
        <v>#REF!</v>
      </c>
      <c r="L67" s="170" t="e">
        <f t="shared" si="18"/>
        <v>#REF!</v>
      </c>
      <c r="M67" s="170" t="e">
        <f t="shared" si="18"/>
        <v>#REF!</v>
      </c>
      <c r="N67" s="170" t="e">
        <f t="shared" si="18"/>
        <v>#REF!</v>
      </c>
      <c r="O67" s="170" t="e">
        <f t="shared" si="18"/>
        <v>#REF!</v>
      </c>
      <c r="P67" s="170" t="e">
        <f t="shared" si="18"/>
        <v>#REF!</v>
      </c>
      <c r="Q67" s="170" t="e">
        <f t="shared" si="18"/>
        <v>#REF!</v>
      </c>
      <c r="R67" s="170" t="e">
        <f>R66/R221</f>
        <v>#REF!</v>
      </c>
      <c r="S67" s="171" t="e">
        <f>S66/S221</f>
        <v>#REF!</v>
      </c>
    </row>
    <row r="68" spans="2:19" x14ac:dyDescent="0.25">
      <c r="B68" s="133"/>
      <c r="C68" s="230" t="s">
        <v>995</v>
      </c>
      <c r="D68" s="150"/>
      <c r="E68" s="150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2"/>
    </row>
    <row r="69" spans="2:19" x14ac:dyDescent="0.25">
      <c r="B69" s="138"/>
      <c r="C69" s="138"/>
      <c r="D69" s="4" t="s">
        <v>369</v>
      </c>
      <c r="E69" s="142"/>
      <c r="F69" s="224">
        <f>IF(F5=0,0,F17/(F5*F$221))</f>
        <v>0.36476426799007444</v>
      </c>
      <c r="G69" s="224">
        <f t="shared" ref="G69:Q69" si="19">IF(G5=0,0,G17/(G5*G$221))</f>
        <v>0.40318302387267907</v>
      </c>
      <c r="H69" s="224">
        <f t="shared" si="19"/>
        <v>0.38957816377171217</v>
      </c>
      <c r="I69" s="224">
        <f t="shared" si="19"/>
        <v>0.55897435897435899</v>
      </c>
      <c r="J69" s="224">
        <f t="shared" si="19"/>
        <v>0.5831265508684863</v>
      </c>
      <c r="K69" s="224">
        <f t="shared" si="19"/>
        <v>0.43333333333333335</v>
      </c>
      <c r="L69" s="224">
        <f t="shared" si="19"/>
        <v>0.31265508684863524</v>
      </c>
      <c r="M69" s="224">
        <f t="shared" si="19"/>
        <v>0.6178660049627791</v>
      </c>
      <c r="N69" s="224">
        <f t="shared" si="19"/>
        <v>0.53333333333333333</v>
      </c>
      <c r="O69" s="224">
        <f t="shared" si="19"/>
        <v>0.56575682382133996</v>
      </c>
      <c r="P69" s="224">
        <f t="shared" si="19"/>
        <v>0.55641025641025643</v>
      </c>
      <c r="Q69" s="224">
        <f t="shared" si="19"/>
        <v>0.46153846153846156</v>
      </c>
      <c r="R69" s="177"/>
      <c r="S69" s="178" t="e">
        <f t="shared" ref="S69:S79" si="20">IF(S5=0,0,S17/(S5*$R$226))</f>
        <v>#DIV/0!</v>
      </c>
    </row>
    <row r="70" spans="2:19" x14ac:dyDescent="0.25">
      <c r="B70" s="138"/>
      <c r="C70" s="138"/>
      <c r="D70" s="4" t="s">
        <v>204</v>
      </c>
      <c r="E70" s="142"/>
      <c r="F70" s="224">
        <f t="shared" ref="F70:Q70" si="21">IF(F6=0,0,F18/(F6*F$221))</f>
        <v>0.68458781362007171</v>
      </c>
      <c r="G70" s="224">
        <f t="shared" si="21"/>
        <v>0.72413793103448276</v>
      </c>
      <c r="H70" s="224">
        <f t="shared" si="21"/>
        <v>0.56630824372759858</v>
      </c>
      <c r="I70" s="224">
        <f t="shared" si="21"/>
        <v>0.50370370370370365</v>
      </c>
      <c r="J70" s="224">
        <f t="shared" si="21"/>
        <v>0.46594982078853048</v>
      </c>
      <c r="K70" s="224">
        <f t="shared" si="21"/>
        <v>0.55185185185185182</v>
      </c>
      <c r="L70" s="224">
        <f t="shared" si="21"/>
        <v>0.45519713261648748</v>
      </c>
      <c r="M70" s="224">
        <f t="shared" si="21"/>
        <v>0.4946236559139785</v>
      </c>
      <c r="N70" s="224">
        <f t="shared" si="21"/>
        <v>0.62222222222222223</v>
      </c>
      <c r="O70" s="224">
        <f t="shared" si="21"/>
        <v>0.37634408602150538</v>
      </c>
      <c r="P70" s="224">
        <f t="shared" si="21"/>
        <v>0.66296296296296298</v>
      </c>
      <c r="Q70" s="224">
        <f t="shared" si="21"/>
        <v>0.70609318996415771</v>
      </c>
      <c r="R70" s="179"/>
      <c r="S70" s="180" t="e">
        <f t="shared" si="20"/>
        <v>#DIV/0!</v>
      </c>
    </row>
    <row r="71" spans="2:19" x14ac:dyDescent="0.25">
      <c r="B71" s="138"/>
      <c r="C71" s="138"/>
      <c r="D71" s="4" t="s">
        <v>205</v>
      </c>
      <c r="E71" s="142"/>
      <c r="F71" s="224">
        <f t="shared" ref="F71:Q71" si="22">IF(F7=0,0,F19/(F7*F$221))</f>
        <v>0.70967741935483875</v>
      </c>
      <c r="G71" s="224">
        <f t="shared" si="22"/>
        <v>0.65057471264367817</v>
      </c>
      <c r="H71" s="224">
        <f t="shared" si="22"/>
        <v>0.3827956989247312</v>
      </c>
      <c r="I71" s="224">
        <f t="shared" si="22"/>
        <v>0.21333333333333335</v>
      </c>
      <c r="J71" s="224">
        <f t="shared" si="22"/>
        <v>0.25591397849462366</v>
      </c>
      <c r="K71" s="224">
        <f t="shared" si="22"/>
        <v>0.21777777777777776</v>
      </c>
      <c r="L71" s="224">
        <f t="shared" si="22"/>
        <v>0.54193548387096779</v>
      </c>
      <c r="M71" s="224">
        <f t="shared" si="22"/>
        <v>0.92688172043010753</v>
      </c>
      <c r="N71" s="224">
        <f t="shared" si="22"/>
        <v>0.88444444444444448</v>
      </c>
      <c r="O71" s="224">
        <f t="shared" si="22"/>
        <v>0.98709677419354835</v>
      </c>
      <c r="P71" s="224">
        <f t="shared" si="22"/>
        <v>0.8666666666666667</v>
      </c>
      <c r="Q71" s="224">
        <f t="shared" si="22"/>
        <v>0.89247311827956988</v>
      </c>
      <c r="R71" s="179"/>
      <c r="S71" s="180" t="e">
        <f t="shared" si="20"/>
        <v>#DIV/0!</v>
      </c>
    </row>
    <row r="72" spans="2:19" x14ac:dyDescent="0.25">
      <c r="B72" s="138"/>
      <c r="C72" s="138"/>
      <c r="D72" s="4" t="s">
        <v>996</v>
      </c>
      <c r="E72" s="142"/>
      <c r="F72" s="224">
        <f t="shared" ref="F72:Q72" si="23">IF(F8=0,0,F20/(F8*F$221))</f>
        <v>0.69354838709677424</v>
      </c>
      <c r="G72" s="224">
        <f t="shared" si="23"/>
        <v>0.7068965517241379</v>
      </c>
      <c r="H72" s="224">
        <f t="shared" si="23"/>
        <v>0.70430107526881724</v>
      </c>
      <c r="I72" s="224">
        <f t="shared" si="23"/>
        <v>0.66666666666666663</v>
      </c>
      <c r="J72" s="224">
        <f t="shared" si="23"/>
        <v>0.521505376344086</v>
      </c>
      <c r="K72" s="224">
        <f t="shared" si="23"/>
        <v>0.66111111111111109</v>
      </c>
      <c r="L72" s="224">
        <f t="shared" si="23"/>
        <v>0.70430107526881724</v>
      </c>
      <c r="M72" s="224">
        <f t="shared" si="23"/>
        <v>0.66666666666666663</v>
      </c>
      <c r="N72" s="224">
        <f t="shared" si="23"/>
        <v>0.68888888888888888</v>
      </c>
      <c r="O72" s="224">
        <f t="shared" si="23"/>
        <v>0.79032258064516125</v>
      </c>
      <c r="P72" s="224">
        <f t="shared" si="23"/>
        <v>0.57222222222222219</v>
      </c>
      <c r="Q72" s="224">
        <f t="shared" si="23"/>
        <v>0.84946236559139787</v>
      </c>
      <c r="R72" s="179"/>
      <c r="S72" s="180" t="e">
        <f t="shared" si="20"/>
        <v>#DIV/0!</v>
      </c>
    </row>
    <row r="73" spans="2:19" x14ac:dyDescent="0.25">
      <c r="B73" s="138"/>
      <c r="C73" s="138"/>
      <c r="D73" s="4" t="s">
        <v>206</v>
      </c>
      <c r="E73" s="142"/>
      <c r="F73" s="224">
        <f t="shared" ref="F73:Q73" si="24">IF(F9=0,0,F21/(F9*F$221))</f>
        <v>0.6820276497695853</v>
      </c>
      <c r="G73" s="224">
        <f t="shared" si="24"/>
        <v>0.73399014778325122</v>
      </c>
      <c r="H73" s="224">
        <f t="shared" si="24"/>
        <v>1.2119815668202765</v>
      </c>
      <c r="I73" s="224">
        <f t="shared" si="24"/>
        <v>1.7809523809523808</v>
      </c>
      <c r="J73" s="224">
        <f t="shared" si="24"/>
        <v>1.4976958525345623</v>
      </c>
      <c r="K73" s="224">
        <f t="shared" si="24"/>
        <v>1.6952380952380952</v>
      </c>
      <c r="L73" s="224">
        <f t="shared" si="24"/>
        <v>0.93087557603686633</v>
      </c>
      <c r="M73" s="224">
        <f t="shared" si="24"/>
        <v>0.73732718894009219</v>
      </c>
      <c r="N73" s="224">
        <f t="shared" si="24"/>
        <v>0.88571428571428568</v>
      </c>
      <c r="O73" s="224">
        <f t="shared" si="24"/>
        <v>0.87557603686635943</v>
      </c>
      <c r="P73" s="224">
        <f t="shared" si="24"/>
        <v>0.96190476190476193</v>
      </c>
      <c r="Q73" s="224">
        <f t="shared" si="24"/>
        <v>0.90322580645161288</v>
      </c>
      <c r="R73" s="179"/>
      <c r="S73" s="180" t="e">
        <f t="shared" si="20"/>
        <v>#DIV/0!</v>
      </c>
    </row>
    <row r="74" spans="2:19" x14ac:dyDescent="0.25">
      <c r="B74" s="138"/>
      <c r="C74" s="138"/>
      <c r="D74" s="4" t="s">
        <v>997</v>
      </c>
      <c r="E74" s="142"/>
      <c r="F74" s="224">
        <f t="shared" ref="F74:Q74" si="25">IF(F10=0,0,F22/(F10*F$221))</f>
        <v>0.76774193548387093</v>
      </c>
      <c r="G74" s="224">
        <f t="shared" si="25"/>
        <v>0.75172413793103443</v>
      </c>
      <c r="H74" s="224">
        <f t="shared" si="25"/>
        <v>0.7870967741935484</v>
      </c>
      <c r="I74" s="224">
        <f t="shared" si="25"/>
        <v>0.77333333333333332</v>
      </c>
      <c r="J74" s="224">
        <f t="shared" si="25"/>
        <v>0.7870967741935484</v>
      </c>
      <c r="K74" s="224">
        <f t="shared" si="25"/>
        <v>0.57333333333333336</v>
      </c>
      <c r="L74" s="224">
        <f t="shared" si="25"/>
        <v>0.91612903225806452</v>
      </c>
      <c r="M74" s="224">
        <f t="shared" si="25"/>
        <v>0.84516129032258069</v>
      </c>
      <c r="N74" s="224">
        <f t="shared" si="25"/>
        <v>0.38666666666666666</v>
      </c>
      <c r="O74" s="224">
        <f t="shared" si="25"/>
        <v>0.76129032258064511</v>
      </c>
      <c r="P74" s="224">
        <f t="shared" si="25"/>
        <v>0.85333333333333339</v>
      </c>
      <c r="Q74" s="224">
        <f t="shared" si="25"/>
        <v>0.7870967741935484</v>
      </c>
      <c r="R74" s="179"/>
      <c r="S74" s="180" t="e">
        <f t="shared" si="20"/>
        <v>#DIV/0!</v>
      </c>
    </row>
    <row r="75" spans="2:19" x14ac:dyDescent="0.25">
      <c r="B75" s="138"/>
      <c r="C75" s="138"/>
      <c r="D75" s="4" t="s">
        <v>208</v>
      </c>
      <c r="E75" s="142"/>
      <c r="F75" s="224">
        <f t="shared" ref="F75:Q75" si="26">IF(F11=0,0,F23/(F11*F$221))</f>
        <v>0.92258064516129035</v>
      </c>
      <c r="G75" s="224">
        <f t="shared" si="26"/>
        <v>0.91724137931034477</v>
      </c>
      <c r="H75" s="224">
        <f t="shared" si="26"/>
        <v>0.9096774193548387</v>
      </c>
      <c r="I75" s="224">
        <f t="shared" si="26"/>
        <v>0.57999999999999996</v>
      </c>
      <c r="J75" s="224">
        <f t="shared" si="26"/>
        <v>0.92903225806451617</v>
      </c>
      <c r="K75" s="224">
        <f t="shared" si="26"/>
        <v>0.85333333333333339</v>
      </c>
      <c r="L75" s="224">
        <f t="shared" si="26"/>
        <v>0.967741935483871</v>
      </c>
      <c r="M75" s="224">
        <f t="shared" si="26"/>
        <v>0.7870967741935484</v>
      </c>
      <c r="N75" s="224">
        <f t="shared" si="26"/>
        <v>0.39333333333333331</v>
      </c>
      <c r="O75" s="224">
        <f t="shared" si="26"/>
        <v>0.70967741935483875</v>
      </c>
      <c r="P75" s="224">
        <f t="shared" si="26"/>
        <v>0.94666666666666666</v>
      </c>
      <c r="Q75" s="224">
        <f t="shared" si="26"/>
        <v>0.92903225806451617</v>
      </c>
      <c r="R75" s="179"/>
      <c r="S75" s="180" t="e">
        <f t="shared" si="20"/>
        <v>#DIV/0!</v>
      </c>
    </row>
    <row r="76" spans="2:19" x14ac:dyDescent="0.25">
      <c r="B76" s="138"/>
      <c r="C76" s="138"/>
      <c r="D76" s="3" t="s">
        <v>209</v>
      </c>
      <c r="E76" s="139"/>
      <c r="F76" s="224">
        <f t="shared" ref="F76:Q76" si="27">IF(F12=0,0,F24/(F12*F$221))</f>
        <v>0</v>
      </c>
      <c r="G76" s="224">
        <f t="shared" si="27"/>
        <v>0</v>
      </c>
      <c r="H76" s="224">
        <f t="shared" si="27"/>
        <v>0</v>
      </c>
      <c r="I76" s="224">
        <f t="shared" si="27"/>
        <v>0</v>
      </c>
      <c r="J76" s="224">
        <f t="shared" si="27"/>
        <v>0</v>
      </c>
      <c r="K76" s="224">
        <f t="shared" si="27"/>
        <v>0</v>
      </c>
      <c r="L76" s="224">
        <f t="shared" si="27"/>
        <v>0</v>
      </c>
      <c r="M76" s="224">
        <f t="shared" si="27"/>
        <v>0</v>
      </c>
      <c r="N76" s="224">
        <f t="shared" si="27"/>
        <v>0</v>
      </c>
      <c r="O76" s="224">
        <f t="shared" si="27"/>
        <v>0</v>
      </c>
      <c r="P76" s="224">
        <f t="shared" si="27"/>
        <v>0</v>
      </c>
      <c r="Q76" s="224">
        <f t="shared" si="27"/>
        <v>0</v>
      </c>
      <c r="R76" s="179"/>
      <c r="S76" s="180">
        <f t="shared" si="20"/>
        <v>0</v>
      </c>
    </row>
    <row r="77" spans="2:19" x14ac:dyDescent="0.25">
      <c r="B77" s="138"/>
      <c r="C77" s="138"/>
      <c r="D77" s="4" t="s">
        <v>210</v>
      </c>
      <c r="E77" s="142"/>
      <c r="F77" s="224">
        <f t="shared" ref="F77:Q77" si="28">IF(F13=0,0,F25/(F13*F$221))</f>
        <v>0.84516129032258069</v>
      </c>
      <c r="G77" s="224">
        <f t="shared" si="28"/>
        <v>0.65172413793103445</v>
      </c>
      <c r="H77" s="224">
        <f t="shared" si="28"/>
        <v>0.45806451612903226</v>
      </c>
      <c r="I77" s="224">
        <f t="shared" si="28"/>
        <v>0.48333333333333334</v>
      </c>
      <c r="J77" s="224">
        <f t="shared" si="28"/>
        <v>0.4838709677419355</v>
      </c>
      <c r="K77" s="224">
        <f t="shared" si="28"/>
        <v>0.47</v>
      </c>
      <c r="L77" s="224">
        <f t="shared" si="28"/>
        <v>0.71935483870967742</v>
      </c>
      <c r="M77" s="224">
        <f t="shared" si="28"/>
        <v>0.93548387096774188</v>
      </c>
      <c r="N77" s="224">
        <f t="shared" si="28"/>
        <v>0.85333333333333339</v>
      </c>
      <c r="O77" s="224">
        <f t="shared" si="28"/>
        <v>0.8935483870967742</v>
      </c>
      <c r="P77" s="224">
        <f t="shared" si="28"/>
        <v>0.73</v>
      </c>
      <c r="Q77" s="224">
        <f t="shared" si="28"/>
        <v>0.7709677419354839</v>
      </c>
      <c r="R77" s="179"/>
      <c r="S77" s="180" t="e">
        <f t="shared" si="20"/>
        <v>#DIV/0!</v>
      </c>
    </row>
    <row r="78" spans="2:19" x14ac:dyDescent="0.25">
      <c r="B78" s="138"/>
      <c r="C78" s="138"/>
      <c r="D78" s="3" t="s">
        <v>998</v>
      </c>
      <c r="E78" s="139"/>
      <c r="F78" s="224">
        <f t="shared" ref="F78:Q78" si="29">IF(F14=0,0,F26/(F14*F$221))</f>
        <v>0</v>
      </c>
      <c r="G78" s="224">
        <f t="shared" si="29"/>
        <v>0</v>
      </c>
      <c r="H78" s="224">
        <f t="shared" si="29"/>
        <v>0</v>
      </c>
      <c r="I78" s="224">
        <f t="shared" si="29"/>
        <v>0</v>
      </c>
      <c r="J78" s="224">
        <f t="shared" si="29"/>
        <v>0</v>
      </c>
      <c r="K78" s="224">
        <f t="shared" si="29"/>
        <v>0</v>
      </c>
      <c r="L78" s="224">
        <f t="shared" si="29"/>
        <v>0</v>
      </c>
      <c r="M78" s="224">
        <f t="shared" si="29"/>
        <v>0</v>
      </c>
      <c r="N78" s="224">
        <f t="shared" si="29"/>
        <v>0</v>
      </c>
      <c r="O78" s="224">
        <f t="shared" si="29"/>
        <v>0</v>
      </c>
      <c r="P78" s="224">
        <f t="shared" si="29"/>
        <v>0</v>
      </c>
      <c r="Q78" s="224">
        <f t="shared" si="29"/>
        <v>0</v>
      </c>
      <c r="R78" s="179"/>
      <c r="S78" s="180">
        <f t="shared" si="20"/>
        <v>0</v>
      </c>
    </row>
    <row r="79" spans="2:19" x14ac:dyDescent="0.25">
      <c r="B79" s="133"/>
      <c r="C79" s="181"/>
      <c r="D79" s="194" t="s">
        <v>15</v>
      </c>
      <c r="E79" s="194"/>
      <c r="F79" s="225" t="e">
        <f>IF(F15=0,0,F27/(F15*30.4))</f>
        <v>#REF!</v>
      </c>
      <c r="G79" s="225" t="e">
        <f t="shared" ref="G79:Q79" si="30">IF(G15=0,0,G27/(G15*30.4))</f>
        <v>#REF!</v>
      </c>
      <c r="H79" s="225" t="e">
        <f t="shared" si="30"/>
        <v>#REF!</v>
      </c>
      <c r="I79" s="225" t="e">
        <f t="shared" si="30"/>
        <v>#REF!</v>
      </c>
      <c r="J79" s="225" t="e">
        <f t="shared" si="30"/>
        <v>#REF!</v>
      </c>
      <c r="K79" s="225" t="e">
        <f t="shared" si="30"/>
        <v>#REF!</v>
      </c>
      <c r="L79" s="225" t="e">
        <f t="shared" si="30"/>
        <v>#REF!</v>
      </c>
      <c r="M79" s="225" t="e">
        <f t="shared" si="30"/>
        <v>#REF!</v>
      </c>
      <c r="N79" s="225" t="e">
        <f t="shared" si="30"/>
        <v>#REF!</v>
      </c>
      <c r="O79" s="225" t="e">
        <f t="shared" si="30"/>
        <v>#REF!</v>
      </c>
      <c r="P79" s="225" t="e">
        <f t="shared" si="30"/>
        <v>#REF!</v>
      </c>
      <c r="Q79" s="225" t="e">
        <f t="shared" si="30"/>
        <v>#REF!</v>
      </c>
      <c r="R79" s="182"/>
      <c r="S79" s="183" t="e">
        <f t="shared" si="20"/>
        <v>#REF!</v>
      </c>
    </row>
    <row r="80" spans="2:19" x14ac:dyDescent="0.25">
      <c r="B80" s="133"/>
      <c r="C80" s="230" t="s">
        <v>999</v>
      </c>
      <c r="D80" s="150"/>
      <c r="E80" s="150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2"/>
    </row>
    <row r="81" spans="2:19" x14ac:dyDescent="0.25">
      <c r="B81" s="138"/>
      <c r="C81" s="138"/>
      <c r="D81" s="4" t="s">
        <v>217</v>
      </c>
      <c r="E81" s="142"/>
      <c r="F81" s="226">
        <f>'P.E. Atual. '!C85</f>
        <v>4.741935483870968</v>
      </c>
      <c r="G81" s="226">
        <f>'P.E. Atual. '!D85</f>
        <v>5.4285714285714288</v>
      </c>
      <c r="H81" s="226">
        <f>'P.E. Atual. '!E85</f>
        <v>5.064516129032258</v>
      </c>
      <c r="I81" s="226">
        <f>'P.E. Atual. '!F85</f>
        <v>7.2666666666666666</v>
      </c>
      <c r="J81" s="226">
        <f>'P.E. Atual. '!G85</f>
        <v>7.580645161290323</v>
      </c>
      <c r="K81" s="226">
        <f>'P.E. Atual. '!H85</f>
        <v>5.6333333333333337</v>
      </c>
      <c r="L81" s="226">
        <f>'P.E. Atual. '!I85</f>
        <v>4.064516129032258</v>
      </c>
      <c r="M81" s="226">
        <f>'P.E. Atual. '!J85</f>
        <v>8.0322580645161299</v>
      </c>
      <c r="N81" s="226">
        <f>'P.E. Atual. '!K85</f>
        <v>6.9333333333333336</v>
      </c>
      <c r="O81" s="226">
        <f>'P.E. Atual. '!L85</f>
        <v>7.354838709677419</v>
      </c>
      <c r="P81" s="226">
        <f>'P.E. Atual. '!M85</f>
        <v>7.2333333333333334</v>
      </c>
      <c r="Q81" s="226">
        <f>'P.E. Atual. '!N85</f>
        <v>6</v>
      </c>
      <c r="R81" s="177"/>
      <c r="S81" s="184">
        <f t="shared" ref="S81:S90" si="31">AVERAGE(F81:Q81)</f>
        <v>6.2778289810547863</v>
      </c>
    </row>
    <row r="82" spans="2:19" x14ac:dyDescent="0.25">
      <c r="B82" s="138"/>
      <c r="C82" s="138"/>
      <c r="D82" s="4" t="s">
        <v>1000</v>
      </c>
      <c r="E82" s="142"/>
      <c r="F82" s="226">
        <f>'P.E. Atual. '!C86</f>
        <v>6.161290322580645</v>
      </c>
      <c r="G82" s="226">
        <f>'P.E. Atual. '!D86</f>
        <v>6.75</v>
      </c>
      <c r="H82" s="226">
        <f>'P.E. Atual. '!E86</f>
        <v>5.096774193548387</v>
      </c>
      <c r="I82" s="226">
        <f>'P.E. Atual. '!F86</f>
        <v>4.5333333333333332</v>
      </c>
      <c r="J82" s="226">
        <f>'P.E. Atual. '!G86</f>
        <v>4.193548387096774</v>
      </c>
      <c r="K82" s="226">
        <f>'P.E. Atual. '!H86</f>
        <v>4.9666666666666668</v>
      </c>
      <c r="L82" s="226">
        <f>'P.E. Atual. '!I86</f>
        <v>4.096774193548387</v>
      </c>
      <c r="M82" s="226">
        <f>'P.E. Atual. '!J86</f>
        <v>4.4516129032258061</v>
      </c>
      <c r="N82" s="226">
        <f>'P.E. Atual. '!K86</f>
        <v>5.6</v>
      </c>
      <c r="O82" s="226">
        <f>'P.E. Atual. '!L86</f>
        <v>3.3870967741935485</v>
      </c>
      <c r="P82" s="226">
        <f>'P.E. Atual. '!M86</f>
        <v>5.9666666666666668</v>
      </c>
      <c r="Q82" s="226">
        <f>'P.E. Atual. '!N86</f>
        <v>6.354838709677419</v>
      </c>
      <c r="R82" s="179"/>
      <c r="S82" s="185">
        <f t="shared" si="31"/>
        <v>5.1298835125448035</v>
      </c>
    </row>
    <row r="83" spans="2:19" x14ac:dyDescent="0.25">
      <c r="B83" s="138"/>
      <c r="C83" s="138"/>
      <c r="D83" s="4" t="s">
        <v>1001</v>
      </c>
      <c r="E83" s="142"/>
      <c r="F83" s="226">
        <f>'P.E. Atual. '!C87</f>
        <v>10.64516129032258</v>
      </c>
      <c r="G83" s="226">
        <f>'P.E. Atual. '!D87</f>
        <v>10.107142857142858</v>
      </c>
      <c r="H83" s="226">
        <f>'P.E. Atual. '!E87</f>
        <v>5.741935483870968</v>
      </c>
      <c r="I83" s="226">
        <f>'P.E. Atual. '!F87</f>
        <v>3.2</v>
      </c>
      <c r="J83" s="226">
        <f>'P.E. Atual. '!G87</f>
        <v>3.838709677419355</v>
      </c>
      <c r="K83" s="226">
        <f>'P.E. Atual. '!H87</f>
        <v>3.2666666666666666</v>
      </c>
      <c r="L83" s="226">
        <f>'P.E. Atual. '!I87</f>
        <v>8.129032258064516</v>
      </c>
      <c r="M83" s="226">
        <f>'P.E. Atual. '!J87</f>
        <v>13.903225806451612</v>
      </c>
      <c r="N83" s="226">
        <f>'P.E. Atual. '!K87</f>
        <v>13.266666666666667</v>
      </c>
      <c r="O83" s="226">
        <f>'P.E. Atual. '!L87</f>
        <v>14.806451612903226</v>
      </c>
      <c r="P83" s="226">
        <f>'P.E. Atual. '!M87</f>
        <v>13</v>
      </c>
      <c r="Q83" s="226">
        <f>'P.E. Atual. '!N87</f>
        <v>13.387096774193548</v>
      </c>
      <c r="R83" s="179"/>
      <c r="S83" s="185">
        <f t="shared" si="31"/>
        <v>9.4410074244751669</v>
      </c>
    </row>
    <row r="84" spans="2:19" x14ac:dyDescent="0.25">
      <c r="B84" s="138"/>
      <c r="C84" s="138"/>
      <c r="D84" s="4" t="s">
        <v>220</v>
      </c>
      <c r="E84" s="142"/>
      <c r="F84" s="226">
        <f>'P.E. Atual. '!C88</f>
        <v>4.161290322580645</v>
      </c>
      <c r="G84" s="226">
        <f>'P.E. Atual. '!D88</f>
        <v>4.3928571428571432</v>
      </c>
      <c r="H84" s="226">
        <f>'P.E. Atual. '!E88</f>
        <v>4.225806451612903</v>
      </c>
      <c r="I84" s="226">
        <f>'P.E. Atual. '!F88</f>
        <v>4</v>
      </c>
      <c r="J84" s="226">
        <f>'P.E. Atual. '!G88</f>
        <v>3.129032258064516</v>
      </c>
      <c r="K84" s="226">
        <f>'P.E. Atual. '!H88</f>
        <v>3.9666666666666668</v>
      </c>
      <c r="L84" s="226">
        <f>'P.E. Atual. '!I88</f>
        <v>4.225806451612903</v>
      </c>
      <c r="M84" s="226">
        <f>'P.E. Atual. '!J88</f>
        <v>4</v>
      </c>
      <c r="N84" s="226">
        <f>'P.E. Atual. '!K88</f>
        <v>4.1333333333333337</v>
      </c>
      <c r="O84" s="226">
        <f>'P.E. Atual. '!L88</f>
        <v>4.741935483870968</v>
      </c>
      <c r="P84" s="226">
        <f>'P.E. Atual. '!M88</f>
        <v>3.4333333333333331</v>
      </c>
      <c r="Q84" s="226">
        <f>'P.E. Atual. '!N88</f>
        <v>5.096774193548387</v>
      </c>
      <c r="R84" s="179"/>
      <c r="S84" s="185">
        <f t="shared" si="31"/>
        <v>4.1255696364567322</v>
      </c>
    </row>
    <row r="85" spans="2:19" x14ac:dyDescent="0.25">
      <c r="B85" s="138"/>
      <c r="C85" s="138"/>
      <c r="D85" s="4" t="s">
        <v>1002</v>
      </c>
      <c r="E85" s="142"/>
      <c r="F85" s="226">
        <f>'P.E. Atual. '!C89</f>
        <v>4.774193548387097</v>
      </c>
      <c r="G85" s="226">
        <f>'P.E. Atual. '!D89</f>
        <v>5.3214285714285712</v>
      </c>
      <c r="H85" s="226">
        <f>'P.E. Atual. '!E89</f>
        <v>8.4838709677419359</v>
      </c>
      <c r="I85" s="226">
        <f>'P.E. Atual. '!F89</f>
        <v>12.466666666666667</v>
      </c>
      <c r="J85" s="226">
        <f>'P.E. Atual. '!G89</f>
        <v>10.483870967741936</v>
      </c>
      <c r="K85" s="226">
        <f>'P.E. Atual. '!H89</f>
        <v>11.866666666666667</v>
      </c>
      <c r="L85" s="226">
        <f>'P.E. Atual. '!I89</f>
        <v>6.5161290322580649</v>
      </c>
      <c r="M85" s="226">
        <f>'P.E. Atual. '!J89</f>
        <v>5.161290322580645</v>
      </c>
      <c r="N85" s="226">
        <f>'P.E. Atual. '!K89</f>
        <v>6.2</v>
      </c>
      <c r="O85" s="226">
        <f>'P.E. Atual. '!L89</f>
        <v>6.129032258064516</v>
      </c>
      <c r="P85" s="226">
        <f>'P.E. Atual. '!M89</f>
        <v>6.7333333333333334</v>
      </c>
      <c r="Q85" s="226">
        <f>'P.E. Atual. '!N89</f>
        <v>6.32258064516129</v>
      </c>
      <c r="R85" s="179"/>
      <c r="S85" s="185">
        <f t="shared" si="31"/>
        <v>7.5382552483358936</v>
      </c>
    </row>
    <row r="86" spans="2:19" x14ac:dyDescent="0.25">
      <c r="B86" s="138"/>
      <c r="C86" s="138"/>
      <c r="D86" s="4" t="s">
        <v>1003</v>
      </c>
      <c r="E86" s="142"/>
      <c r="F86" s="226">
        <f>'P.E. Atual. '!C90</f>
        <v>3.838709677419355</v>
      </c>
      <c r="G86" s="226">
        <f>'P.E. Atual. '!D90</f>
        <v>3.8928571428571428</v>
      </c>
      <c r="H86" s="226">
        <f>'P.E. Atual. '!E90</f>
        <v>3.935483870967742</v>
      </c>
      <c r="I86" s="226">
        <f>'P.E. Atual. '!F90</f>
        <v>3.8666666666666667</v>
      </c>
      <c r="J86" s="226">
        <f>'P.E. Atual. '!G90</f>
        <v>3.935483870967742</v>
      </c>
      <c r="K86" s="226">
        <f>'P.E. Atual. '!H90</f>
        <v>2.8666666666666667</v>
      </c>
      <c r="L86" s="226">
        <f>'P.E. Atual. '!I90</f>
        <v>4.580645161290323</v>
      </c>
      <c r="M86" s="226">
        <f>'P.E. Atual. '!J90</f>
        <v>4.225806451612903</v>
      </c>
      <c r="N86" s="226">
        <f>'P.E. Atual. '!K90</f>
        <v>1.9333333333333333</v>
      </c>
      <c r="O86" s="226">
        <f>'P.E. Atual. '!L90</f>
        <v>3.806451612903226</v>
      </c>
      <c r="P86" s="226">
        <f>'P.E. Atual. '!M90</f>
        <v>4.2666666666666666</v>
      </c>
      <c r="Q86" s="226">
        <f>'P.E. Atual. '!N90</f>
        <v>3.935483870967742</v>
      </c>
      <c r="R86" s="179"/>
      <c r="S86" s="185">
        <f t="shared" si="31"/>
        <v>3.7570212493599588</v>
      </c>
    </row>
    <row r="87" spans="2:19" x14ac:dyDescent="0.25">
      <c r="B87" s="138"/>
      <c r="C87" s="138"/>
      <c r="D87" s="4" t="s">
        <v>1004</v>
      </c>
      <c r="E87" s="142"/>
      <c r="F87" s="226">
        <f>'P.E. Atual. '!C91</f>
        <v>4.612903225806452</v>
      </c>
      <c r="G87" s="226">
        <f>'P.E. Atual. '!D91</f>
        <v>4.75</v>
      </c>
      <c r="H87" s="226">
        <f>'P.E. Atual. '!E91</f>
        <v>4.5483870967741939</v>
      </c>
      <c r="I87" s="226">
        <f>'P.E. Atual. '!F91</f>
        <v>2.9</v>
      </c>
      <c r="J87" s="226">
        <f>'P.E. Atual. '!G91</f>
        <v>4.645161290322581</v>
      </c>
      <c r="K87" s="226">
        <f>'P.E. Atual. '!H91</f>
        <v>4.2666666666666666</v>
      </c>
      <c r="L87" s="226">
        <f>'P.E. Atual. '!I91</f>
        <v>4.838709677419355</v>
      </c>
      <c r="M87" s="226">
        <f>'P.E. Atual. '!J91</f>
        <v>3.935483870967742</v>
      </c>
      <c r="N87" s="226">
        <f>'P.E. Atual. '!K91</f>
        <v>1.9666666666666666</v>
      </c>
      <c r="O87" s="226">
        <f>'P.E. Atual. '!L91</f>
        <v>3.5483870967741935</v>
      </c>
      <c r="P87" s="226">
        <f>'P.E. Atual. '!M91</f>
        <v>4.7333333333333334</v>
      </c>
      <c r="Q87" s="226">
        <f>'P.E. Atual. '!N91</f>
        <v>4.645161290322581</v>
      </c>
      <c r="R87" s="179"/>
      <c r="S87" s="185">
        <f t="shared" si="31"/>
        <v>4.1159050179211478</v>
      </c>
    </row>
    <row r="88" spans="2:19" x14ac:dyDescent="0.25">
      <c r="B88" s="138"/>
      <c r="C88" s="138"/>
      <c r="D88" s="3" t="s">
        <v>1005</v>
      </c>
      <c r="E88" s="139"/>
      <c r="F88" s="226">
        <f>'P.E. Atual. '!C92</f>
        <v>0</v>
      </c>
      <c r="G88" s="226">
        <f>'P.E. Atual. '!D92</f>
        <v>0</v>
      </c>
      <c r="H88" s="226">
        <f>'P.E. Atual. '!E92</f>
        <v>0</v>
      </c>
      <c r="I88" s="226">
        <f>'P.E. Atual. '!F92</f>
        <v>0</v>
      </c>
      <c r="J88" s="226">
        <f>'P.E. Atual. '!G92</f>
        <v>0</v>
      </c>
      <c r="K88" s="226">
        <f>'P.E. Atual. '!H92</f>
        <v>0</v>
      </c>
      <c r="L88" s="226">
        <f>'P.E. Atual. '!I92</f>
        <v>0</v>
      </c>
      <c r="M88" s="226">
        <f>'P.E. Atual. '!J92</f>
        <v>0</v>
      </c>
      <c r="N88" s="226">
        <f>'P.E. Atual. '!K92</f>
        <v>0</v>
      </c>
      <c r="O88" s="226">
        <f>'P.E. Atual. '!L92</f>
        <v>0</v>
      </c>
      <c r="P88" s="226">
        <f>'P.E. Atual. '!M92</f>
        <v>0</v>
      </c>
      <c r="Q88" s="226">
        <f>'P.E. Atual. '!N92</f>
        <v>0</v>
      </c>
      <c r="R88" s="179"/>
      <c r="S88" s="185">
        <f t="shared" si="31"/>
        <v>0</v>
      </c>
    </row>
    <row r="89" spans="2:19" x14ac:dyDescent="0.25">
      <c r="B89" s="138"/>
      <c r="C89" s="138"/>
      <c r="D89" s="4" t="s">
        <v>1006</v>
      </c>
      <c r="E89" s="142"/>
      <c r="F89" s="226">
        <f>'P.E. Atual. '!C93</f>
        <v>8.4516129032258061</v>
      </c>
      <c r="G89" s="226">
        <f>'P.E. Atual. '!D93</f>
        <v>6.75</v>
      </c>
      <c r="H89" s="226">
        <f>'P.E. Atual. '!E93</f>
        <v>4.580645161290323</v>
      </c>
      <c r="I89" s="226">
        <f>'P.E. Atual. '!F93</f>
        <v>4.833333333333333</v>
      </c>
      <c r="J89" s="226">
        <f>'P.E. Atual. '!G93</f>
        <v>4.838709677419355</v>
      </c>
      <c r="K89" s="226">
        <f>'P.E. Atual. '!H93</f>
        <v>4.7</v>
      </c>
      <c r="L89" s="226">
        <f>'P.E. Atual. '!I93</f>
        <v>7.193548387096774</v>
      </c>
      <c r="M89" s="226">
        <f>'P.E. Atual. '!J93</f>
        <v>9.3548387096774199</v>
      </c>
      <c r="N89" s="226">
        <f>'P.E. Atual. '!K93</f>
        <v>8.5333333333333332</v>
      </c>
      <c r="O89" s="226">
        <f>'P.E. Atual. '!L93</f>
        <v>8.935483870967742</v>
      </c>
      <c r="P89" s="226">
        <f>'P.E. Atual. '!M93</f>
        <v>7.3</v>
      </c>
      <c r="Q89" s="226">
        <f>'P.E. Atual. '!N93</f>
        <v>7.709677419354839</v>
      </c>
      <c r="R89" s="179"/>
      <c r="S89" s="185">
        <f t="shared" si="31"/>
        <v>6.93176523297491</v>
      </c>
    </row>
    <row r="90" spans="2:19" x14ac:dyDescent="0.25">
      <c r="B90" s="138"/>
      <c r="C90" s="138"/>
      <c r="D90" s="3" t="s">
        <v>1007</v>
      </c>
      <c r="E90" s="139"/>
      <c r="F90" s="226">
        <f>'P.E. Atual. '!C94</f>
        <v>47.387096774193552</v>
      </c>
      <c r="G90" s="226">
        <f>'P.E. Atual. '!D94</f>
        <v>47.392857142857146</v>
      </c>
      <c r="H90" s="226">
        <f>'P.E. Atual. '!E94</f>
        <v>41.677419354838705</v>
      </c>
      <c r="I90" s="226">
        <f>'P.E. Atual. '!F94</f>
        <v>43.06666666666667</v>
      </c>
      <c r="J90" s="226">
        <f>'P.E. Atual. '!G94</f>
        <v>42.645161290322584</v>
      </c>
      <c r="K90" s="226">
        <f>'P.E. Atual. '!H94</f>
        <v>41.533333333333339</v>
      </c>
      <c r="L90" s="226">
        <f>'P.E. Atual. '!I94</f>
        <v>43.645161290322584</v>
      </c>
      <c r="M90" s="226">
        <f>'P.E. Atual. '!J94</f>
        <v>53.064516129032256</v>
      </c>
      <c r="N90" s="226">
        <f>'P.E. Atual. '!K94</f>
        <v>48.566666666666663</v>
      </c>
      <c r="O90" s="226">
        <f>'P.E. Atual. '!L94</f>
        <v>52.70967741935484</v>
      </c>
      <c r="P90" s="226">
        <f>'P.E. Atual. '!M94</f>
        <v>52.666666666666664</v>
      </c>
      <c r="Q90" s="226">
        <f>'P.E. Atual. '!N94</f>
        <v>53.451612903225815</v>
      </c>
      <c r="R90" s="179"/>
      <c r="S90" s="185">
        <f t="shared" si="31"/>
        <v>47.317236303123401</v>
      </c>
    </row>
    <row r="91" spans="2:19" x14ac:dyDescent="0.25">
      <c r="B91" s="138"/>
      <c r="C91" s="145"/>
      <c r="D91" s="146" t="s">
        <v>16</v>
      </c>
      <c r="E91" s="146"/>
      <c r="F91" s="227">
        <f>'P.E. Atual. '!C94</f>
        <v>47.387096774193552</v>
      </c>
      <c r="G91" s="227">
        <f>'P.E. Atual. '!D94</f>
        <v>47.392857142857146</v>
      </c>
      <c r="H91" s="227">
        <f>'P.E. Atual. '!E94</f>
        <v>41.677419354838705</v>
      </c>
      <c r="I91" s="227">
        <f>'P.E. Atual. '!F94</f>
        <v>43.06666666666667</v>
      </c>
      <c r="J91" s="227">
        <f>'P.E. Atual. '!G94</f>
        <v>42.645161290322584</v>
      </c>
      <c r="K91" s="227">
        <f>'P.E. Atual. '!H94</f>
        <v>41.533333333333339</v>
      </c>
      <c r="L91" s="227">
        <f>'P.E. Atual. '!I94</f>
        <v>43.645161290322584</v>
      </c>
      <c r="M91" s="227">
        <f>'P.E. Atual. '!J94</f>
        <v>53.064516129032256</v>
      </c>
      <c r="N91" s="227">
        <f>'P.E. Atual. '!K94</f>
        <v>48.566666666666663</v>
      </c>
      <c r="O91" s="227">
        <f>'P.E. Atual. '!L94</f>
        <v>52.70967741935484</v>
      </c>
      <c r="P91" s="227">
        <f>'P.E. Atual. '!M94</f>
        <v>52.666666666666664</v>
      </c>
      <c r="Q91" s="227">
        <f>'P.E. Atual. '!N94</f>
        <v>53.451612903225815</v>
      </c>
      <c r="R91" s="179"/>
      <c r="S91" s="186" t="e">
        <f>IF(S53=0,0,S27/S53)</f>
        <v>#REF!</v>
      </c>
    </row>
    <row r="92" spans="2:19" x14ac:dyDescent="0.25">
      <c r="B92" s="187"/>
      <c r="C92" s="230" t="s">
        <v>1008</v>
      </c>
      <c r="D92" s="150"/>
      <c r="E92" s="150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2"/>
    </row>
    <row r="93" spans="2:19" x14ac:dyDescent="0.25">
      <c r="B93" s="138"/>
      <c r="C93" s="138"/>
      <c r="D93" s="230" t="s">
        <v>1009</v>
      </c>
      <c r="E93" s="23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2"/>
    </row>
    <row r="94" spans="2:19" x14ac:dyDescent="0.25">
      <c r="B94" s="138"/>
      <c r="C94" s="138"/>
      <c r="D94" s="3" t="s">
        <v>1010</v>
      </c>
      <c r="E94" s="139"/>
      <c r="F94" s="188">
        <f>IF(F56=0,0,F30/F56)</f>
        <v>0</v>
      </c>
      <c r="G94" s="189">
        <f t="shared" ref="F94:Q99" si="32">IF(G56=0,0,G30/G56)</f>
        <v>0</v>
      </c>
      <c r="H94" s="189">
        <f t="shared" si="32"/>
        <v>0</v>
      </c>
      <c r="I94" s="189">
        <f t="shared" si="32"/>
        <v>0</v>
      </c>
      <c r="J94" s="188">
        <f t="shared" si="32"/>
        <v>0</v>
      </c>
      <c r="K94" s="189">
        <f t="shared" si="32"/>
        <v>0</v>
      </c>
      <c r="L94" s="189">
        <f t="shared" si="32"/>
        <v>0</v>
      </c>
      <c r="M94" s="189">
        <f t="shared" si="32"/>
        <v>0</v>
      </c>
      <c r="N94" s="189">
        <f t="shared" si="32"/>
        <v>0</v>
      </c>
      <c r="O94" s="189">
        <f t="shared" si="32"/>
        <v>0</v>
      </c>
      <c r="P94" s="189">
        <f t="shared" si="32"/>
        <v>0</v>
      </c>
      <c r="Q94" s="189">
        <f>IF(Q56=0,0,Q30/Q56)</f>
        <v>0</v>
      </c>
      <c r="R94" s="190"/>
      <c r="S94" s="185">
        <f t="shared" ref="S94:S99" si="33">IF(S56=0,0,S30/S56)</f>
        <v>0</v>
      </c>
    </row>
    <row r="95" spans="2:19" x14ac:dyDescent="0.25">
      <c r="B95" s="138"/>
      <c r="C95" s="138"/>
      <c r="D95" s="3" t="s">
        <v>1011</v>
      </c>
      <c r="E95" s="139"/>
      <c r="F95" s="189">
        <f>IF(F57=0,0,F31/F57)</f>
        <v>0</v>
      </c>
      <c r="G95" s="189">
        <f t="shared" si="32"/>
        <v>0</v>
      </c>
      <c r="H95" s="189">
        <f t="shared" si="32"/>
        <v>0</v>
      </c>
      <c r="I95" s="189">
        <f t="shared" si="32"/>
        <v>0</v>
      </c>
      <c r="J95" s="189">
        <f t="shared" si="32"/>
        <v>0</v>
      </c>
      <c r="K95" s="189">
        <f t="shared" si="32"/>
        <v>0</v>
      </c>
      <c r="L95" s="189">
        <f t="shared" si="32"/>
        <v>0</v>
      </c>
      <c r="M95" s="189">
        <f t="shared" si="32"/>
        <v>0</v>
      </c>
      <c r="N95" s="189">
        <f t="shared" si="32"/>
        <v>0</v>
      </c>
      <c r="O95" s="189">
        <f t="shared" si="32"/>
        <v>0</v>
      </c>
      <c r="P95" s="189">
        <f t="shared" si="32"/>
        <v>0</v>
      </c>
      <c r="Q95" s="189">
        <f>IF(Q57=0,0,Q31/Q57)</f>
        <v>0</v>
      </c>
      <c r="R95" s="190"/>
      <c r="S95" s="185">
        <f t="shared" si="33"/>
        <v>0</v>
      </c>
    </row>
    <row r="96" spans="2:19" x14ac:dyDescent="0.25">
      <c r="B96" s="138"/>
      <c r="C96" s="138"/>
      <c r="D96" s="3" t="s">
        <v>1012</v>
      </c>
      <c r="E96" s="139"/>
      <c r="F96" s="189">
        <f>IF(F58=0,0,F32/F58)</f>
        <v>0</v>
      </c>
      <c r="G96" s="189">
        <f t="shared" si="32"/>
        <v>0</v>
      </c>
      <c r="H96" s="189">
        <f t="shared" si="32"/>
        <v>0</v>
      </c>
      <c r="I96" s="189">
        <f t="shared" si="32"/>
        <v>0</v>
      </c>
      <c r="J96" s="189">
        <f t="shared" si="32"/>
        <v>0</v>
      </c>
      <c r="K96" s="189">
        <f t="shared" si="32"/>
        <v>0</v>
      </c>
      <c r="L96" s="189">
        <f t="shared" si="32"/>
        <v>0</v>
      </c>
      <c r="M96" s="189">
        <f t="shared" si="32"/>
        <v>0</v>
      </c>
      <c r="N96" s="189">
        <f t="shared" si="32"/>
        <v>0</v>
      </c>
      <c r="O96" s="189">
        <f t="shared" si="32"/>
        <v>0</v>
      </c>
      <c r="P96" s="189">
        <f t="shared" si="32"/>
        <v>0</v>
      </c>
      <c r="Q96" s="189">
        <f>IF(Q58=0,0,Q32/Q58)</f>
        <v>0</v>
      </c>
      <c r="R96" s="190"/>
      <c r="S96" s="185">
        <f t="shared" si="33"/>
        <v>0</v>
      </c>
    </row>
    <row r="97" spans="2:19" x14ac:dyDescent="0.25">
      <c r="B97" s="138"/>
      <c r="C97" s="138"/>
      <c r="D97" s="3" t="s">
        <v>1013</v>
      </c>
      <c r="E97" s="139"/>
      <c r="F97" s="189">
        <f t="shared" si="32"/>
        <v>0</v>
      </c>
      <c r="G97" s="189">
        <f t="shared" si="32"/>
        <v>0</v>
      </c>
      <c r="H97" s="189">
        <f t="shared" si="32"/>
        <v>0</v>
      </c>
      <c r="I97" s="189">
        <f t="shared" si="32"/>
        <v>0</v>
      </c>
      <c r="J97" s="189">
        <f t="shared" si="32"/>
        <v>0</v>
      </c>
      <c r="K97" s="189">
        <f t="shared" si="32"/>
        <v>0</v>
      </c>
      <c r="L97" s="189">
        <f t="shared" si="32"/>
        <v>0</v>
      </c>
      <c r="M97" s="189">
        <f t="shared" si="32"/>
        <v>0</v>
      </c>
      <c r="N97" s="189">
        <f t="shared" si="32"/>
        <v>0</v>
      </c>
      <c r="O97" s="189">
        <f t="shared" si="32"/>
        <v>0</v>
      </c>
      <c r="P97" s="189">
        <f t="shared" si="32"/>
        <v>0</v>
      </c>
      <c r="Q97" s="189">
        <f>IF(Q59=0,0,Q33/Q59)</f>
        <v>0</v>
      </c>
      <c r="R97" s="190"/>
      <c r="S97" s="185">
        <f t="shared" si="33"/>
        <v>0</v>
      </c>
    </row>
    <row r="98" spans="2:19" x14ac:dyDescent="0.25">
      <c r="B98" s="138"/>
      <c r="C98" s="138"/>
      <c r="D98" s="3" t="s">
        <v>1014</v>
      </c>
      <c r="E98" s="139"/>
      <c r="F98" s="189">
        <f t="shared" si="32"/>
        <v>0</v>
      </c>
      <c r="G98" s="189">
        <f t="shared" si="32"/>
        <v>0</v>
      </c>
      <c r="H98" s="189">
        <f t="shared" si="32"/>
        <v>0</v>
      </c>
      <c r="I98" s="189">
        <f t="shared" si="32"/>
        <v>0</v>
      </c>
      <c r="J98" s="189">
        <f t="shared" si="32"/>
        <v>0</v>
      </c>
      <c r="K98" s="189">
        <f t="shared" si="32"/>
        <v>0</v>
      </c>
      <c r="L98" s="189">
        <f t="shared" si="32"/>
        <v>0</v>
      </c>
      <c r="M98" s="189">
        <f t="shared" si="32"/>
        <v>0</v>
      </c>
      <c r="N98" s="189">
        <f t="shared" si="32"/>
        <v>0</v>
      </c>
      <c r="O98" s="189">
        <f t="shared" si="32"/>
        <v>0</v>
      </c>
      <c r="P98" s="189">
        <f t="shared" si="32"/>
        <v>0</v>
      </c>
      <c r="Q98" s="189">
        <f>IF(Q60=0,0,Q34/Q60)</f>
        <v>0</v>
      </c>
      <c r="R98" s="190"/>
      <c r="S98" s="185">
        <f t="shared" si="33"/>
        <v>0</v>
      </c>
    </row>
    <row r="99" spans="2:19" x14ac:dyDescent="0.25">
      <c r="B99" s="133"/>
      <c r="C99" s="133"/>
      <c r="D99" s="169" t="s">
        <v>1015</v>
      </c>
      <c r="E99" s="146"/>
      <c r="F99" s="170">
        <f>IF(F61=0,0,F35/F61)</f>
        <v>0</v>
      </c>
      <c r="G99" s="170">
        <f t="shared" si="32"/>
        <v>0</v>
      </c>
      <c r="H99" s="170">
        <f t="shared" si="32"/>
        <v>0</v>
      </c>
      <c r="I99" s="170">
        <f t="shared" si="32"/>
        <v>0</v>
      </c>
      <c r="J99" s="170">
        <f t="shared" si="32"/>
        <v>0</v>
      </c>
      <c r="K99" s="170">
        <f t="shared" si="32"/>
        <v>0</v>
      </c>
      <c r="L99" s="170">
        <f t="shared" si="32"/>
        <v>0</v>
      </c>
      <c r="M99" s="170">
        <f t="shared" si="32"/>
        <v>0</v>
      </c>
      <c r="N99" s="170">
        <f t="shared" si="32"/>
        <v>0</v>
      </c>
      <c r="O99" s="170">
        <f t="shared" si="32"/>
        <v>0</v>
      </c>
      <c r="P99" s="170">
        <f t="shared" si="32"/>
        <v>0</v>
      </c>
      <c r="Q99" s="170">
        <f t="shared" si="32"/>
        <v>0</v>
      </c>
      <c r="R99" s="190"/>
      <c r="S99" s="171">
        <f t="shared" si="33"/>
        <v>0</v>
      </c>
    </row>
    <row r="100" spans="2:19" x14ac:dyDescent="0.25">
      <c r="B100" s="138"/>
      <c r="C100" s="138"/>
      <c r="D100" s="230" t="s">
        <v>1016</v>
      </c>
      <c r="E100" s="23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2"/>
      <c r="S100" s="193"/>
    </row>
    <row r="101" spans="2:19" x14ac:dyDescent="0.25">
      <c r="B101" s="138"/>
      <c r="C101" s="138"/>
      <c r="D101" s="320" t="s">
        <v>1017</v>
      </c>
      <c r="E101" s="321"/>
      <c r="F101" s="322">
        <f>'P.E. Atual. '!C326</f>
        <v>6.738532110091743</v>
      </c>
      <c r="G101" s="322">
        <f>'P.E. Atual. '!D326</f>
        <v>6.5369458128078817</v>
      </c>
      <c r="H101" s="322">
        <f>'P.E. Atual. '!E326</f>
        <v>7.6904761904761907</v>
      </c>
      <c r="I101" s="322">
        <f>'P.E. Atual. '!F326</f>
        <v>8.6133333333333333</v>
      </c>
      <c r="J101" s="322">
        <f>'P.E. Atual. '!G326</f>
        <v>9.1805555555555554</v>
      </c>
      <c r="K101" s="322">
        <f>'P.E. Atual. '!H326</f>
        <v>9.2985074626865671</v>
      </c>
      <c r="L101" s="322">
        <f>'P.E. Atual. '!I326</f>
        <v>7.6440677966101696</v>
      </c>
      <c r="M101" s="322">
        <f>'P.E. Atual. '!J326</f>
        <v>8.2663316582914579</v>
      </c>
      <c r="N101" s="322">
        <f>'P.E. Atual. '!K326</f>
        <v>7.2487562189054726</v>
      </c>
      <c r="O101" s="322">
        <f>'P.E. Atual. '!L326</f>
        <v>8.2110552763819094</v>
      </c>
      <c r="P101" s="322">
        <f>'P.E. Atual. '!M326</f>
        <v>8.6338797814207648</v>
      </c>
      <c r="Q101" s="322">
        <f>'P.E. Atual. '!N326</f>
        <v>7.6712962962962967</v>
      </c>
      <c r="R101" s="190"/>
      <c r="S101" s="185" t="e">
        <f>IF(S63=0,0,S37/S63)</f>
        <v>#REF!</v>
      </c>
    </row>
    <row r="102" spans="2:19" x14ac:dyDescent="0.25">
      <c r="B102" s="138"/>
      <c r="C102" s="138"/>
      <c r="D102" s="3" t="s">
        <v>1018</v>
      </c>
      <c r="E102" s="139"/>
      <c r="F102" s="189">
        <f t="shared" ref="F102:Q104" si="34">IF(F64=0,0,F38/F64)</f>
        <v>0</v>
      </c>
      <c r="G102" s="189">
        <f t="shared" si="34"/>
        <v>0</v>
      </c>
      <c r="H102" s="189">
        <f t="shared" si="34"/>
        <v>0</v>
      </c>
      <c r="I102" s="189">
        <f t="shared" si="34"/>
        <v>0</v>
      </c>
      <c r="J102" s="189">
        <f t="shared" si="34"/>
        <v>0</v>
      </c>
      <c r="K102" s="189">
        <f t="shared" si="34"/>
        <v>0</v>
      </c>
      <c r="L102" s="189">
        <f t="shared" si="34"/>
        <v>0</v>
      </c>
      <c r="M102" s="189">
        <f t="shared" si="34"/>
        <v>0</v>
      </c>
      <c r="N102" s="189">
        <f t="shared" si="34"/>
        <v>0</v>
      </c>
      <c r="O102" s="189">
        <f t="shared" si="34"/>
        <v>0</v>
      </c>
      <c r="P102" s="189">
        <f t="shared" si="34"/>
        <v>0</v>
      </c>
      <c r="Q102" s="189">
        <f t="shared" si="34"/>
        <v>0</v>
      </c>
      <c r="R102" s="190"/>
      <c r="S102" s="185">
        <f>IF(S64=0,0,S38/S64)</f>
        <v>0</v>
      </c>
    </row>
    <row r="103" spans="2:19" x14ac:dyDescent="0.25">
      <c r="B103" s="133"/>
      <c r="C103" s="133"/>
      <c r="D103" s="169" t="s">
        <v>1015</v>
      </c>
      <c r="E103" s="146"/>
      <c r="F103" s="170" t="e">
        <f t="shared" si="34"/>
        <v>#REF!</v>
      </c>
      <c r="G103" s="170" t="e">
        <f t="shared" si="34"/>
        <v>#REF!</v>
      </c>
      <c r="H103" s="170" t="e">
        <f t="shared" si="34"/>
        <v>#REF!</v>
      </c>
      <c r="I103" s="170" t="e">
        <f t="shared" si="34"/>
        <v>#REF!</v>
      </c>
      <c r="J103" s="170" t="e">
        <f t="shared" si="34"/>
        <v>#REF!</v>
      </c>
      <c r="K103" s="170" t="e">
        <f t="shared" si="34"/>
        <v>#REF!</v>
      </c>
      <c r="L103" s="170" t="e">
        <f t="shared" si="34"/>
        <v>#REF!</v>
      </c>
      <c r="M103" s="170" t="e">
        <f t="shared" si="34"/>
        <v>#REF!</v>
      </c>
      <c r="N103" s="170" t="e">
        <f t="shared" si="34"/>
        <v>#REF!</v>
      </c>
      <c r="O103" s="170" t="e">
        <f t="shared" si="34"/>
        <v>#REF!</v>
      </c>
      <c r="P103" s="170" t="e">
        <f t="shared" si="34"/>
        <v>#REF!</v>
      </c>
      <c r="Q103" s="170" t="e">
        <f>IF(Q65=0,0,Q39/Q65)</f>
        <v>#REF!</v>
      </c>
      <c r="R103" s="190"/>
      <c r="S103" s="185" t="e">
        <f>IF(S65=0,0,S39/S65)</f>
        <v>#REF!</v>
      </c>
    </row>
    <row r="104" spans="2:19" x14ac:dyDescent="0.25">
      <c r="B104" s="138"/>
      <c r="C104" s="145"/>
      <c r="D104" s="169" t="s">
        <v>1019</v>
      </c>
      <c r="E104" s="146"/>
      <c r="F104" s="170" t="e">
        <f>IF(F66=0,0,F40/F66)</f>
        <v>#REF!</v>
      </c>
      <c r="G104" s="170" t="e">
        <f t="shared" si="34"/>
        <v>#REF!</v>
      </c>
      <c r="H104" s="170" t="e">
        <f t="shared" si="34"/>
        <v>#REF!</v>
      </c>
      <c r="I104" s="170" t="e">
        <f t="shared" si="34"/>
        <v>#REF!</v>
      </c>
      <c r="J104" s="170" t="e">
        <f t="shared" si="34"/>
        <v>#REF!</v>
      </c>
      <c r="K104" s="170" t="e">
        <f t="shared" si="34"/>
        <v>#REF!</v>
      </c>
      <c r="L104" s="170" t="e">
        <f t="shared" si="34"/>
        <v>#REF!</v>
      </c>
      <c r="M104" s="170" t="e">
        <f t="shared" si="34"/>
        <v>#REF!</v>
      </c>
      <c r="N104" s="170" t="e">
        <f t="shared" si="34"/>
        <v>#REF!</v>
      </c>
      <c r="O104" s="170" t="e">
        <f t="shared" si="34"/>
        <v>#REF!</v>
      </c>
      <c r="P104" s="170" t="e">
        <f t="shared" si="34"/>
        <v>#REF!</v>
      </c>
      <c r="Q104" s="170" t="e">
        <f t="shared" si="34"/>
        <v>#REF!</v>
      </c>
      <c r="R104" s="190"/>
      <c r="S104" s="171" t="e">
        <f>IF(S66=0,0,S40/S66)</f>
        <v>#REF!</v>
      </c>
    </row>
    <row r="105" spans="2:19" x14ac:dyDescent="0.25">
      <c r="B105" s="138"/>
      <c r="C105" s="230" t="s">
        <v>1020</v>
      </c>
      <c r="D105" s="131"/>
      <c r="E105" s="13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72"/>
      <c r="S105" s="173"/>
    </row>
    <row r="106" spans="2:19" x14ac:dyDescent="0.25">
      <c r="B106" s="138"/>
      <c r="C106" s="138"/>
      <c r="D106" s="3" t="s">
        <v>1021</v>
      </c>
      <c r="E106" s="209"/>
      <c r="F106" s="222">
        <f>'P.E. Atual. '!C404</f>
        <v>35</v>
      </c>
      <c r="G106" s="222">
        <f>'P.E. Atual. '!D404</f>
        <v>39</v>
      </c>
      <c r="H106" s="222">
        <f>'P.E. Atual. '!E404</f>
        <v>28</v>
      </c>
      <c r="I106" s="222">
        <f>'P.E. Atual. '!F404</f>
        <v>19</v>
      </c>
      <c r="J106" s="222">
        <f>'P.E. Atual. '!G404</f>
        <v>18</v>
      </c>
      <c r="K106" s="222">
        <f>'P.E. Atual. '!H404</f>
        <v>6</v>
      </c>
      <c r="L106" s="222">
        <f>'P.E. Atual. '!I404</f>
        <v>26</v>
      </c>
      <c r="M106" s="222">
        <f>'P.E. Atual. '!J404</f>
        <v>48</v>
      </c>
      <c r="N106" s="222">
        <f>'P.E. Atual. '!K404</f>
        <v>35</v>
      </c>
      <c r="O106" s="222">
        <f>'P.E. Atual. '!L404</f>
        <v>15</v>
      </c>
      <c r="P106" s="222">
        <f>'P.E. Atual. '!M404</f>
        <v>8</v>
      </c>
      <c r="Q106" s="222">
        <f>'P.E. Atual. '!N404</f>
        <v>27</v>
      </c>
      <c r="R106" s="154">
        <f>SUM(F106:Q106)</f>
        <v>304</v>
      </c>
      <c r="S106" s="155">
        <f>AVERAGE(F106:Q106)</f>
        <v>25.333333333333332</v>
      </c>
    </row>
    <row r="107" spans="2:19" x14ac:dyDescent="0.25">
      <c r="B107" s="138"/>
      <c r="C107" s="138"/>
      <c r="D107" s="3" t="s">
        <v>1022</v>
      </c>
      <c r="E107" s="209"/>
      <c r="F107" s="222">
        <f>'P.E. Atual. '!C403</f>
        <v>84</v>
      </c>
      <c r="G107" s="222">
        <f>'P.E. Atual. '!D403</f>
        <v>95</v>
      </c>
      <c r="H107" s="222">
        <f>'P.E. Atual. '!E403</f>
        <v>70</v>
      </c>
      <c r="I107" s="222">
        <f>'P.E. Atual. '!F403</f>
        <v>45</v>
      </c>
      <c r="J107" s="222">
        <f>'P.E. Atual. '!G403</f>
        <v>36</v>
      </c>
      <c r="K107" s="222">
        <f>'P.E. Atual. '!H403</f>
        <v>75</v>
      </c>
      <c r="L107" s="222">
        <f>'P.E. Atual. '!I403</f>
        <v>64</v>
      </c>
      <c r="M107" s="222">
        <f>'P.E. Atual. '!J403</f>
        <v>53</v>
      </c>
      <c r="N107" s="222">
        <f>'P.E. Atual. '!K403</f>
        <v>75</v>
      </c>
      <c r="O107" s="222">
        <f>'P.E. Atual. '!L403</f>
        <v>98</v>
      </c>
      <c r="P107" s="222">
        <f>'P.E. Atual. '!M403</f>
        <v>87</v>
      </c>
      <c r="Q107" s="222">
        <f>'P.E. Atual. '!N403</f>
        <v>134</v>
      </c>
      <c r="R107" s="156">
        <f>SUM(F107:Q107)</f>
        <v>916</v>
      </c>
      <c r="S107" s="141">
        <f>AVERAGE(F107:Q107)</f>
        <v>76.333333333333329</v>
      </c>
    </row>
    <row r="108" spans="2:19" x14ac:dyDescent="0.25">
      <c r="B108" s="138"/>
      <c r="C108" s="138"/>
      <c r="D108" s="3" t="s">
        <v>1023</v>
      </c>
      <c r="E108" s="209"/>
      <c r="F108" s="222">
        <f>'P.E. Atual. '!C402</f>
        <v>71</v>
      </c>
      <c r="G108" s="222">
        <f>'P.E. Atual. '!D402</f>
        <v>55</v>
      </c>
      <c r="H108" s="222">
        <f>'P.E. Atual. '!E402</f>
        <v>26</v>
      </c>
      <c r="I108" s="222">
        <f>'P.E. Atual. '!F402</f>
        <v>23</v>
      </c>
      <c r="J108" s="222">
        <f>'P.E. Atual. '!G402</f>
        <v>32</v>
      </c>
      <c r="K108" s="222">
        <f>'P.E. Atual. '!H402</f>
        <v>4</v>
      </c>
      <c r="L108" s="222">
        <f>'P.E. Atual. '!I402</f>
        <v>46</v>
      </c>
      <c r="M108" s="222">
        <f>'P.E. Atual. '!J402</f>
        <v>113</v>
      </c>
      <c r="N108" s="222">
        <f>'P.E. Atual. '!K402</f>
        <v>41</v>
      </c>
      <c r="O108" s="222">
        <f>'P.E. Atual. '!L402</f>
        <v>69</v>
      </c>
      <c r="P108" s="222">
        <f>'P.E. Atual. '!M402</f>
        <v>57</v>
      </c>
      <c r="Q108" s="222">
        <f>'P.E. Atual. '!N402</f>
        <v>42</v>
      </c>
      <c r="R108" s="156">
        <f>SUM(F108:Q108)</f>
        <v>579</v>
      </c>
      <c r="S108" s="141">
        <f>AVERAGE(F108:Q108)</f>
        <v>48.25</v>
      </c>
    </row>
    <row r="109" spans="2:19" x14ac:dyDescent="0.25">
      <c r="B109" s="138"/>
      <c r="C109" s="138"/>
      <c r="D109" s="3" t="s">
        <v>1024</v>
      </c>
      <c r="E109" s="209"/>
      <c r="F109" s="222">
        <f>'P.E. Atual. '!C409</f>
        <v>3</v>
      </c>
      <c r="G109" s="222">
        <f>'P.E. Atual. '!D409</f>
        <v>1</v>
      </c>
      <c r="H109" s="222">
        <f>'P.E. Atual. '!E409</f>
        <v>1</v>
      </c>
      <c r="I109" s="222">
        <f>'P.E. Atual. '!F409</f>
        <v>1</v>
      </c>
      <c r="J109" s="222">
        <f>'P.E. Atual. '!G409</f>
        <v>0</v>
      </c>
      <c r="K109" s="222">
        <f>'P.E. Atual. '!H409</f>
        <v>0</v>
      </c>
      <c r="L109" s="222">
        <f>'P.E. Atual. '!I409</f>
        <v>0</v>
      </c>
      <c r="M109" s="222">
        <f>'P.E. Atual. '!J409</f>
        <v>0</v>
      </c>
      <c r="N109" s="222">
        <f>'P.E. Atual. '!K409</f>
        <v>0</v>
      </c>
      <c r="O109" s="222">
        <f>'P.E. Atual. '!L409</f>
        <v>0</v>
      </c>
      <c r="P109" s="222">
        <f>'P.E. Atual. '!M409</f>
        <v>0</v>
      </c>
      <c r="Q109" s="222">
        <f>'P.E. Atual. '!N409</f>
        <v>2</v>
      </c>
      <c r="R109" s="156">
        <f>SUM(F109:Q109)</f>
        <v>8</v>
      </c>
      <c r="S109" s="141">
        <f>AVERAGE(F109:Q109)</f>
        <v>0.66666666666666663</v>
      </c>
    </row>
    <row r="110" spans="2:19" x14ac:dyDescent="0.25">
      <c r="B110" s="138"/>
      <c r="C110" s="138"/>
      <c r="D110" s="3" t="s">
        <v>1025</v>
      </c>
      <c r="E110" s="209"/>
      <c r="F110" s="222">
        <f>'P.E. Atual. '!C435</f>
        <v>30</v>
      </c>
      <c r="G110" s="222">
        <f>'P.E. Atual. '!D435</f>
        <v>20</v>
      </c>
      <c r="H110" s="222">
        <f>'P.E. Atual. '!E435</f>
        <v>28</v>
      </c>
      <c r="I110" s="222">
        <f>'P.E. Atual. '!F435</f>
        <v>21</v>
      </c>
      <c r="J110" s="222">
        <f>'P.E. Atual. '!G435</f>
        <v>24</v>
      </c>
      <c r="K110" s="222">
        <f>'P.E. Atual. '!H435</f>
        <v>15</v>
      </c>
      <c r="L110" s="222">
        <f>'P.E. Atual. '!I435</f>
        <v>31</v>
      </c>
      <c r="M110" s="222">
        <f>'P.E. Atual. '!J435</f>
        <v>28</v>
      </c>
      <c r="N110" s="222">
        <f>'P.E. Atual. '!K435</f>
        <v>27</v>
      </c>
      <c r="O110" s="222">
        <f>'P.E. Atual. '!L435</f>
        <v>30</v>
      </c>
      <c r="P110" s="222">
        <f>'P.E. Atual. '!M435</f>
        <v>18</v>
      </c>
      <c r="Q110" s="222">
        <f>'P.E. Atual. '!N435</f>
        <v>42</v>
      </c>
      <c r="R110" s="156">
        <f>SUM(F110:Q110)</f>
        <v>314</v>
      </c>
      <c r="S110" s="141">
        <f>AVERAGE(F110:Q110)</f>
        <v>26.166666666666668</v>
      </c>
    </row>
    <row r="111" spans="2:19" x14ac:dyDescent="0.25">
      <c r="B111" s="138"/>
      <c r="C111" s="145"/>
      <c r="D111" s="3" t="s">
        <v>1026</v>
      </c>
      <c r="E111" s="209"/>
      <c r="F111" s="147">
        <f t="shared" ref="F111:S111" si="35">SUM(F106:F110)</f>
        <v>223</v>
      </c>
      <c r="G111" s="147">
        <f t="shared" si="35"/>
        <v>210</v>
      </c>
      <c r="H111" s="147">
        <f t="shared" si="35"/>
        <v>153</v>
      </c>
      <c r="I111" s="147">
        <f t="shared" si="35"/>
        <v>109</v>
      </c>
      <c r="J111" s="147">
        <f t="shared" si="35"/>
        <v>110</v>
      </c>
      <c r="K111" s="147">
        <f t="shared" si="35"/>
        <v>100</v>
      </c>
      <c r="L111" s="147">
        <f t="shared" si="35"/>
        <v>167</v>
      </c>
      <c r="M111" s="147">
        <f t="shared" si="35"/>
        <v>242</v>
      </c>
      <c r="N111" s="147">
        <f t="shared" si="35"/>
        <v>178</v>
      </c>
      <c r="O111" s="147">
        <f t="shared" si="35"/>
        <v>212</v>
      </c>
      <c r="P111" s="147">
        <f t="shared" si="35"/>
        <v>170</v>
      </c>
      <c r="Q111" s="147">
        <f t="shared" si="35"/>
        <v>247</v>
      </c>
      <c r="R111" s="147">
        <f t="shared" si="35"/>
        <v>2121</v>
      </c>
      <c r="S111" s="176">
        <f t="shared" si="35"/>
        <v>176.74999999999997</v>
      </c>
    </row>
    <row r="112" spans="2:19" x14ac:dyDescent="0.25">
      <c r="B112" s="138"/>
      <c r="C112" s="230" t="s">
        <v>1027</v>
      </c>
      <c r="D112" s="131"/>
      <c r="E112" s="13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2"/>
    </row>
    <row r="113" spans="2:19" x14ac:dyDescent="0.25">
      <c r="B113" s="138"/>
      <c r="C113" s="138"/>
      <c r="D113" s="4" t="s">
        <v>1028</v>
      </c>
      <c r="E113" s="142"/>
      <c r="F113" s="195">
        <v>0</v>
      </c>
      <c r="G113" s="195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7">
        <v>0</v>
      </c>
      <c r="R113" s="154">
        <f>SUM(F113:Q113)</f>
        <v>0</v>
      </c>
      <c r="S113" s="155">
        <f>AVERAGE(F113:Q113)</f>
        <v>0</v>
      </c>
    </row>
    <row r="114" spans="2:19" x14ac:dyDescent="0.25">
      <c r="B114" s="138"/>
      <c r="C114" s="138"/>
      <c r="D114" s="4" t="s">
        <v>1029</v>
      </c>
      <c r="E114" s="142"/>
      <c r="F114" s="195">
        <v>0</v>
      </c>
      <c r="G114" s="195">
        <v>0</v>
      </c>
      <c r="H114" s="195">
        <v>0</v>
      </c>
      <c r="I114" s="195">
        <v>0</v>
      </c>
      <c r="J114" s="195">
        <v>0</v>
      </c>
      <c r="K114" s="195">
        <v>0</v>
      </c>
      <c r="L114" s="195">
        <v>0</v>
      </c>
      <c r="M114" s="195">
        <v>0</v>
      </c>
      <c r="N114" s="195">
        <v>0</v>
      </c>
      <c r="O114" s="195">
        <v>0</v>
      </c>
      <c r="P114" s="195">
        <v>0</v>
      </c>
      <c r="Q114" s="7">
        <v>0</v>
      </c>
      <c r="R114" s="156">
        <f>SUM(F114:Q114)</f>
        <v>0</v>
      </c>
      <c r="S114" s="141">
        <f>AVERAGE(F114:Q114)</f>
        <v>0</v>
      </c>
    </row>
    <row r="115" spans="2:19" x14ac:dyDescent="0.25">
      <c r="B115" s="138"/>
      <c r="C115" s="138"/>
      <c r="D115" s="4" t="s">
        <v>1030</v>
      </c>
      <c r="E115" s="142"/>
      <c r="F115" s="195">
        <f>F111</f>
        <v>223</v>
      </c>
      <c r="G115" s="195">
        <f t="shared" ref="G115:Q115" si="36">G111</f>
        <v>210</v>
      </c>
      <c r="H115" s="195">
        <f t="shared" si="36"/>
        <v>153</v>
      </c>
      <c r="I115" s="195">
        <f t="shared" si="36"/>
        <v>109</v>
      </c>
      <c r="J115" s="195">
        <f t="shared" si="36"/>
        <v>110</v>
      </c>
      <c r="K115" s="195">
        <f t="shared" si="36"/>
        <v>100</v>
      </c>
      <c r="L115" s="195">
        <f t="shared" si="36"/>
        <v>167</v>
      </c>
      <c r="M115" s="195">
        <f t="shared" si="36"/>
        <v>242</v>
      </c>
      <c r="N115" s="195">
        <f t="shared" si="36"/>
        <v>178</v>
      </c>
      <c r="O115" s="195">
        <f t="shared" si="36"/>
        <v>212</v>
      </c>
      <c r="P115" s="195">
        <f t="shared" si="36"/>
        <v>170</v>
      </c>
      <c r="Q115" s="195">
        <f t="shared" si="36"/>
        <v>247</v>
      </c>
      <c r="R115" s="156">
        <f>SUM(F115:Q115)</f>
        <v>2121</v>
      </c>
      <c r="S115" s="141">
        <f>AVERAGE(F115:Q115)</f>
        <v>176.75</v>
      </c>
    </row>
    <row r="116" spans="2:19" x14ac:dyDescent="0.25">
      <c r="B116" s="138"/>
      <c r="C116" s="138"/>
      <c r="D116" s="4" t="s">
        <v>1031</v>
      </c>
      <c r="E116" s="142"/>
      <c r="F116" s="195">
        <v>0</v>
      </c>
      <c r="G116" s="195">
        <v>0</v>
      </c>
      <c r="H116" s="195">
        <v>0</v>
      </c>
      <c r="I116" s="195">
        <v>0</v>
      </c>
      <c r="J116" s="195">
        <v>0</v>
      </c>
      <c r="K116" s="195">
        <v>0</v>
      </c>
      <c r="L116" s="195">
        <v>0</v>
      </c>
      <c r="M116" s="195">
        <v>0</v>
      </c>
      <c r="N116" s="195">
        <v>0</v>
      </c>
      <c r="O116" s="195">
        <v>0</v>
      </c>
      <c r="P116" s="195">
        <v>0</v>
      </c>
      <c r="Q116" s="7">
        <v>0</v>
      </c>
      <c r="R116" s="156">
        <f>SUM(F116:Q116)</f>
        <v>0</v>
      </c>
      <c r="S116" s="141">
        <f>AVERAGE(F116:Q116)</f>
        <v>0</v>
      </c>
    </row>
    <row r="117" spans="2:19" x14ac:dyDescent="0.25">
      <c r="B117" s="138"/>
      <c r="C117" s="145"/>
      <c r="D117" s="169" t="s">
        <v>1032</v>
      </c>
      <c r="E117" s="194"/>
      <c r="F117" s="147">
        <f t="shared" ref="F117:S117" si="37">SUM(F113:F116)</f>
        <v>223</v>
      </c>
      <c r="G117" s="147">
        <f t="shared" si="37"/>
        <v>210</v>
      </c>
      <c r="H117" s="147">
        <f t="shared" si="37"/>
        <v>153</v>
      </c>
      <c r="I117" s="147">
        <f t="shared" si="37"/>
        <v>109</v>
      </c>
      <c r="J117" s="147">
        <f t="shared" si="37"/>
        <v>110</v>
      </c>
      <c r="K117" s="147">
        <f t="shared" si="37"/>
        <v>100</v>
      </c>
      <c r="L117" s="147">
        <f t="shared" si="37"/>
        <v>167</v>
      </c>
      <c r="M117" s="147">
        <f t="shared" si="37"/>
        <v>242</v>
      </c>
      <c r="N117" s="147">
        <f t="shared" si="37"/>
        <v>178</v>
      </c>
      <c r="O117" s="147">
        <f t="shared" si="37"/>
        <v>212</v>
      </c>
      <c r="P117" s="147">
        <f t="shared" si="37"/>
        <v>170</v>
      </c>
      <c r="Q117" s="147">
        <f t="shared" si="37"/>
        <v>247</v>
      </c>
      <c r="R117" s="147">
        <f t="shared" si="37"/>
        <v>2121</v>
      </c>
      <c r="S117" s="176">
        <f t="shared" si="37"/>
        <v>176.75</v>
      </c>
    </row>
    <row r="118" spans="2:19" x14ac:dyDescent="0.25">
      <c r="B118" s="138"/>
      <c r="C118" s="230" t="s">
        <v>1033</v>
      </c>
      <c r="D118" s="131"/>
      <c r="E118" s="13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2"/>
    </row>
    <row r="119" spans="2:19" x14ac:dyDescent="0.25">
      <c r="B119" s="138"/>
      <c r="C119" s="138"/>
      <c r="D119" s="3" t="s">
        <v>1034</v>
      </c>
      <c r="E119" s="209"/>
      <c r="F119" s="222">
        <f>'P.E. Atual. '!C434</f>
        <v>5</v>
      </c>
      <c r="G119" s="222">
        <f>'P.E. Atual. '!D434</f>
        <v>8</v>
      </c>
      <c r="H119" s="222">
        <f>'P.E. Atual. '!E434</f>
        <v>10</v>
      </c>
      <c r="I119" s="222">
        <f>'P.E. Atual. '!F434</f>
        <v>9</v>
      </c>
      <c r="J119" s="222">
        <f>'P.E. Atual. '!G434</f>
        <v>11</v>
      </c>
      <c r="K119" s="222">
        <f>'P.E. Atual. '!H434</f>
        <v>7</v>
      </c>
      <c r="L119" s="222">
        <f>'P.E. Atual. '!I434</f>
        <v>9</v>
      </c>
      <c r="M119" s="222">
        <f>'P.E. Atual. '!J434</f>
        <v>6</v>
      </c>
      <c r="N119" s="222">
        <f>'P.E. Atual. '!K434</f>
        <v>2</v>
      </c>
      <c r="O119" s="222">
        <f>'P.E. Atual. '!L434</f>
        <v>12</v>
      </c>
      <c r="P119" s="222">
        <f>'P.E. Atual. '!M434</f>
        <v>7</v>
      </c>
      <c r="Q119" s="222">
        <f>'P.E. Atual. '!N434</f>
        <v>14</v>
      </c>
      <c r="R119" s="154">
        <f>SUM(F119:Q119)</f>
        <v>100</v>
      </c>
      <c r="S119" s="155">
        <f>AVERAGE(F119:Q119)</f>
        <v>8.3333333333333339</v>
      </c>
    </row>
    <row r="120" spans="2:19" x14ac:dyDescent="0.25">
      <c r="B120" s="138"/>
      <c r="C120" s="138"/>
      <c r="D120" s="3" t="s">
        <v>1035</v>
      </c>
      <c r="E120" s="209"/>
      <c r="F120" s="222">
        <f>'P.E. Atual. '!C435</f>
        <v>30</v>
      </c>
      <c r="G120" s="222">
        <f>'P.E. Atual. '!D435</f>
        <v>20</v>
      </c>
      <c r="H120" s="222">
        <f>'P.E. Atual. '!E435</f>
        <v>28</v>
      </c>
      <c r="I120" s="222">
        <f>'P.E. Atual. '!F435</f>
        <v>21</v>
      </c>
      <c r="J120" s="222">
        <f>'P.E. Atual. '!G435</f>
        <v>24</v>
      </c>
      <c r="K120" s="222">
        <f>'P.E. Atual. '!H435</f>
        <v>15</v>
      </c>
      <c r="L120" s="222">
        <f>'P.E. Atual. '!I435</f>
        <v>31</v>
      </c>
      <c r="M120" s="222">
        <f>'P.E. Atual. '!J435</f>
        <v>28</v>
      </c>
      <c r="N120" s="222">
        <f>'P.E. Atual. '!K435</f>
        <v>27</v>
      </c>
      <c r="O120" s="222">
        <f>'P.E. Atual. '!L435</f>
        <v>30</v>
      </c>
      <c r="P120" s="222">
        <f>'P.E. Atual. '!M435</f>
        <v>18</v>
      </c>
      <c r="Q120" s="222">
        <f>'P.E. Atual. '!N435</f>
        <v>42</v>
      </c>
      <c r="R120" s="156">
        <f>SUM(F120:Q120)</f>
        <v>314</v>
      </c>
      <c r="S120" s="141">
        <f>AVERAGE(F120:Q120)</f>
        <v>26.166666666666668</v>
      </c>
    </row>
    <row r="121" spans="2:19" x14ac:dyDescent="0.25">
      <c r="B121" s="138"/>
      <c r="C121" s="138"/>
      <c r="D121" s="3" t="s">
        <v>1036</v>
      </c>
      <c r="E121" s="209"/>
      <c r="F121" s="222">
        <f>'P.E. Atual. '!C436</f>
        <v>0</v>
      </c>
      <c r="G121" s="222">
        <f>'P.E. Atual. '!D436</f>
        <v>0</v>
      </c>
      <c r="H121" s="222">
        <f>'P.E. Atual. '!E436</f>
        <v>0</v>
      </c>
      <c r="I121" s="222">
        <f>'P.E. Atual. '!F436</f>
        <v>0</v>
      </c>
      <c r="J121" s="222">
        <f>'P.E. Atual. '!G436</f>
        <v>0</v>
      </c>
      <c r="K121" s="222">
        <f>'P.E. Atual. '!H436</f>
        <v>0</v>
      </c>
      <c r="L121" s="222">
        <f>'P.E. Atual. '!I436</f>
        <v>0</v>
      </c>
      <c r="M121" s="222">
        <f>'P.E. Atual. '!J436</f>
        <v>0</v>
      </c>
      <c r="N121" s="222">
        <f>'P.E. Atual. '!K436</f>
        <v>0</v>
      </c>
      <c r="O121" s="222">
        <f>'P.E. Atual. '!L436</f>
        <v>0</v>
      </c>
      <c r="P121" s="222">
        <f>'P.E. Atual. '!M436</f>
        <v>0</v>
      </c>
      <c r="Q121" s="222">
        <f>'P.E. Atual. '!N436</f>
        <v>0</v>
      </c>
      <c r="R121" s="156">
        <f>SUM(F121:Q121)</f>
        <v>0</v>
      </c>
      <c r="S121" s="141">
        <f>AVERAGE(F121:Q121)</f>
        <v>0</v>
      </c>
    </row>
    <row r="122" spans="2:19" x14ac:dyDescent="0.25">
      <c r="B122" s="138"/>
      <c r="C122" s="145"/>
      <c r="D122" s="3" t="s">
        <v>1037</v>
      </c>
      <c r="E122" s="209"/>
      <c r="F122" s="147">
        <f t="shared" ref="F122:S122" si="38">SUM(F119:F121)</f>
        <v>35</v>
      </c>
      <c r="G122" s="147">
        <f t="shared" si="38"/>
        <v>28</v>
      </c>
      <c r="H122" s="147">
        <f t="shared" si="38"/>
        <v>38</v>
      </c>
      <c r="I122" s="147">
        <f t="shared" si="38"/>
        <v>30</v>
      </c>
      <c r="J122" s="147">
        <f t="shared" si="38"/>
        <v>35</v>
      </c>
      <c r="K122" s="147">
        <f t="shared" si="38"/>
        <v>22</v>
      </c>
      <c r="L122" s="147">
        <f t="shared" si="38"/>
        <v>40</v>
      </c>
      <c r="M122" s="147">
        <f t="shared" si="38"/>
        <v>34</v>
      </c>
      <c r="N122" s="147">
        <f t="shared" si="38"/>
        <v>29</v>
      </c>
      <c r="O122" s="147">
        <f t="shared" si="38"/>
        <v>42</v>
      </c>
      <c r="P122" s="147">
        <f t="shared" si="38"/>
        <v>25</v>
      </c>
      <c r="Q122" s="147">
        <f t="shared" si="38"/>
        <v>56</v>
      </c>
      <c r="R122" s="147">
        <f t="shared" si="38"/>
        <v>414</v>
      </c>
      <c r="S122" s="176">
        <f t="shared" si="38"/>
        <v>34.5</v>
      </c>
    </row>
    <row r="123" spans="2:19" x14ac:dyDescent="0.25">
      <c r="B123" s="138"/>
      <c r="C123" s="230" t="s">
        <v>1038</v>
      </c>
      <c r="D123" s="131"/>
      <c r="E123" s="13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2"/>
    </row>
    <row r="124" spans="2:19" x14ac:dyDescent="0.25">
      <c r="B124" s="138"/>
      <c r="C124" s="138"/>
      <c r="D124" s="4" t="s">
        <v>1039</v>
      </c>
      <c r="E124" s="142"/>
      <c r="F124" s="195">
        <v>0</v>
      </c>
      <c r="G124" s="195">
        <v>0</v>
      </c>
      <c r="H124" s="195">
        <v>0</v>
      </c>
      <c r="I124" s="195">
        <v>0</v>
      </c>
      <c r="J124" s="195">
        <v>0</v>
      </c>
      <c r="K124" s="195">
        <v>0</v>
      </c>
      <c r="L124" s="195">
        <v>0</v>
      </c>
      <c r="M124" s="195">
        <v>0</v>
      </c>
      <c r="N124" s="195">
        <v>0</v>
      </c>
      <c r="O124" s="195">
        <v>0</v>
      </c>
      <c r="P124" s="195">
        <v>0</v>
      </c>
      <c r="Q124" s="7">
        <v>0</v>
      </c>
      <c r="R124" s="154">
        <f>SUM(F124:Q124)</f>
        <v>0</v>
      </c>
      <c r="S124" s="155">
        <f>AVERAGE(F124:Q124)</f>
        <v>0</v>
      </c>
    </row>
    <row r="125" spans="2:19" x14ac:dyDescent="0.25">
      <c r="B125" s="138"/>
      <c r="C125" s="138"/>
      <c r="D125" s="4" t="s">
        <v>1040</v>
      </c>
      <c r="E125" s="142"/>
      <c r="F125" s="195">
        <v>0</v>
      </c>
      <c r="G125" s="195">
        <v>0</v>
      </c>
      <c r="H125" s="195">
        <v>0</v>
      </c>
      <c r="I125" s="195">
        <v>0</v>
      </c>
      <c r="J125" s="195">
        <v>0</v>
      </c>
      <c r="K125" s="195">
        <v>0</v>
      </c>
      <c r="L125" s="195">
        <v>0</v>
      </c>
      <c r="M125" s="195">
        <v>0</v>
      </c>
      <c r="N125" s="195">
        <v>0</v>
      </c>
      <c r="O125" s="195">
        <v>0</v>
      </c>
      <c r="P125" s="195">
        <v>0</v>
      </c>
      <c r="Q125" s="7">
        <v>0</v>
      </c>
      <c r="R125" s="156">
        <f>SUM(F125:Q125)</f>
        <v>0</v>
      </c>
      <c r="S125" s="141">
        <f>AVERAGE(F125:Q125)</f>
        <v>0</v>
      </c>
    </row>
    <row r="126" spans="2:19" x14ac:dyDescent="0.25">
      <c r="B126" s="138"/>
      <c r="C126" s="138"/>
      <c r="D126" s="4" t="s">
        <v>1041</v>
      </c>
      <c r="E126" s="142"/>
      <c r="F126" s="195">
        <f>F122</f>
        <v>35</v>
      </c>
      <c r="G126" s="195">
        <f t="shared" ref="G126:Q126" si="39">G122</f>
        <v>28</v>
      </c>
      <c r="H126" s="195">
        <f t="shared" si="39"/>
        <v>38</v>
      </c>
      <c r="I126" s="195">
        <f t="shared" si="39"/>
        <v>30</v>
      </c>
      <c r="J126" s="195">
        <f t="shared" si="39"/>
        <v>35</v>
      </c>
      <c r="K126" s="195">
        <f t="shared" si="39"/>
        <v>22</v>
      </c>
      <c r="L126" s="195">
        <f t="shared" si="39"/>
        <v>40</v>
      </c>
      <c r="M126" s="195">
        <f t="shared" si="39"/>
        <v>34</v>
      </c>
      <c r="N126" s="195">
        <f t="shared" si="39"/>
        <v>29</v>
      </c>
      <c r="O126" s="195">
        <f t="shared" si="39"/>
        <v>42</v>
      </c>
      <c r="P126" s="195">
        <f t="shared" si="39"/>
        <v>25</v>
      </c>
      <c r="Q126" s="195">
        <f t="shared" si="39"/>
        <v>56</v>
      </c>
      <c r="R126" s="156">
        <f>SUM(F126:Q126)</f>
        <v>414</v>
      </c>
      <c r="S126" s="141">
        <f>AVERAGE(F126:Q126)</f>
        <v>34.5</v>
      </c>
    </row>
    <row r="127" spans="2:19" x14ac:dyDescent="0.25">
      <c r="B127" s="138"/>
      <c r="C127" s="138"/>
      <c r="D127" s="4" t="s">
        <v>1042</v>
      </c>
      <c r="E127" s="142"/>
      <c r="F127" s="195">
        <v>0</v>
      </c>
      <c r="G127" s="195">
        <v>0</v>
      </c>
      <c r="H127" s="195">
        <v>0</v>
      </c>
      <c r="I127" s="195">
        <v>0</v>
      </c>
      <c r="J127" s="195">
        <v>0</v>
      </c>
      <c r="K127" s="195">
        <v>0</v>
      </c>
      <c r="L127" s="195">
        <v>0</v>
      </c>
      <c r="M127" s="195">
        <v>0</v>
      </c>
      <c r="N127" s="195">
        <v>0</v>
      </c>
      <c r="O127" s="195">
        <v>0</v>
      </c>
      <c r="P127" s="195">
        <v>0</v>
      </c>
      <c r="Q127" s="7">
        <v>0</v>
      </c>
      <c r="R127" s="156">
        <f>SUM(F127:Q127)</f>
        <v>0</v>
      </c>
      <c r="S127" s="141">
        <f>AVERAGE(F127:Q127)</f>
        <v>0</v>
      </c>
    </row>
    <row r="128" spans="2:19" x14ac:dyDescent="0.25">
      <c r="B128" s="138"/>
      <c r="C128" s="145"/>
      <c r="D128" s="169" t="s">
        <v>1043</v>
      </c>
      <c r="E128" s="194"/>
      <c r="F128" s="147">
        <f t="shared" ref="F128:S128" si="40">SUM(F124:F127)</f>
        <v>35</v>
      </c>
      <c r="G128" s="147">
        <f t="shared" si="40"/>
        <v>28</v>
      </c>
      <c r="H128" s="147">
        <f t="shared" si="40"/>
        <v>38</v>
      </c>
      <c r="I128" s="147">
        <f t="shared" si="40"/>
        <v>30</v>
      </c>
      <c r="J128" s="147">
        <f t="shared" si="40"/>
        <v>35</v>
      </c>
      <c r="K128" s="147">
        <f t="shared" si="40"/>
        <v>22</v>
      </c>
      <c r="L128" s="147">
        <f t="shared" si="40"/>
        <v>40</v>
      </c>
      <c r="M128" s="147">
        <f t="shared" si="40"/>
        <v>34</v>
      </c>
      <c r="N128" s="147">
        <f t="shared" si="40"/>
        <v>29</v>
      </c>
      <c r="O128" s="147">
        <f t="shared" si="40"/>
        <v>42</v>
      </c>
      <c r="P128" s="147">
        <f t="shared" si="40"/>
        <v>25</v>
      </c>
      <c r="Q128" s="147">
        <f>SUM(Q124:Q127)</f>
        <v>56</v>
      </c>
      <c r="R128" s="147">
        <f t="shared" si="40"/>
        <v>414</v>
      </c>
      <c r="S128" s="176">
        <f t="shared" si="40"/>
        <v>34.5</v>
      </c>
    </row>
    <row r="129" spans="2:19" x14ac:dyDescent="0.25">
      <c r="B129" s="133"/>
      <c r="C129" s="230" t="s">
        <v>1044</v>
      </c>
      <c r="D129" s="150"/>
      <c r="E129" s="150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2"/>
    </row>
    <row r="130" spans="2:19" x14ac:dyDescent="0.25">
      <c r="B130" s="138"/>
      <c r="C130" s="138"/>
      <c r="D130" s="198" t="s">
        <v>1045</v>
      </c>
      <c r="E130" s="199"/>
      <c r="F130" s="195">
        <v>0</v>
      </c>
      <c r="G130" s="195">
        <v>0</v>
      </c>
      <c r="H130" s="195">
        <v>0</v>
      </c>
      <c r="I130" s="195">
        <v>0</v>
      </c>
      <c r="J130" s="195">
        <v>0</v>
      </c>
      <c r="K130" s="195">
        <v>0</v>
      </c>
      <c r="L130" s="195">
        <v>0</v>
      </c>
      <c r="M130" s="195">
        <v>0</v>
      </c>
      <c r="N130" s="195">
        <v>0</v>
      </c>
      <c r="O130" s="195">
        <v>0</v>
      </c>
      <c r="P130" s="195">
        <v>0</v>
      </c>
      <c r="Q130" s="195">
        <v>0</v>
      </c>
      <c r="R130" s="154">
        <f t="shared" ref="R130:R165" si="41">SUM(F130:Q130)</f>
        <v>0</v>
      </c>
      <c r="S130" s="155">
        <f t="shared" ref="S130:S167" si="42">AVERAGE(F130:Q130)</f>
        <v>0</v>
      </c>
    </row>
    <row r="131" spans="2:19" x14ac:dyDescent="0.25">
      <c r="B131" s="138"/>
      <c r="C131" s="138"/>
      <c r="D131" s="4" t="s">
        <v>1046</v>
      </c>
      <c r="E131" s="142"/>
      <c r="F131" s="222">
        <f>'P.E. Atual. '!C773</f>
        <v>11780</v>
      </c>
      <c r="G131" s="222">
        <f>'P.E. Atual. '!D773</f>
        <v>10749</v>
      </c>
      <c r="H131" s="222">
        <f>'P.E. Atual. '!E773</f>
        <v>10307</v>
      </c>
      <c r="I131" s="222">
        <f>'P.E. Atual. '!F773</f>
        <v>10272</v>
      </c>
      <c r="J131" s="222">
        <f>'P.E. Atual. '!G773</f>
        <v>10209</v>
      </c>
      <c r="K131" s="222">
        <f>'P.E. Atual. '!H773</f>
        <v>9845</v>
      </c>
      <c r="L131" s="222">
        <f>'P.E. Atual. '!I773</f>
        <v>10947</v>
      </c>
      <c r="M131" s="222">
        <f>'P.E. Atual. '!J773</f>
        <v>12669</v>
      </c>
      <c r="N131" s="222">
        <f>'P.E. Atual. '!K773</f>
        <v>12210</v>
      </c>
      <c r="O131" s="222">
        <f>'P.E. Atual. '!L773</f>
        <v>13078</v>
      </c>
      <c r="P131" s="222">
        <f>'P.E. Atual. '!M773</f>
        <v>12656</v>
      </c>
      <c r="Q131" s="222">
        <f>'P.E. Atual. '!N773</f>
        <v>11148</v>
      </c>
      <c r="R131" s="156">
        <f t="shared" si="41"/>
        <v>135870</v>
      </c>
      <c r="S131" s="141">
        <f t="shared" si="42"/>
        <v>11322.5</v>
      </c>
    </row>
    <row r="132" spans="2:19" x14ac:dyDescent="0.25">
      <c r="B132" s="138"/>
      <c r="C132" s="138"/>
      <c r="D132" s="198" t="s">
        <v>1047</v>
      </c>
      <c r="E132" s="199"/>
      <c r="F132" s="195">
        <v>0</v>
      </c>
      <c r="G132" s="195">
        <v>0</v>
      </c>
      <c r="H132" s="195">
        <v>0</v>
      </c>
      <c r="I132" s="195">
        <v>0</v>
      </c>
      <c r="J132" s="195">
        <v>0</v>
      </c>
      <c r="K132" s="195">
        <v>0</v>
      </c>
      <c r="L132" s="195">
        <v>0</v>
      </c>
      <c r="M132" s="195">
        <v>0</v>
      </c>
      <c r="N132" s="195">
        <v>0</v>
      </c>
      <c r="O132" s="195">
        <v>0</v>
      </c>
      <c r="P132" s="195">
        <v>0</v>
      </c>
      <c r="Q132" s="195">
        <v>0</v>
      </c>
      <c r="R132" s="156">
        <f t="shared" si="41"/>
        <v>0</v>
      </c>
      <c r="S132" s="141">
        <f t="shared" si="42"/>
        <v>0</v>
      </c>
    </row>
    <row r="133" spans="2:19" x14ac:dyDescent="0.25">
      <c r="B133" s="138"/>
      <c r="C133" s="138"/>
      <c r="D133" s="4" t="s">
        <v>1048</v>
      </c>
      <c r="E133" s="142"/>
      <c r="F133" s="222">
        <f>'P.E. Atual. '!C944</f>
        <v>44</v>
      </c>
      <c r="G133" s="222">
        <f>'P.E. Atual. '!D944</f>
        <v>52</v>
      </c>
      <c r="H133" s="222">
        <f>'P.E. Atual. '!E944</f>
        <v>22</v>
      </c>
      <c r="I133" s="222">
        <f>'P.E. Atual. '!F944</f>
        <v>23</v>
      </c>
      <c r="J133" s="222">
        <f>'P.E. Atual. '!G944</f>
        <v>13</v>
      </c>
      <c r="K133" s="222">
        <f>'P.E. Atual. '!H944</f>
        <v>11</v>
      </c>
      <c r="L133" s="222">
        <f>'P.E. Atual. '!I944</f>
        <v>26</v>
      </c>
      <c r="M133" s="222">
        <f>'P.E. Atual. '!J944</f>
        <v>44</v>
      </c>
      <c r="N133" s="222">
        <f>'P.E. Atual. '!K944</f>
        <v>34</v>
      </c>
      <c r="O133" s="222">
        <f>'P.E. Atual. '!L944</f>
        <v>43</v>
      </c>
      <c r="P133" s="222">
        <f>'P.E. Atual. '!M944</f>
        <v>31</v>
      </c>
      <c r="Q133" s="222">
        <f>'P.E. Atual. '!N944</f>
        <v>51</v>
      </c>
      <c r="R133" s="156">
        <f t="shared" si="41"/>
        <v>394</v>
      </c>
      <c r="S133" s="141">
        <f t="shared" si="42"/>
        <v>32.833333333333336</v>
      </c>
    </row>
    <row r="134" spans="2:19" x14ac:dyDescent="0.25">
      <c r="B134" s="138"/>
      <c r="C134" s="138"/>
      <c r="D134" s="198" t="s">
        <v>1049</v>
      </c>
      <c r="E134" s="199"/>
      <c r="F134" s="195">
        <v>0</v>
      </c>
      <c r="G134" s="195">
        <v>0</v>
      </c>
      <c r="H134" s="195">
        <v>0</v>
      </c>
      <c r="I134" s="195">
        <v>0</v>
      </c>
      <c r="J134" s="195">
        <v>0</v>
      </c>
      <c r="K134" s="195">
        <v>0</v>
      </c>
      <c r="L134" s="195">
        <v>0</v>
      </c>
      <c r="M134" s="195">
        <v>0</v>
      </c>
      <c r="N134" s="195">
        <v>0</v>
      </c>
      <c r="O134" s="195">
        <v>0</v>
      </c>
      <c r="P134" s="195">
        <v>0</v>
      </c>
      <c r="Q134" s="195">
        <v>0</v>
      </c>
      <c r="R134" s="156">
        <f t="shared" si="41"/>
        <v>0</v>
      </c>
      <c r="S134" s="141">
        <f t="shared" si="42"/>
        <v>0</v>
      </c>
    </row>
    <row r="135" spans="2:19" x14ac:dyDescent="0.25">
      <c r="B135" s="138"/>
      <c r="C135" s="138"/>
      <c r="D135" s="4" t="s">
        <v>1050</v>
      </c>
      <c r="E135" s="142"/>
      <c r="F135" s="222">
        <f>'P.E. Atual. '!C811</f>
        <v>967</v>
      </c>
      <c r="G135" s="222">
        <f>'P.E. Atual. '!D811</f>
        <v>811</v>
      </c>
      <c r="H135" s="222">
        <f>'P.E. Atual. '!E811</f>
        <v>724</v>
      </c>
      <c r="I135" s="222">
        <f>'P.E. Atual. '!F811</f>
        <v>565</v>
      </c>
      <c r="J135" s="222">
        <f>'P.E. Atual. '!G811</f>
        <v>800</v>
      </c>
      <c r="K135" s="222">
        <f>'P.E. Atual. '!H811</f>
        <v>773</v>
      </c>
      <c r="L135" s="222">
        <f>'P.E. Atual. '!I811</f>
        <v>993</v>
      </c>
      <c r="M135" s="222">
        <f>'P.E. Atual. '!J811</f>
        <v>996</v>
      </c>
      <c r="N135" s="222">
        <f>'P.E. Atual. '!K811</f>
        <v>1091</v>
      </c>
      <c r="O135" s="222">
        <f>'P.E. Atual. '!L811</f>
        <v>1056</v>
      </c>
      <c r="P135" s="222">
        <f>'P.E. Atual. '!M811</f>
        <v>1032</v>
      </c>
      <c r="Q135" s="222">
        <f>'P.E. Atual. '!N811</f>
        <v>962</v>
      </c>
      <c r="R135" s="156">
        <f t="shared" si="41"/>
        <v>10770</v>
      </c>
      <c r="S135" s="141">
        <f t="shared" si="42"/>
        <v>897.5</v>
      </c>
    </row>
    <row r="136" spans="2:19" x14ac:dyDescent="0.25">
      <c r="B136" s="138"/>
      <c r="C136" s="138"/>
      <c r="D136" s="198" t="s">
        <v>1051</v>
      </c>
      <c r="E136" s="199"/>
      <c r="F136" s="195">
        <v>0</v>
      </c>
      <c r="G136" s="195">
        <v>0</v>
      </c>
      <c r="H136" s="195">
        <v>0</v>
      </c>
      <c r="I136" s="195">
        <v>0</v>
      </c>
      <c r="J136" s="195">
        <v>0</v>
      </c>
      <c r="K136" s="195">
        <v>0</v>
      </c>
      <c r="L136" s="195">
        <v>0</v>
      </c>
      <c r="M136" s="195">
        <v>0</v>
      </c>
      <c r="N136" s="195">
        <v>0</v>
      </c>
      <c r="O136" s="195">
        <v>0</v>
      </c>
      <c r="P136" s="195">
        <v>0</v>
      </c>
      <c r="Q136" s="195">
        <v>0</v>
      </c>
      <c r="R136" s="156">
        <f t="shared" si="41"/>
        <v>0</v>
      </c>
      <c r="S136" s="141">
        <f t="shared" si="42"/>
        <v>0</v>
      </c>
    </row>
    <row r="137" spans="2:19" x14ac:dyDescent="0.25">
      <c r="B137" s="138"/>
      <c r="C137" s="138"/>
      <c r="D137" s="4" t="s">
        <v>1052</v>
      </c>
      <c r="E137" s="142"/>
      <c r="F137" s="222">
        <f>'P.E. Atual. '!C1210</f>
        <v>223</v>
      </c>
      <c r="G137" s="222">
        <f>'P.E. Atual. '!D1210</f>
        <v>252</v>
      </c>
      <c r="H137" s="222">
        <f>'P.E. Atual. '!E1210</f>
        <v>140</v>
      </c>
      <c r="I137" s="222">
        <f>'P.E. Atual. '!F1210</f>
        <v>71</v>
      </c>
      <c r="J137" s="222">
        <f>'P.E. Atual. '!G1210</f>
        <v>59</v>
      </c>
      <c r="K137" s="222">
        <f>'P.E. Atual. '!H1210</f>
        <v>36</v>
      </c>
      <c r="L137" s="222">
        <f>'P.E. Atual. '!I1210</f>
        <v>175</v>
      </c>
      <c r="M137" s="222">
        <f>'P.E. Atual. '!J1210</f>
        <v>251</v>
      </c>
      <c r="N137" s="222">
        <f>'P.E. Atual. '!K1210</f>
        <v>256</v>
      </c>
      <c r="O137" s="222">
        <f>'P.E. Atual. '!L1210</f>
        <v>251</v>
      </c>
      <c r="P137" s="222">
        <f>'P.E. Atual. '!M1210</f>
        <v>254</v>
      </c>
      <c r="Q137" s="222">
        <f>'P.E. Atual. '!N1210</f>
        <v>278</v>
      </c>
      <c r="R137" s="156">
        <f t="shared" si="41"/>
        <v>2246</v>
      </c>
      <c r="S137" s="141">
        <f t="shared" si="42"/>
        <v>187.16666666666666</v>
      </c>
    </row>
    <row r="138" spans="2:19" x14ac:dyDescent="0.25">
      <c r="B138" s="138"/>
      <c r="C138" s="138"/>
      <c r="D138" s="198" t="s">
        <v>1053</v>
      </c>
      <c r="E138" s="199"/>
      <c r="F138" s="195">
        <v>0</v>
      </c>
      <c r="G138" s="195">
        <v>0</v>
      </c>
      <c r="H138" s="195">
        <v>0</v>
      </c>
      <c r="I138" s="195">
        <v>0</v>
      </c>
      <c r="J138" s="195">
        <v>0</v>
      </c>
      <c r="K138" s="195">
        <v>0</v>
      </c>
      <c r="L138" s="195">
        <v>0</v>
      </c>
      <c r="M138" s="195">
        <v>0</v>
      </c>
      <c r="N138" s="195">
        <v>0</v>
      </c>
      <c r="O138" s="195">
        <v>0</v>
      </c>
      <c r="P138" s="195">
        <v>0</v>
      </c>
      <c r="Q138" s="195">
        <v>0</v>
      </c>
      <c r="R138" s="156">
        <f t="shared" si="41"/>
        <v>0</v>
      </c>
      <c r="S138" s="141">
        <f t="shared" si="42"/>
        <v>0</v>
      </c>
    </row>
    <row r="139" spans="2:19" x14ac:dyDescent="0.25">
      <c r="B139" s="138"/>
      <c r="C139" s="138"/>
      <c r="D139" s="174" t="s">
        <v>1054</v>
      </c>
      <c r="E139" s="175"/>
      <c r="F139" s="222">
        <f>'P.E. Atual. '!C670</f>
        <v>1470</v>
      </c>
      <c r="G139" s="222">
        <f>'P.E. Atual. '!D670</f>
        <v>1403</v>
      </c>
      <c r="H139" s="222">
        <f>'P.E. Atual. '!E670</f>
        <v>1380</v>
      </c>
      <c r="I139" s="222">
        <f>'P.E. Atual. '!F670</f>
        <v>1009</v>
      </c>
      <c r="J139" s="222">
        <f>'P.E. Atual. '!G670</f>
        <v>1110</v>
      </c>
      <c r="K139" s="222">
        <f>'P.E. Atual. '!H670</f>
        <v>1066</v>
      </c>
      <c r="L139" s="222">
        <f>'P.E. Atual. '!I670</f>
        <v>1333</v>
      </c>
      <c r="M139" s="222">
        <f>'P.E. Atual. '!J670</f>
        <v>1391</v>
      </c>
      <c r="N139" s="222">
        <f>'P.E. Atual. '!K670</f>
        <v>1222</v>
      </c>
      <c r="O139" s="222">
        <f>'P.E. Atual. '!L670</f>
        <v>1452</v>
      </c>
      <c r="P139" s="222">
        <f>'P.E. Atual. '!M670</f>
        <v>1536</v>
      </c>
      <c r="Q139" s="222">
        <f>'P.E. Atual. '!N670</f>
        <v>1571</v>
      </c>
      <c r="R139" s="156">
        <f t="shared" si="41"/>
        <v>15943</v>
      </c>
      <c r="S139" s="141">
        <f t="shared" si="42"/>
        <v>1328.5833333333333</v>
      </c>
    </row>
    <row r="140" spans="2:19" x14ac:dyDescent="0.25">
      <c r="B140" s="138"/>
      <c r="C140" s="138"/>
      <c r="D140" s="198" t="s">
        <v>1055</v>
      </c>
      <c r="E140" s="199"/>
      <c r="F140" s="195">
        <v>0</v>
      </c>
      <c r="G140" s="195">
        <v>0</v>
      </c>
      <c r="H140" s="195">
        <v>0</v>
      </c>
      <c r="I140" s="195">
        <v>0</v>
      </c>
      <c r="J140" s="195">
        <v>0</v>
      </c>
      <c r="K140" s="195">
        <v>0</v>
      </c>
      <c r="L140" s="195">
        <v>0</v>
      </c>
      <c r="M140" s="195">
        <v>0</v>
      </c>
      <c r="N140" s="195">
        <v>0</v>
      </c>
      <c r="O140" s="195">
        <v>0</v>
      </c>
      <c r="P140" s="195">
        <v>0</v>
      </c>
      <c r="Q140" s="195">
        <v>0</v>
      </c>
      <c r="R140" s="156">
        <f t="shared" si="41"/>
        <v>0</v>
      </c>
      <c r="S140" s="141">
        <f t="shared" si="42"/>
        <v>0</v>
      </c>
    </row>
    <row r="141" spans="2:19" x14ac:dyDescent="0.25">
      <c r="B141" s="138"/>
      <c r="C141" s="138"/>
      <c r="D141" s="4" t="s">
        <v>1056</v>
      </c>
      <c r="E141" s="142"/>
      <c r="F141" s="195">
        <v>0</v>
      </c>
      <c r="G141" s="195">
        <v>0</v>
      </c>
      <c r="H141" s="195">
        <v>0</v>
      </c>
      <c r="I141" s="195">
        <v>0</v>
      </c>
      <c r="J141" s="195">
        <v>0</v>
      </c>
      <c r="K141" s="195">
        <v>0</v>
      </c>
      <c r="L141" s="195">
        <v>0</v>
      </c>
      <c r="M141" s="195">
        <v>0</v>
      </c>
      <c r="N141" s="195">
        <v>0</v>
      </c>
      <c r="O141" s="195">
        <v>0</v>
      </c>
      <c r="P141" s="195">
        <v>0</v>
      </c>
      <c r="Q141" s="195">
        <v>0</v>
      </c>
      <c r="R141" s="156">
        <f t="shared" si="41"/>
        <v>0</v>
      </c>
      <c r="S141" s="141">
        <f t="shared" si="42"/>
        <v>0</v>
      </c>
    </row>
    <row r="142" spans="2:19" x14ac:dyDescent="0.25">
      <c r="B142" s="138"/>
      <c r="C142" s="138"/>
      <c r="D142" s="198" t="s">
        <v>1057</v>
      </c>
      <c r="E142" s="199"/>
      <c r="F142" s="195">
        <v>0</v>
      </c>
      <c r="G142" s="195">
        <v>0</v>
      </c>
      <c r="H142" s="195">
        <v>0</v>
      </c>
      <c r="I142" s="195">
        <v>0</v>
      </c>
      <c r="J142" s="195">
        <v>0</v>
      </c>
      <c r="K142" s="195">
        <v>0</v>
      </c>
      <c r="L142" s="195">
        <v>0</v>
      </c>
      <c r="M142" s="195">
        <v>0</v>
      </c>
      <c r="N142" s="195">
        <v>0</v>
      </c>
      <c r="O142" s="195">
        <v>0</v>
      </c>
      <c r="P142" s="195">
        <v>0</v>
      </c>
      <c r="Q142" s="195">
        <v>0</v>
      </c>
      <c r="R142" s="156">
        <f t="shared" si="41"/>
        <v>0</v>
      </c>
      <c r="S142" s="141">
        <f t="shared" si="42"/>
        <v>0</v>
      </c>
    </row>
    <row r="143" spans="2:19" x14ac:dyDescent="0.25">
      <c r="B143" s="138"/>
      <c r="C143" s="138"/>
      <c r="D143" s="4" t="s">
        <v>1058</v>
      </c>
      <c r="E143" s="142"/>
      <c r="F143" s="195">
        <v>0</v>
      </c>
      <c r="G143" s="195">
        <v>0</v>
      </c>
      <c r="H143" s="195">
        <v>0</v>
      </c>
      <c r="I143" s="195">
        <v>0</v>
      </c>
      <c r="J143" s="195">
        <v>0</v>
      </c>
      <c r="K143" s="195">
        <v>0</v>
      </c>
      <c r="L143" s="195">
        <v>0</v>
      </c>
      <c r="M143" s="195">
        <v>0</v>
      </c>
      <c r="N143" s="195">
        <v>0</v>
      </c>
      <c r="O143" s="195">
        <v>0</v>
      </c>
      <c r="P143" s="195">
        <v>0</v>
      </c>
      <c r="Q143" s="195">
        <v>0</v>
      </c>
      <c r="R143" s="156">
        <f t="shared" si="41"/>
        <v>0</v>
      </c>
      <c r="S143" s="141">
        <f t="shared" si="42"/>
        <v>0</v>
      </c>
    </row>
    <row r="144" spans="2:19" x14ac:dyDescent="0.25">
      <c r="B144" s="138"/>
      <c r="C144" s="138"/>
      <c r="D144" s="198" t="s">
        <v>1059</v>
      </c>
      <c r="E144" s="199"/>
      <c r="F144" s="195">
        <v>0</v>
      </c>
      <c r="G144" s="195">
        <v>0</v>
      </c>
      <c r="H144" s="195">
        <v>0</v>
      </c>
      <c r="I144" s="195">
        <v>0</v>
      </c>
      <c r="J144" s="195">
        <v>0</v>
      </c>
      <c r="K144" s="195">
        <v>0</v>
      </c>
      <c r="L144" s="195">
        <v>0</v>
      </c>
      <c r="M144" s="195">
        <v>0</v>
      </c>
      <c r="N144" s="195">
        <v>0</v>
      </c>
      <c r="O144" s="195">
        <v>0</v>
      </c>
      <c r="P144" s="195">
        <v>0</v>
      </c>
      <c r="Q144" s="195">
        <v>0</v>
      </c>
      <c r="R144" s="156">
        <f t="shared" si="41"/>
        <v>0</v>
      </c>
      <c r="S144" s="141">
        <f t="shared" si="42"/>
        <v>0</v>
      </c>
    </row>
    <row r="145" spans="2:19" x14ac:dyDescent="0.25">
      <c r="B145" s="138"/>
      <c r="C145" s="138"/>
      <c r="D145" s="198" t="s">
        <v>1060</v>
      </c>
      <c r="E145" s="199"/>
      <c r="F145" s="222">
        <f>'P.E. Atual. '!C617</f>
        <v>193</v>
      </c>
      <c r="G145" s="222">
        <f>'P.E. Atual. '!D617</f>
        <v>111</v>
      </c>
      <c r="H145" s="222">
        <f>'P.E. Atual. '!E617</f>
        <v>119</v>
      </c>
      <c r="I145" s="222">
        <f>'P.E. Atual. '!F617</f>
        <v>121</v>
      </c>
      <c r="J145" s="222">
        <f>'P.E. Atual. '!G617</f>
        <v>99</v>
      </c>
      <c r="K145" s="222">
        <f>'P.E. Atual. '!H617</f>
        <v>80</v>
      </c>
      <c r="L145" s="222">
        <f>'P.E. Atual. '!I617</f>
        <v>175</v>
      </c>
      <c r="M145" s="222">
        <f>'P.E. Atual. '!J617</f>
        <v>221</v>
      </c>
      <c r="N145" s="222">
        <f>'P.E. Atual. '!K617</f>
        <v>166</v>
      </c>
      <c r="O145" s="222">
        <f>'P.E. Atual. '!L617</f>
        <v>128</v>
      </c>
      <c r="P145" s="222">
        <f>'P.E. Atual. '!M617</f>
        <v>203</v>
      </c>
      <c r="Q145" s="222">
        <f>'P.E. Atual. '!N617</f>
        <v>190</v>
      </c>
      <c r="R145" s="156">
        <f t="shared" si="41"/>
        <v>1806</v>
      </c>
      <c r="S145" s="141">
        <f t="shared" si="42"/>
        <v>150.5</v>
      </c>
    </row>
    <row r="146" spans="2:19" x14ac:dyDescent="0.25">
      <c r="B146" s="138"/>
      <c r="C146" s="138"/>
      <c r="D146" s="198" t="s">
        <v>1061</v>
      </c>
      <c r="E146" s="199"/>
      <c r="F146" s="195">
        <v>0</v>
      </c>
      <c r="G146" s="195">
        <v>0</v>
      </c>
      <c r="H146" s="195">
        <v>0</v>
      </c>
      <c r="I146" s="195">
        <v>0</v>
      </c>
      <c r="J146" s="195">
        <v>0</v>
      </c>
      <c r="K146" s="195">
        <v>0</v>
      </c>
      <c r="L146" s="195">
        <v>0</v>
      </c>
      <c r="M146" s="195">
        <v>0</v>
      </c>
      <c r="N146" s="195">
        <v>0</v>
      </c>
      <c r="O146" s="195">
        <v>0</v>
      </c>
      <c r="P146" s="195">
        <v>0</v>
      </c>
      <c r="Q146" s="195">
        <v>0</v>
      </c>
      <c r="R146" s="156">
        <f t="shared" si="41"/>
        <v>0</v>
      </c>
      <c r="S146" s="141">
        <f t="shared" si="42"/>
        <v>0</v>
      </c>
    </row>
    <row r="147" spans="2:19" x14ac:dyDescent="0.25">
      <c r="B147" s="138"/>
      <c r="C147" s="138"/>
      <c r="D147" s="4" t="s">
        <v>1062</v>
      </c>
      <c r="E147" s="142"/>
      <c r="F147" s="222">
        <f>'P.E. Atual. '!C1096</f>
        <v>68</v>
      </c>
      <c r="G147" s="222">
        <f>'P.E. Atual. '!D1096</f>
        <v>68</v>
      </c>
      <c r="H147" s="222">
        <f>'P.E. Atual. '!E1096</f>
        <v>34</v>
      </c>
      <c r="I147" s="222">
        <f>'P.E. Atual. '!F1096</f>
        <v>0</v>
      </c>
      <c r="J147" s="222">
        <f>'P.E. Atual. '!G1096</f>
        <v>0</v>
      </c>
      <c r="K147" s="222">
        <f>'P.E. Atual. '!H1096</f>
        <v>0</v>
      </c>
      <c r="L147" s="222">
        <f>'P.E. Atual. '!I1096</f>
        <v>1</v>
      </c>
      <c r="M147" s="222">
        <f>'P.E. Atual. '!J1096</f>
        <v>56</v>
      </c>
      <c r="N147" s="222">
        <f>'P.E. Atual. '!K1096</f>
        <v>67</v>
      </c>
      <c r="O147" s="222">
        <f>'P.E. Atual. '!L1096</f>
        <v>65</v>
      </c>
      <c r="P147" s="222">
        <f>'P.E. Atual. '!M1096</f>
        <v>68</v>
      </c>
      <c r="Q147" s="222">
        <f>'P.E. Atual. '!N1096</f>
        <v>26</v>
      </c>
      <c r="R147" s="156">
        <f t="shared" si="41"/>
        <v>453</v>
      </c>
      <c r="S147" s="141">
        <f t="shared" si="42"/>
        <v>37.75</v>
      </c>
    </row>
    <row r="148" spans="2:19" x14ac:dyDescent="0.25">
      <c r="B148" s="138"/>
      <c r="C148" s="138"/>
      <c r="D148" s="198" t="s">
        <v>1063</v>
      </c>
      <c r="E148" s="199"/>
      <c r="F148" s="195">
        <v>0</v>
      </c>
      <c r="G148" s="195">
        <v>0</v>
      </c>
      <c r="H148" s="195">
        <v>0</v>
      </c>
      <c r="I148" s="195">
        <v>0</v>
      </c>
      <c r="J148" s="195">
        <v>0</v>
      </c>
      <c r="K148" s="195">
        <v>0</v>
      </c>
      <c r="L148" s="195">
        <v>0</v>
      </c>
      <c r="M148" s="195">
        <v>0</v>
      </c>
      <c r="N148" s="195">
        <v>0</v>
      </c>
      <c r="O148" s="195">
        <v>0</v>
      </c>
      <c r="P148" s="195">
        <v>0</v>
      </c>
      <c r="Q148" s="195">
        <v>0</v>
      </c>
      <c r="R148" s="156">
        <f t="shared" si="41"/>
        <v>0</v>
      </c>
      <c r="S148" s="141">
        <f t="shared" si="42"/>
        <v>0</v>
      </c>
    </row>
    <row r="149" spans="2:19" x14ac:dyDescent="0.25">
      <c r="B149" s="138"/>
      <c r="C149" s="138"/>
      <c r="D149" s="4" t="s">
        <v>1064</v>
      </c>
      <c r="E149" s="142"/>
      <c r="F149" s="222">
        <f>'P.E. Atual. '!C1134</f>
        <v>415</v>
      </c>
      <c r="G149" s="222">
        <f>'P.E. Atual. '!D1134</f>
        <v>379</v>
      </c>
      <c r="H149" s="222">
        <f>'P.E. Atual. '!E1134</f>
        <v>238</v>
      </c>
      <c r="I149" s="222">
        <f>'P.E. Atual. '!F1134</f>
        <v>345</v>
      </c>
      <c r="J149" s="222">
        <f>'P.E. Atual. '!G1134</f>
        <v>320</v>
      </c>
      <c r="K149" s="222">
        <f>'P.E. Atual. '!H1134</f>
        <v>342</v>
      </c>
      <c r="L149" s="222">
        <f>'P.E. Atual. '!I1134</f>
        <v>440</v>
      </c>
      <c r="M149" s="222">
        <f>'P.E. Atual. '!J1134</f>
        <v>535</v>
      </c>
      <c r="N149" s="222">
        <f>'P.E. Atual. '!K1134</f>
        <v>538</v>
      </c>
      <c r="O149" s="222">
        <f>'P.E. Atual. '!L1134</f>
        <v>531</v>
      </c>
      <c r="P149" s="222">
        <f>'P.E. Atual. '!M1134</f>
        <v>541</v>
      </c>
      <c r="Q149" s="222">
        <f>'P.E. Atual. '!N1134</f>
        <v>394</v>
      </c>
      <c r="R149" s="156">
        <f t="shared" si="41"/>
        <v>5018</v>
      </c>
      <c r="S149" s="141">
        <f t="shared" si="42"/>
        <v>418.16666666666669</v>
      </c>
    </row>
    <row r="150" spans="2:19" x14ac:dyDescent="0.25">
      <c r="B150" s="138"/>
      <c r="C150" s="138"/>
      <c r="D150" s="198" t="s">
        <v>1065</v>
      </c>
      <c r="E150" s="199"/>
      <c r="F150" s="195">
        <v>0</v>
      </c>
      <c r="G150" s="195">
        <v>0</v>
      </c>
      <c r="H150" s="195">
        <v>0</v>
      </c>
      <c r="I150" s="195">
        <v>0</v>
      </c>
      <c r="J150" s="195">
        <v>0</v>
      </c>
      <c r="K150" s="195">
        <v>0</v>
      </c>
      <c r="L150" s="195">
        <v>0</v>
      </c>
      <c r="M150" s="195">
        <v>0</v>
      </c>
      <c r="N150" s="195">
        <v>0</v>
      </c>
      <c r="O150" s="195">
        <v>0</v>
      </c>
      <c r="P150" s="195">
        <v>0</v>
      </c>
      <c r="Q150" s="195">
        <v>0</v>
      </c>
      <c r="R150" s="156">
        <f t="shared" si="41"/>
        <v>0</v>
      </c>
      <c r="S150" s="141">
        <f t="shared" si="42"/>
        <v>0</v>
      </c>
    </row>
    <row r="151" spans="2:19" x14ac:dyDescent="0.25">
      <c r="B151" s="138"/>
      <c r="C151" s="138"/>
      <c r="D151" s="4" t="s">
        <v>1066</v>
      </c>
      <c r="E151" s="142"/>
      <c r="F151" s="222">
        <f>'P.E. Atual. '!C868</f>
        <v>294</v>
      </c>
      <c r="G151" s="222">
        <f>'P.E. Atual. '!D868</f>
        <v>251</v>
      </c>
      <c r="H151" s="222">
        <f>'P.E. Atual. '!E868</f>
        <v>241</v>
      </c>
      <c r="I151" s="222">
        <f>'P.E. Atual. '!F868</f>
        <v>0</v>
      </c>
      <c r="J151" s="222">
        <f>'P.E. Atual. '!G868</f>
        <v>0</v>
      </c>
      <c r="K151" s="222">
        <f>'P.E. Atual. '!H868</f>
        <v>239</v>
      </c>
      <c r="L151" s="222">
        <f>'P.E. Atual. '!I868</f>
        <v>337</v>
      </c>
      <c r="M151" s="222">
        <f>'P.E. Atual. '!J868</f>
        <v>418</v>
      </c>
      <c r="N151" s="222">
        <f>'P.E. Atual. '!K868</f>
        <v>432</v>
      </c>
      <c r="O151" s="222">
        <f>'P.E. Atual. '!L868</f>
        <v>319</v>
      </c>
      <c r="P151" s="222">
        <f>'P.E. Atual. '!M868</f>
        <v>337</v>
      </c>
      <c r="Q151" s="222">
        <f>'P.E. Atual. '!N868</f>
        <v>335</v>
      </c>
      <c r="R151" s="156">
        <f t="shared" si="41"/>
        <v>3203</v>
      </c>
      <c r="S151" s="141">
        <f t="shared" si="42"/>
        <v>266.91666666666669</v>
      </c>
    </row>
    <row r="152" spans="2:19" x14ac:dyDescent="0.25">
      <c r="B152" s="138"/>
      <c r="C152" s="138"/>
      <c r="D152" s="198" t="s">
        <v>1067</v>
      </c>
      <c r="E152" s="199"/>
      <c r="F152" s="195">
        <v>0</v>
      </c>
      <c r="G152" s="195">
        <v>0</v>
      </c>
      <c r="H152" s="195">
        <v>0</v>
      </c>
      <c r="I152" s="195">
        <v>0</v>
      </c>
      <c r="J152" s="195">
        <v>0</v>
      </c>
      <c r="K152" s="195">
        <v>0</v>
      </c>
      <c r="L152" s="195">
        <v>0</v>
      </c>
      <c r="M152" s="195">
        <v>0</v>
      </c>
      <c r="N152" s="195">
        <v>0</v>
      </c>
      <c r="O152" s="195">
        <v>0</v>
      </c>
      <c r="P152" s="195">
        <v>0</v>
      </c>
      <c r="Q152" s="195">
        <v>0</v>
      </c>
      <c r="R152" s="156">
        <f t="shared" si="41"/>
        <v>0</v>
      </c>
      <c r="S152" s="141">
        <f t="shared" si="42"/>
        <v>0</v>
      </c>
    </row>
    <row r="153" spans="2:19" x14ac:dyDescent="0.25">
      <c r="B153" s="138"/>
      <c r="C153" s="138"/>
      <c r="D153" s="174" t="s">
        <v>1237</v>
      </c>
      <c r="E153" s="175"/>
      <c r="F153" s="222">
        <f>'P.E. Atual. '!C1058</f>
        <v>32</v>
      </c>
      <c r="G153" s="222">
        <f>'P.E. Atual. '!D1058</f>
        <v>37</v>
      </c>
      <c r="H153" s="222">
        <f>'P.E. Atual. '!E1058</f>
        <v>18</v>
      </c>
      <c r="I153" s="222">
        <f>'P.E. Atual. '!F1058</f>
        <v>0</v>
      </c>
      <c r="J153" s="222">
        <f>'P.E. Atual. '!G1058</f>
        <v>1</v>
      </c>
      <c r="K153" s="222">
        <f>'P.E. Atual. '!H1058</f>
        <v>0</v>
      </c>
      <c r="L153" s="222">
        <f>'P.E. Atual. '!I1058</f>
        <v>22</v>
      </c>
      <c r="M153" s="222">
        <f>'P.E. Atual. '!J1058</f>
        <v>33</v>
      </c>
      <c r="N153" s="222">
        <f>'P.E. Atual. '!K1058</f>
        <v>37</v>
      </c>
      <c r="O153" s="222">
        <f>'P.E. Atual. '!L1058</f>
        <v>42</v>
      </c>
      <c r="P153" s="222">
        <f>'P.E. Atual. '!M1058</f>
        <v>40</v>
      </c>
      <c r="Q153" s="222">
        <f>'P.E. Atual. '!N1058</f>
        <v>38</v>
      </c>
      <c r="R153" s="156">
        <f t="shared" si="41"/>
        <v>300</v>
      </c>
      <c r="S153" s="141">
        <f t="shared" si="42"/>
        <v>25</v>
      </c>
    </row>
    <row r="154" spans="2:19" x14ac:dyDescent="0.25">
      <c r="B154" s="138"/>
      <c r="C154" s="138"/>
      <c r="D154" s="198" t="s">
        <v>1068</v>
      </c>
      <c r="E154" s="199"/>
      <c r="F154" s="195">
        <v>0</v>
      </c>
      <c r="G154" s="195">
        <v>0</v>
      </c>
      <c r="H154" s="195">
        <v>0</v>
      </c>
      <c r="I154" s="195">
        <v>0</v>
      </c>
      <c r="J154" s="195">
        <v>0</v>
      </c>
      <c r="K154" s="195">
        <v>0</v>
      </c>
      <c r="L154" s="195">
        <v>0</v>
      </c>
      <c r="M154" s="195">
        <v>0</v>
      </c>
      <c r="N154" s="195">
        <v>0</v>
      </c>
      <c r="O154" s="195">
        <v>0</v>
      </c>
      <c r="P154" s="195">
        <v>0</v>
      </c>
      <c r="Q154" s="195">
        <v>0</v>
      </c>
      <c r="R154" s="156">
        <f t="shared" si="41"/>
        <v>0</v>
      </c>
      <c r="S154" s="141">
        <f t="shared" si="42"/>
        <v>0</v>
      </c>
    </row>
    <row r="155" spans="2:19" x14ac:dyDescent="0.25">
      <c r="B155" s="138"/>
      <c r="C155" s="138"/>
      <c r="D155" s="4" t="s">
        <v>1069</v>
      </c>
      <c r="E155" s="142"/>
      <c r="F155" s="222">
        <f>'P.E. Atual. '!C906</f>
        <v>64</v>
      </c>
      <c r="G155" s="222">
        <f>'P.E. Atual. '!D906</f>
        <v>68</v>
      </c>
      <c r="H155" s="222">
        <f>'P.E. Atual. '!E906</f>
        <v>61</v>
      </c>
      <c r="I155" s="222">
        <f>'P.E. Atual. '!F906</f>
        <v>28</v>
      </c>
      <c r="J155" s="222">
        <f>'P.E. Atual. '!G906</f>
        <v>20</v>
      </c>
      <c r="K155" s="222">
        <f>'P.E. Atual. '!H906</f>
        <v>48</v>
      </c>
      <c r="L155" s="222">
        <f>'P.E. Atual. '!I906</f>
        <v>61</v>
      </c>
      <c r="M155" s="222">
        <f>'P.E. Atual. '!J906</f>
        <v>76</v>
      </c>
      <c r="N155" s="222">
        <f>'P.E. Atual. '!K906</f>
        <v>63</v>
      </c>
      <c r="O155" s="222">
        <f>'P.E. Atual. '!L906</f>
        <v>148</v>
      </c>
      <c r="P155" s="222">
        <f>'P.E. Atual. '!M906</f>
        <v>177</v>
      </c>
      <c r="Q155" s="222">
        <f>'P.E. Atual. '!N906</f>
        <v>100</v>
      </c>
      <c r="R155" s="156">
        <f t="shared" si="41"/>
        <v>914</v>
      </c>
      <c r="S155" s="141">
        <f t="shared" si="42"/>
        <v>76.166666666666671</v>
      </c>
    </row>
    <row r="156" spans="2:19" x14ac:dyDescent="0.25">
      <c r="B156" s="138"/>
      <c r="C156" s="138"/>
      <c r="D156" s="198" t="s">
        <v>1070</v>
      </c>
      <c r="E156" s="199"/>
      <c r="F156" s="195">
        <v>0</v>
      </c>
      <c r="G156" s="195">
        <v>0</v>
      </c>
      <c r="H156" s="195">
        <v>0</v>
      </c>
      <c r="I156" s="195">
        <v>0</v>
      </c>
      <c r="J156" s="195">
        <v>0</v>
      </c>
      <c r="K156" s="195">
        <v>0</v>
      </c>
      <c r="L156" s="195">
        <v>0</v>
      </c>
      <c r="M156" s="195">
        <v>0</v>
      </c>
      <c r="N156" s="195">
        <v>0</v>
      </c>
      <c r="O156" s="195">
        <v>0</v>
      </c>
      <c r="P156" s="195">
        <v>0</v>
      </c>
      <c r="Q156" s="195">
        <v>0</v>
      </c>
      <c r="R156" s="156">
        <f t="shared" si="41"/>
        <v>0</v>
      </c>
      <c r="S156" s="141">
        <f t="shared" si="42"/>
        <v>0</v>
      </c>
    </row>
    <row r="157" spans="2:19" x14ac:dyDescent="0.25">
      <c r="B157" s="138"/>
      <c r="C157" s="138"/>
      <c r="D157" s="4" t="s">
        <v>1071</v>
      </c>
      <c r="E157" s="142"/>
      <c r="F157" s="222">
        <f>'P.E. Atual. '!C1248</f>
        <v>117</v>
      </c>
      <c r="G157" s="222">
        <f>'P.E. Atual. '!D1248</f>
        <v>106</v>
      </c>
      <c r="H157" s="222">
        <f>'P.E. Atual. '!E1248</f>
        <v>37</v>
      </c>
      <c r="I157" s="222">
        <f>'P.E. Atual. '!F1248</f>
        <v>23</v>
      </c>
      <c r="J157" s="222">
        <f>'P.E. Atual. '!G1248</f>
        <v>14</v>
      </c>
      <c r="K157" s="222">
        <f>'P.E. Atual. '!H1248</f>
        <v>12</v>
      </c>
      <c r="L157" s="222">
        <f>'P.E. Atual. '!I1248</f>
        <v>50</v>
      </c>
      <c r="M157" s="222">
        <f>'P.E. Atual. '!J1248</f>
        <v>120</v>
      </c>
      <c r="N157" s="222">
        <f>'P.E. Atual. '!K1248</f>
        <v>126</v>
      </c>
      <c r="O157" s="222">
        <f>'P.E. Atual. '!L1248</f>
        <v>112</v>
      </c>
      <c r="P157" s="222">
        <f>'P.E. Atual. '!M1248</f>
        <v>113</v>
      </c>
      <c r="Q157" s="222">
        <f>'P.E. Atual. '!N1248</f>
        <v>131</v>
      </c>
      <c r="R157" s="156">
        <f t="shared" si="41"/>
        <v>961</v>
      </c>
      <c r="S157" s="141">
        <f t="shared" si="42"/>
        <v>80.083333333333329</v>
      </c>
    </row>
    <row r="158" spans="2:19" x14ac:dyDescent="0.25">
      <c r="B158" s="138"/>
      <c r="C158" s="138"/>
      <c r="D158" s="198" t="s">
        <v>1072</v>
      </c>
      <c r="E158" s="199"/>
      <c r="F158" s="195">
        <v>0</v>
      </c>
      <c r="G158" s="195">
        <v>0</v>
      </c>
      <c r="H158" s="195">
        <v>0</v>
      </c>
      <c r="I158" s="195">
        <v>0</v>
      </c>
      <c r="J158" s="195">
        <v>0</v>
      </c>
      <c r="K158" s="195">
        <v>0</v>
      </c>
      <c r="L158" s="195">
        <v>0</v>
      </c>
      <c r="M158" s="195">
        <v>0</v>
      </c>
      <c r="N158" s="195">
        <v>0</v>
      </c>
      <c r="O158" s="195">
        <v>0</v>
      </c>
      <c r="P158" s="195">
        <v>0</v>
      </c>
      <c r="Q158" s="195">
        <v>0</v>
      </c>
      <c r="R158" s="156">
        <f t="shared" si="41"/>
        <v>0</v>
      </c>
      <c r="S158" s="141">
        <f t="shared" si="42"/>
        <v>0</v>
      </c>
    </row>
    <row r="159" spans="2:19" x14ac:dyDescent="0.25">
      <c r="B159" s="138"/>
      <c r="C159" s="138"/>
      <c r="D159" s="4" t="s">
        <v>1073</v>
      </c>
      <c r="E159" s="142"/>
      <c r="F159" s="222">
        <f>'P.E. Atual. '!C1020</f>
        <v>19</v>
      </c>
      <c r="G159" s="222">
        <f>'P.E. Atual. '!D1020</f>
        <v>19</v>
      </c>
      <c r="H159" s="222">
        <f>'P.E. Atual. '!E1020</f>
        <v>11</v>
      </c>
      <c r="I159" s="222">
        <f>'P.E. Atual. '!F1020</f>
        <v>0</v>
      </c>
      <c r="J159" s="222">
        <f>'P.E. Atual. '!G1020</f>
        <v>0</v>
      </c>
      <c r="K159" s="222">
        <f>'P.E. Atual. '!H1020</f>
        <v>0</v>
      </c>
      <c r="L159" s="222">
        <f>'P.E. Atual. '!I1020</f>
        <v>8</v>
      </c>
      <c r="M159" s="222">
        <f>'P.E. Atual. '!J1020</f>
        <v>23</v>
      </c>
      <c r="N159" s="222">
        <f>'P.E. Atual. '!K1020</f>
        <v>13</v>
      </c>
      <c r="O159" s="222">
        <f>'P.E. Atual. '!L1020</f>
        <v>20</v>
      </c>
      <c r="P159" s="222">
        <f>'P.E. Atual. '!M1020</f>
        <v>21</v>
      </c>
      <c r="Q159" s="222">
        <f>'P.E. Atual. '!N1020</f>
        <v>21</v>
      </c>
      <c r="R159" s="156">
        <f t="shared" si="41"/>
        <v>155</v>
      </c>
      <c r="S159" s="141">
        <f t="shared" si="42"/>
        <v>12.916666666666666</v>
      </c>
    </row>
    <row r="160" spans="2:19" x14ac:dyDescent="0.25">
      <c r="B160" s="138"/>
      <c r="C160" s="138"/>
      <c r="D160" s="198" t="s">
        <v>1074</v>
      </c>
      <c r="E160" s="199"/>
      <c r="F160" s="195">
        <v>0</v>
      </c>
      <c r="G160" s="195">
        <v>0</v>
      </c>
      <c r="H160" s="195">
        <v>0</v>
      </c>
      <c r="I160" s="195">
        <v>0</v>
      </c>
      <c r="J160" s="195">
        <v>0</v>
      </c>
      <c r="K160" s="195">
        <v>0</v>
      </c>
      <c r="L160" s="195">
        <v>0</v>
      </c>
      <c r="M160" s="195">
        <v>0</v>
      </c>
      <c r="N160" s="195">
        <v>0</v>
      </c>
      <c r="O160" s="195">
        <v>0</v>
      </c>
      <c r="P160" s="195">
        <v>0</v>
      </c>
      <c r="Q160" s="195">
        <v>0</v>
      </c>
      <c r="R160" s="156">
        <f t="shared" si="41"/>
        <v>0</v>
      </c>
      <c r="S160" s="141">
        <f t="shared" si="42"/>
        <v>0</v>
      </c>
    </row>
    <row r="161" spans="2:19" x14ac:dyDescent="0.25">
      <c r="B161" s="138"/>
      <c r="C161" s="138"/>
      <c r="D161" s="4" t="s">
        <v>1236</v>
      </c>
      <c r="E161" s="142"/>
      <c r="F161" s="222">
        <f>'P.E. Atual. '!C1331</f>
        <v>1</v>
      </c>
      <c r="G161" s="222">
        <f>'P.E. Atual. '!D1331</f>
        <v>3</v>
      </c>
      <c r="H161" s="222">
        <f>'P.E. Atual. '!E1331</f>
        <v>6</v>
      </c>
      <c r="I161" s="222">
        <f>'P.E. Atual. '!F1331</f>
        <v>7</v>
      </c>
      <c r="J161" s="222">
        <f>'P.E. Atual. '!G1331</f>
        <v>9</v>
      </c>
      <c r="K161" s="222">
        <f>'P.E. Atual. '!H1331</f>
        <v>6</v>
      </c>
      <c r="L161" s="222">
        <f>'P.E. Atual. '!I1331</f>
        <v>5</v>
      </c>
      <c r="M161" s="222">
        <f>'P.E. Atual. '!J1331</f>
        <v>1</v>
      </c>
      <c r="N161" s="222">
        <f>'P.E. Atual. '!K1331</f>
        <v>0</v>
      </c>
      <c r="O161" s="222">
        <f>'P.E. Atual. '!L1331</f>
        <v>0</v>
      </c>
      <c r="P161" s="222">
        <f>'P.E. Atual. '!M1331</f>
        <v>5</v>
      </c>
      <c r="Q161" s="222">
        <f>'P.E. Atual. '!N1331</f>
        <v>2</v>
      </c>
      <c r="R161" s="156">
        <f t="shared" si="41"/>
        <v>45</v>
      </c>
      <c r="S161" s="141">
        <f t="shared" si="42"/>
        <v>3.75</v>
      </c>
    </row>
    <row r="162" spans="2:19" x14ac:dyDescent="0.25">
      <c r="B162" s="138"/>
      <c r="C162" s="138"/>
      <c r="D162" s="196" t="s">
        <v>1075</v>
      </c>
      <c r="E162" s="199"/>
      <c r="F162" s="195">
        <v>0</v>
      </c>
      <c r="G162" s="195">
        <v>0</v>
      </c>
      <c r="H162" s="195">
        <v>0</v>
      </c>
      <c r="I162" s="195">
        <v>0</v>
      </c>
      <c r="J162" s="195">
        <v>0</v>
      </c>
      <c r="K162" s="195">
        <v>0</v>
      </c>
      <c r="L162" s="195">
        <v>0</v>
      </c>
      <c r="M162" s="195">
        <v>0</v>
      </c>
      <c r="N162" s="195">
        <v>0</v>
      </c>
      <c r="O162" s="195">
        <v>0</v>
      </c>
      <c r="P162" s="195">
        <v>0</v>
      </c>
      <c r="Q162" s="195">
        <v>0</v>
      </c>
      <c r="R162" s="156">
        <f t="shared" si="41"/>
        <v>0</v>
      </c>
      <c r="S162" s="141">
        <f t="shared" si="42"/>
        <v>0</v>
      </c>
    </row>
    <row r="163" spans="2:19" x14ac:dyDescent="0.25">
      <c r="B163" s="138"/>
      <c r="C163" s="138"/>
      <c r="D163" s="4" t="s">
        <v>1076</v>
      </c>
      <c r="E163" s="200"/>
      <c r="F163" s="195">
        <v>0</v>
      </c>
      <c r="G163" s="195">
        <v>0</v>
      </c>
      <c r="H163" s="195">
        <v>0</v>
      </c>
      <c r="I163" s="195">
        <v>0</v>
      </c>
      <c r="J163" s="195">
        <v>0</v>
      </c>
      <c r="K163" s="195">
        <v>0</v>
      </c>
      <c r="L163" s="195">
        <v>0</v>
      </c>
      <c r="M163" s="195">
        <v>0</v>
      </c>
      <c r="N163" s="195">
        <v>0</v>
      </c>
      <c r="O163" s="195">
        <v>0</v>
      </c>
      <c r="P163" s="195">
        <v>0</v>
      </c>
      <c r="Q163" s="195">
        <v>0</v>
      </c>
      <c r="R163" s="156">
        <f t="shared" si="41"/>
        <v>0</v>
      </c>
      <c r="S163" s="141">
        <f t="shared" si="42"/>
        <v>0</v>
      </c>
    </row>
    <row r="164" spans="2:19" x14ac:dyDescent="0.25">
      <c r="B164" s="138"/>
      <c r="C164" s="138"/>
      <c r="D164" s="196" t="s">
        <v>1077</v>
      </c>
      <c r="E164" s="199"/>
      <c r="F164" s="195">
        <v>0</v>
      </c>
      <c r="G164" s="195">
        <v>0</v>
      </c>
      <c r="H164" s="195">
        <v>0</v>
      </c>
      <c r="I164" s="195">
        <v>0</v>
      </c>
      <c r="J164" s="195">
        <v>0</v>
      </c>
      <c r="K164" s="195">
        <v>0</v>
      </c>
      <c r="L164" s="195">
        <v>0</v>
      </c>
      <c r="M164" s="195">
        <v>0</v>
      </c>
      <c r="N164" s="195">
        <v>0</v>
      </c>
      <c r="O164" s="195">
        <v>0</v>
      </c>
      <c r="P164" s="195">
        <v>0</v>
      </c>
      <c r="Q164" s="195">
        <v>0</v>
      </c>
      <c r="R164" s="156">
        <f t="shared" si="41"/>
        <v>0</v>
      </c>
      <c r="S164" s="141">
        <f t="shared" si="42"/>
        <v>0</v>
      </c>
    </row>
    <row r="165" spans="2:19" x14ac:dyDescent="0.25">
      <c r="B165" s="138"/>
      <c r="C165" s="138"/>
      <c r="D165" s="4" t="s">
        <v>1078</v>
      </c>
      <c r="E165" s="201"/>
      <c r="F165" s="222">
        <f>'P.E. Atual. '!C982</f>
        <v>14</v>
      </c>
      <c r="G165" s="222">
        <f>'P.E. Atual. '!D982</f>
        <v>12</v>
      </c>
      <c r="H165" s="222">
        <f>'P.E. Atual. '!E982</f>
        <v>9</v>
      </c>
      <c r="I165" s="222">
        <f>'P.E. Atual. '!F982</f>
        <v>0</v>
      </c>
      <c r="J165" s="222">
        <f>'P.E. Atual. '!G982</f>
        <v>0</v>
      </c>
      <c r="K165" s="222">
        <f>'P.E. Atual. '!H982</f>
        <v>0</v>
      </c>
      <c r="L165" s="222">
        <f>'P.E. Atual. '!I982</f>
        <v>4</v>
      </c>
      <c r="M165" s="222">
        <f>'P.E. Atual. '!J982</f>
        <v>15</v>
      </c>
      <c r="N165" s="222">
        <f>'P.E. Atual. '!K982</f>
        <v>13</v>
      </c>
      <c r="O165" s="222">
        <f>'P.E. Atual. '!L982</f>
        <v>15</v>
      </c>
      <c r="P165" s="222">
        <f>'P.E. Atual. '!M982</f>
        <v>13</v>
      </c>
      <c r="Q165" s="222">
        <f>'P.E. Atual. '!N982</f>
        <v>14</v>
      </c>
      <c r="R165" s="156">
        <f t="shared" si="41"/>
        <v>109</v>
      </c>
      <c r="S165" s="141">
        <f t="shared" si="42"/>
        <v>9.0833333333333339</v>
      </c>
    </row>
    <row r="166" spans="2:19" x14ac:dyDescent="0.25">
      <c r="B166" s="138"/>
      <c r="C166" s="138"/>
      <c r="D166" s="196" t="s">
        <v>1079</v>
      </c>
      <c r="E166" s="199"/>
      <c r="F166" s="195">
        <v>0</v>
      </c>
      <c r="G166" s="195">
        <v>0</v>
      </c>
      <c r="H166" s="195">
        <v>0</v>
      </c>
      <c r="I166" s="195">
        <v>0</v>
      </c>
      <c r="J166" s="195">
        <v>0</v>
      </c>
      <c r="K166" s="195">
        <v>0</v>
      </c>
      <c r="L166" s="195">
        <v>0</v>
      </c>
      <c r="M166" s="195">
        <v>0</v>
      </c>
      <c r="N166" s="195">
        <v>0</v>
      </c>
      <c r="O166" s="195">
        <v>0</v>
      </c>
      <c r="P166" s="195">
        <v>0</v>
      </c>
      <c r="Q166" s="195">
        <v>0</v>
      </c>
      <c r="R166" s="156">
        <f>SUM(F166:Q166)</f>
        <v>0</v>
      </c>
      <c r="S166" s="141">
        <f t="shared" si="42"/>
        <v>0</v>
      </c>
    </row>
    <row r="167" spans="2:19" x14ac:dyDescent="0.25">
      <c r="B167" s="138"/>
      <c r="C167" s="138"/>
      <c r="D167" s="4" t="s">
        <v>1080</v>
      </c>
      <c r="E167" s="200"/>
      <c r="F167" s="195">
        <v>0</v>
      </c>
      <c r="G167" s="195">
        <v>0</v>
      </c>
      <c r="H167" s="195">
        <v>0</v>
      </c>
      <c r="I167" s="195">
        <v>0</v>
      </c>
      <c r="J167" s="195">
        <v>0</v>
      </c>
      <c r="K167" s="195">
        <v>0</v>
      </c>
      <c r="L167" s="195">
        <v>0</v>
      </c>
      <c r="M167" s="195">
        <v>0</v>
      </c>
      <c r="N167" s="195">
        <v>0</v>
      </c>
      <c r="O167" s="195">
        <v>0</v>
      </c>
      <c r="P167" s="195">
        <v>0</v>
      </c>
      <c r="Q167" s="195">
        <v>0</v>
      </c>
      <c r="R167" s="156">
        <f>SUM(F167:Q167)</f>
        <v>0</v>
      </c>
      <c r="S167" s="141">
        <f t="shared" si="42"/>
        <v>0</v>
      </c>
    </row>
    <row r="168" spans="2:19" x14ac:dyDescent="0.25">
      <c r="B168" s="138"/>
      <c r="C168" s="138"/>
      <c r="D168" s="202" t="s">
        <v>1081</v>
      </c>
      <c r="E168" s="146"/>
      <c r="F168" s="147">
        <f>F130+F132+F134+F136+F138+F140+F142+F144+F146+F148+F150+F152+F154+F156+F158+F160+F162+F164+F166</f>
        <v>0</v>
      </c>
      <c r="G168" s="147">
        <f>G130+G132+G134+G136+G138+G140+G142+G144+G146+G148+G150+G152+G154+G156+G158+G160+G162+G164+G166</f>
        <v>0</v>
      </c>
      <c r="H168" s="147">
        <f t="shared" ref="H168:Q168" si="43">H130+H132+H134+H136+H138+H140+H142+H144+H146+H148+H150+H152+H154+H156+H158+H160+H162+H164+H166</f>
        <v>0</v>
      </c>
      <c r="I168" s="147">
        <f t="shared" si="43"/>
        <v>0</v>
      </c>
      <c r="J168" s="147">
        <f t="shared" si="43"/>
        <v>0</v>
      </c>
      <c r="K168" s="147">
        <f t="shared" si="43"/>
        <v>0</v>
      </c>
      <c r="L168" s="147">
        <f t="shared" si="43"/>
        <v>0</v>
      </c>
      <c r="M168" s="147">
        <f t="shared" si="43"/>
        <v>0</v>
      </c>
      <c r="N168" s="147">
        <f t="shared" si="43"/>
        <v>0</v>
      </c>
      <c r="O168" s="147">
        <f t="shared" si="43"/>
        <v>0</v>
      </c>
      <c r="P168" s="147">
        <f t="shared" si="43"/>
        <v>0</v>
      </c>
      <c r="Q168" s="147">
        <f t="shared" si="43"/>
        <v>0</v>
      </c>
      <c r="R168" s="147">
        <f>R130+R132+R134+R136+R138+R140+R142+R144+R146+R148+R150+R152+R154+R156+R158+R160+R162+R164+R166</f>
        <v>0</v>
      </c>
      <c r="S168" s="176">
        <f>S130+S132+S134+S136+S138+S140+S142+S144+S146+S148+S150+S152+S154+S156+S158+S160+S162+S164+S166</f>
        <v>0</v>
      </c>
    </row>
    <row r="169" spans="2:19" x14ac:dyDescent="0.25">
      <c r="B169" s="138"/>
      <c r="C169" s="145"/>
      <c r="D169" s="169" t="s">
        <v>1082</v>
      </c>
      <c r="E169" s="146"/>
      <c r="F169" s="147">
        <f>F131+F133+F135+F137+F139+F141+F143+F145+F147+F149+F151+F153+F155+F157+F159+F161+F163+F165+F167</f>
        <v>15701</v>
      </c>
      <c r="G169" s="147">
        <f t="shared" ref="G169:Q169" si="44">G131+G133+G135+G137+G139+G141+G143+G145+G147+G149+G151+G153+G155+G157+G159+G161+G163+G165+G167</f>
        <v>14321</v>
      </c>
      <c r="H169" s="147">
        <f t="shared" si="44"/>
        <v>13347</v>
      </c>
      <c r="I169" s="147">
        <f t="shared" si="44"/>
        <v>12464</v>
      </c>
      <c r="J169" s="147">
        <f t="shared" si="44"/>
        <v>12654</v>
      </c>
      <c r="K169" s="147">
        <f t="shared" si="44"/>
        <v>12458</v>
      </c>
      <c r="L169" s="147">
        <f t="shared" si="44"/>
        <v>14577</v>
      </c>
      <c r="M169" s="147">
        <f t="shared" si="44"/>
        <v>16849</v>
      </c>
      <c r="N169" s="147">
        <f t="shared" si="44"/>
        <v>16268</v>
      </c>
      <c r="O169" s="147">
        <f t="shared" si="44"/>
        <v>17260</v>
      </c>
      <c r="P169" s="147">
        <f t="shared" si="44"/>
        <v>17027</v>
      </c>
      <c r="Q169" s="147">
        <f t="shared" si="44"/>
        <v>15261</v>
      </c>
      <c r="R169" s="147">
        <f>R131+R133+R135+R137+R139+R141+R143+R145+R147+R149+R151+R153+R155+R157+R159+R161+R163+R165+R167</f>
        <v>178187</v>
      </c>
      <c r="S169" s="176">
        <f>S131+S133+S135+S137+S139+S141+S143+S145+S147+S149+S151+S153+S155+S157+S159+S161+S163+S165+S167</f>
        <v>14848.916666666666</v>
      </c>
    </row>
    <row r="170" spans="2:19" x14ac:dyDescent="0.25">
      <c r="B170" s="203"/>
      <c r="C170" s="230" t="s">
        <v>1083</v>
      </c>
      <c r="D170" s="131"/>
      <c r="E170" s="13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5"/>
      <c r="S170" s="204"/>
    </row>
    <row r="171" spans="2:19" x14ac:dyDescent="0.25">
      <c r="B171" s="138"/>
      <c r="C171" s="138"/>
      <c r="D171" s="196" t="s">
        <v>1084</v>
      </c>
      <c r="E171" s="197"/>
      <c r="F171" s="195">
        <v>0</v>
      </c>
      <c r="G171" s="195">
        <v>0</v>
      </c>
      <c r="H171" s="195">
        <v>0</v>
      </c>
      <c r="I171" s="195">
        <v>0</v>
      </c>
      <c r="J171" s="195">
        <v>0</v>
      </c>
      <c r="K171" s="195">
        <v>0</v>
      </c>
      <c r="L171" s="195">
        <v>0</v>
      </c>
      <c r="M171" s="195">
        <v>0</v>
      </c>
      <c r="N171" s="195">
        <v>0</v>
      </c>
      <c r="O171" s="195">
        <v>0</v>
      </c>
      <c r="P171" s="195">
        <v>0</v>
      </c>
      <c r="Q171" s="195">
        <v>0</v>
      </c>
      <c r="R171" s="154">
        <f t="shared" ref="R171:R178" si="45">SUM(F171:Q171)</f>
        <v>0</v>
      </c>
      <c r="S171" s="155">
        <f t="shared" ref="S171:S178" si="46">AVERAGE(F171:Q171)</f>
        <v>0</v>
      </c>
    </row>
    <row r="172" spans="2:19" x14ac:dyDescent="0.25">
      <c r="B172" s="138"/>
      <c r="C172" s="138"/>
      <c r="D172" s="4" t="s">
        <v>1085</v>
      </c>
      <c r="E172" s="200"/>
      <c r="F172" s="222">
        <f>'P.E. Atual. '!C550</f>
        <v>315</v>
      </c>
      <c r="G172" s="222">
        <f>'P.E. Atual. '!D550</f>
        <v>216</v>
      </c>
      <c r="H172" s="222">
        <f>'P.E. Atual. '!E550</f>
        <v>224</v>
      </c>
      <c r="I172" s="222">
        <f>'P.E. Atual. '!F550</f>
        <v>179</v>
      </c>
      <c r="J172" s="222">
        <f>'P.E. Atual. '!G550</f>
        <v>170</v>
      </c>
      <c r="K172" s="222">
        <f>'P.E. Atual. '!H550</f>
        <v>172</v>
      </c>
      <c r="L172" s="222">
        <f>'P.E. Atual. '!I550</f>
        <v>218</v>
      </c>
      <c r="M172" s="222">
        <f>'P.E. Atual. '!J550</f>
        <v>248</v>
      </c>
      <c r="N172" s="222">
        <f>'P.E. Atual. '!K550</f>
        <v>235</v>
      </c>
      <c r="O172" s="222">
        <f>'P.E. Atual. '!L550</f>
        <v>272</v>
      </c>
      <c r="P172" s="222">
        <f>'P.E. Atual. '!M550</f>
        <v>222</v>
      </c>
      <c r="Q172" s="222">
        <f>'P.E. Atual. '!N550</f>
        <v>273</v>
      </c>
      <c r="R172" s="156">
        <f t="shared" si="45"/>
        <v>2744</v>
      </c>
      <c r="S172" s="141">
        <f t="shared" si="46"/>
        <v>228.66666666666666</v>
      </c>
    </row>
    <row r="173" spans="2:19" x14ac:dyDescent="0.25">
      <c r="B173" s="138"/>
      <c r="C173" s="138"/>
      <c r="D173" s="198" t="s">
        <v>1086</v>
      </c>
      <c r="E173" s="199"/>
      <c r="F173" s="195">
        <v>0</v>
      </c>
      <c r="G173" s="195">
        <v>0</v>
      </c>
      <c r="H173" s="195">
        <v>0</v>
      </c>
      <c r="I173" s="195">
        <v>0</v>
      </c>
      <c r="J173" s="195">
        <v>0</v>
      </c>
      <c r="K173" s="195">
        <v>0</v>
      </c>
      <c r="L173" s="195">
        <v>0</v>
      </c>
      <c r="M173" s="195">
        <v>0</v>
      </c>
      <c r="N173" s="195">
        <v>0</v>
      </c>
      <c r="O173" s="195">
        <v>0</v>
      </c>
      <c r="P173" s="195">
        <v>0</v>
      </c>
      <c r="Q173" s="195">
        <v>0</v>
      </c>
      <c r="R173" s="156">
        <f t="shared" si="45"/>
        <v>0</v>
      </c>
      <c r="S173" s="141">
        <f t="shared" si="46"/>
        <v>0</v>
      </c>
    </row>
    <row r="174" spans="2:19" x14ac:dyDescent="0.25">
      <c r="B174" s="138"/>
      <c r="C174" s="138"/>
      <c r="D174" s="4" t="s">
        <v>1087</v>
      </c>
      <c r="E174" s="200"/>
      <c r="F174" s="222">
        <f>'P.E. Atual. '!C526</f>
        <v>315</v>
      </c>
      <c r="G174" s="222">
        <f>'P.E. Atual. '!D526</f>
        <v>216</v>
      </c>
      <c r="H174" s="222">
        <f>'P.E. Atual. '!E526</f>
        <v>224</v>
      </c>
      <c r="I174" s="222">
        <f>'P.E. Atual. '!F526</f>
        <v>179</v>
      </c>
      <c r="J174" s="222">
        <f>'P.E. Atual. '!G526</f>
        <v>170</v>
      </c>
      <c r="K174" s="222">
        <f>'P.E. Atual. '!H526</f>
        <v>172</v>
      </c>
      <c r="L174" s="222">
        <f>'P.E. Atual. '!I526</f>
        <v>218</v>
      </c>
      <c r="M174" s="222">
        <f>'P.E. Atual. '!J526</f>
        <v>248</v>
      </c>
      <c r="N174" s="222">
        <f>'P.E. Atual. '!K526</f>
        <v>235</v>
      </c>
      <c r="O174" s="222">
        <f>'P.E. Atual. '!L526</f>
        <v>272</v>
      </c>
      <c r="P174" s="222">
        <f>'P.E. Atual. '!M526</f>
        <v>222</v>
      </c>
      <c r="Q174" s="222">
        <f>'P.E. Atual. '!N526</f>
        <v>273</v>
      </c>
      <c r="R174" s="156">
        <f t="shared" si="45"/>
        <v>2744</v>
      </c>
      <c r="S174" s="141">
        <f t="shared" si="46"/>
        <v>228.66666666666666</v>
      </c>
    </row>
    <row r="175" spans="2:19" x14ac:dyDescent="0.25">
      <c r="B175" s="138"/>
      <c r="C175" s="138"/>
      <c r="D175" s="198" t="s">
        <v>1088</v>
      </c>
      <c r="E175" s="199"/>
      <c r="F175" s="195">
        <v>0</v>
      </c>
      <c r="G175" s="195">
        <v>0</v>
      </c>
      <c r="H175" s="195">
        <v>0</v>
      </c>
      <c r="I175" s="195">
        <v>0</v>
      </c>
      <c r="J175" s="195">
        <v>0</v>
      </c>
      <c r="K175" s="195">
        <v>0</v>
      </c>
      <c r="L175" s="195">
        <v>0</v>
      </c>
      <c r="M175" s="195">
        <v>0</v>
      </c>
      <c r="N175" s="195">
        <v>0</v>
      </c>
      <c r="O175" s="195">
        <v>0</v>
      </c>
      <c r="P175" s="195">
        <v>0</v>
      </c>
      <c r="Q175" s="195">
        <v>0</v>
      </c>
      <c r="R175" s="156">
        <f t="shared" si="45"/>
        <v>0</v>
      </c>
      <c r="S175" s="141">
        <f t="shared" si="46"/>
        <v>0</v>
      </c>
    </row>
    <row r="176" spans="2:19" x14ac:dyDescent="0.25">
      <c r="B176" s="138"/>
      <c r="C176" s="138"/>
      <c r="D176" s="4" t="s">
        <v>1089</v>
      </c>
      <c r="E176" s="200"/>
      <c r="F176" s="222" t="e">
        <f>'P.E. Atual. '!#REF!</f>
        <v>#REF!</v>
      </c>
      <c r="G176" s="222" t="e">
        <f>'P.E. Atual. '!#REF!</f>
        <v>#REF!</v>
      </c>
      <c r="H176" s="222" t="e">
        <f>'P.E. Atual. '!#REF!</f>
        <v>#REF!</v>
      </c>
      <c r="I176" s="222" t="e">
        <f>'P.E. Atual. '!#REF!</f>
        <v>#REF!</v>
      </c>
      <c r="J176" s="222" t="e">
        <f>'P.E. Atual. '!#REF!</f>
        <v>#REF!</v>
      </c>
      <c r="K176" s="222" t="e">
        <f>'P.E. Atual. '!#REF!</f>
        <v>#REF!</v>
      </c>
      <c r="L176" s="222" t="e">
        <f>'P.E. Atual. '!#REF!</f>
        <v>#REF!</v>
      </c>
      <c r="M176" s="222" t="e">
        <f>'P.E. Atual. '!#REF!</f>
        <v>#REF!</v>
      </c>
      <c r="N176" s="222" t="e">
        <f>'P.E. Atual. '!#REF!</f>
        <v>#REF!</v>
      </c>
      <c r="O176" s="222" t="e">
        <f>'P.E. Atual. '!#REF!</f>
        <v>#REF!</v>
      </c>
      <c r="P176" s="222" t="e">
        <f>'P.E. Atual. '!#REF!</f>
        <v>#REF!</v>
      </c>
      <c r="Q176" s="222" t="e">
        <f>'P.E. Atual. '!#REF!</f>
        <v>#REF!</v>
      </c>
      <c r="R176" s="156" t="e">
        <f t="shared" si="45"/>
        <v>#REF!</v>
      </c>
      <c r="S176" s="141" t="e">
        <f t="shared" si="46"/>
        <v>#REF!</v>
      </c>
    </row>
    <row r="177" spans="2:19" x14ac:dyDescent="0.25">
      <c r="B177" s="138"/>
      <c r="C177" s="138"/>
      <c r="D177" s="198" t="s">
        <v>1090</v>
      </c>
      <c r="E177" s="199"/>
      <c r="F177" s="195">
        <v>0</v>
      </c>
      <c r="G177" s="195">
        <v>0</v>
      </c>
      <c r="H177" s="195">
        <v>0</v>
      </c>
      <c r="I177" s="195">
        <v>0</v>
      </c>
      <c r="J177" s="195">
        <v>0</v>
      </c>
      <c r="K177" s="195">
        <v>0</v>
      </c>
      <c r="L177" s="195">
        <v>0</v>
      </c>
      <c r="M177" s="195">
        <v>0</v>
      </c>
      <c r="N177" s="195">
        <v>0</v>
      </c>
      <c r="O177" s="195">
        <v>0</v>
      </c>
      <c r="P177" s="195">
        <v>0</v>
      </c>
      <c r="Q177" s="195">
        <v>0</v>
      </c>
      <c r="R177" s="156">
        <f t="shared" si="45"/>
        <v>0</v>
      </c>
      <c r="S177" s="141">
        <f t="shared" si="46"/>
        <v>0</v>
      </c>
    </row>
    <row r="178" spans="2:19" x14ac:dyDescent="0.25">
      <c r="B178" s="138"/>
      <c r="C178" s="138"/>
      <c r="D178" s="4" t="s">
        <v>1091</v>
      </c>
      <c r="E178" s="200"/>
      <c r="F178" s="222" t="e">
        <f>'P.E. Atual. '!#REF!</f>
        <v>#REF!</v>
      </c>
      <c r="G178" s="222" t="e">
        <f>'P.E. Atual. '!#REF!</f>
        <v>#REF!</v>
      </c>
      <c r="H178" s="222" t="e">
        <f>'P.E. Atual. '!#REF!</f>
        <v>#REF!</v>
      </c>
      <c r="I178" s="222" t="e">
        <f>'P.E. Atual. '!#REF!</f>
        <v>#REF!</v>
      </c>
      <c r="J178" s="222" t="e">
        <f>'P.E. Atual. '!#REF!</f>
        <v>#REF!</v>
      </c>
      <c r="K178" s="222" t="e">
        <f>'P.E. Atual. '!#REF!</f>
        <v>#REF!</v>
      </c>
      <c r="L178" s="222" t="e">
        <f>'P.E. Atual. '!#REF!</f>
        <v>#REF!</v>
      </c>
      <c r="M178" s="222" t="e">
        <f>'P.E. Atual. '!#REF!</f>
        <v>#REF!</v>
      </c>
      <c r="N178" s="222" t="e">
        <f>'P.E. Atual. '!#REF!</f>
        <v>#REF!</v>
      </c>
      <c r="O178" s="222" t="e">
        <f>'P.E. Atual. '!#REF!</f>
        <v>#REF!</v>
      </c>
      <c r="P178" s="222" t="e">
        <f>'P.E. Atual. '!#REF!</f>
        <v>#REF!</v>
      </c>
      <c r="Q178" s="222" t="e">
        <f>'P.E. Atual. '!#REF!</f>
        <v>#REF!</v>
      </c>
      <c r="R178" s="156" t="e">
        <f t="shared" si="45"/>
        <v>#REF!</v>
      </c>
      <c r="S178" s="141" t="e">
        <f t="shared" si="46"/>
        <v>#REF!</v>
      </c>
    </row>
    <row r="179" spans="2:19" x14ac:dyDescent="0.25">
      <c r="B179" s="138"/>
      <c r="C179" s="138"/>
      <c r="D179" s="169" t="s">
        <v>1092</v>
      </c>
      <c r="E179" s="146"/>
      <c r="F179" s="147">
        <f>F171+F173+F175+F177</f>
        <v>0</v>
      </c>
      <c r="G179" s="147">
        <f t="shared" ref="G179:S180" si="47">G171+G173+G175+G177</f>
        <v>0</v>
      </c>
      <c r="H179" s="147">
        <f t="shared" si="47"/>
        <v>0</v>
      </c>
      <c r="I179" s="147">
        <f t="shared" si="47"/>
        <v>0</v>
      </c>
      <c r="J179" s="147">
        <f t="shared" si="47"/>
        <v>0</v>
      </c>
      <c r="K179" s="147">
        <f t="shared" si="47"/>
        <v>0</v>
      </c>
      <c r="L179" s="147">
        <f t="shared" si="47"/>
        <v>0</v>
      </c>
      <c r="M179" s="147">
        <f t="shared" si="47"/>
        <v>0</v>
      </c>
      <c r="N179" s="147">
        <f t="shared" si="47"/>
        <v>0</v>
      </c>
      <c r="O179" s="147">
        <f t="shared" si="47"/>
        <v>0</v>
      </c>
      <c r="P179" s="147">
        <f t="shared" si="47"/>
        <v>0</v>
      </c>
      <c r="Q179" s="147">
        <f t="shared" si="47"/>
        <v>0</v>
      </c>
      <c r="R179" s="147">
        <f t="shared" si="47"/>
        <v>0</v>
      </c>
      <c r="S179" s="176">
        <f t="shared" si="47"/>
        <v>0</v>
      </c>
    </row>
    <row r="180" spans="2:19" x14ac:dyDescent="0.25">
      <c r="B180" s="138"/>
      <c r="C180" s="145"/>
      <c r="D180" s="169" t="s">
        <v>1093</v>
      </c>
      <c r="E180" s="146"/>
      <c r="F180" s="147" t="e">
        <f>F172+F174+F176+F178</f>
        <v>#REF!</v>
      </c>
      <c r="G180" s="147" t="e">
        <f t="shared" si="47"/>
        <v>#REF!</v>
      </c>
      <c r="H180" s="147" t="e">
        <f t="shared" si="47"/>
        <v>#REF!</v>
      </c>
      <c r="I180" s="147" t="e">
        <f t="shared" si="47"/>
        <v>#REF!</v>
      </c>
      <c r="J180" s="147" t="e">
        <f t="shared" si="47"/>
        <v>#REF!</v>
      </c>
      <c r="K180" s="147" t="e">
        <f t="shared" si="47"/>
        <v>#REF!</v>
      </c>
      <c r="L180" s="147" t="e">
        <f t="shared" si="47"/>
        <v>#REF!</v>
      </c>
      <c r="M180" s="147" t="e">
        <f t="shared" si="47"/>
        <v>#REF!</v>
      </c>
      <c r="N180" s="147" t="e">
        <f t="shared" si="47"/>
        <v>#REF!</v>
      </c>
      <c r="O180" s="147" t="e">
        <f t="shared" si="47"/>
        <v>#REF!</v>
      </c>
      <c r="P180" s="147" t="e">
        <f t="shared" si="47"/>
        <v>#REF!</v>
      </c>
      <c r="Q180" s="147" t="e">
        <f t="shared" si="47"/>
        <v>#REF!</v>
      </c>
      <c r="R180" s="147" t="e">
        <f t="shared" si="47"/>
        <v>#REF!</v>
      </c>
      <c r="S180" s="176" t="e">
        <f t="shared" si="47"/>
        <v>#REF!</v>
      </c>
    </row>
    <row r="181" spans="2:19" x14ac:dyDescent="0.25">
      <c r="B181" s="203"/>
      <c r="C181" s="205" t="s">
        <v>1094</v>
      </c>
      <c r="D181" s="131"/>
      <c r="E181" s="13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5"/>
      <c r="S181" s="204"/>
    </row>
    <row r="182" spans="2:19" x14ac:dyDescent="0.25">
      <c r="B182" s="138"/>
      <c r="C182" s="138"/>
      <c r="D182" s="4" t="s">
        <v>1095</v>
      </c>
      <c r="E182" s="142"/>
      <c r="F182" s="195">
        <v>0</v>
      </c>
      <c r="G182" s="195">
        <v>0</v>
      </c>
      <c r="H182" s="195">
        <v>0</v>
      </c>
      <c r="I182" s="195">
        <v>0</v>
      </c>
      <c r="J182" s="195">
        <v>0</v>
      </c>
      <c r="K182" s="195">
        <v>0</v>
      </c>
      <c r="L182" s="195">
        <v>0</v>
      </c>
      <c r="M182" s="195">
        <v>0</v>
      </c>
      <c r="N182" s="195">
        <v>0</v>
      </c>
      <c r="O182" s="195">
        <v>0</v>
      </c>
      <c r="P182" s="195">
        <v>0</v>
      </c>
      <c r="Q182" s="7">
        <v>0</v>
      </c>
      <c r="R182" s="154">
        <f>SUM(F182:Q182)</f>
        <v>0</v>
      </c>
      <c r="S182" s="155">
        <f>AVERAGE(F182:Q182)</f>
        <v>0</v>
      </c>
    </row>
    <row r="183" spans="2:19" x14ac:dyDescent="0.25">
      <c r="B183" s="138"/>
      <c r="C183" s="138"/>
      <c r="D183" s="198" t="s">
        <v>1096</v>
      </c>
      <c r="E183" s="199"/>
      <c r="F183" s="168">
        <v>0</v>
      </c>
      <c r="G183" s="168">
        <v>0</v>
      </c>
      <c r="H183" s="168">
        <v>0</v>
      </c>
      <c r="I183" s="168">
        <v>0</v>
      </c>
      <c r="J183" s="168">
        <v>0</v>
      </c>
      <c r="K183" s="168">
        <v>0</v>
      </c>
      <c r="L183" s="168">
        <v>0</v>
      </c>
      <c r="M183" s="168">
        <v>0</v>
      </c>
      <c r="N183" s="168">
        <v>0</v>
      </c>
      <c r="O183" s="168">
        <v>0</v>
      </c>
      <c r="P183" s="168">
        <v>0</v>
      </c>
      <c r="Q183" s="7">
        <v>0</v>
      </c>
      <c r="R183" s="156">
        <f>SUM(F183:Q183)</f>
        <v>0</v>
      </c>
      <c r="S183" s="141">
        <f>AVERAGE(F183:Q183)</f>
        <v>0</v>
      </c>
    </row>
    <row r="184" spans="2:19" x14ac:dyDescent="0.25">
      <c r="B184" s="138"/>
      <c r="C184" s="138"/>
      <c r="D184" s="198" t="s">
        <v>1097</v>
      </c>
      <c r="E184" s="199"/>
      <c r="F184" s="168">
        <v>0</v>
      </c>
      <c r="G184" s="168">
        <v>0</v>
      </c>
      <c r="H184" s="168">
        <v>0</v>
      </c>
      <c r="I184" s="168">
        <v>0</v>
      </c>
      <c r="J184" s="168">
        <v>0</v>
      </c>
      <c r="K184" s="168">
        <v>0</v>
      </c>
      <c r="L184" s="168">
        <v>0</v>
      </c>
      <c r="M184" s="168">
        <v>0</v>
      </c>
      <c r="N184" s="168">
        <v>0</v>
      </c>
      <c r="O184" s="168">
        <v>0</v>
      </c>
      <c r="P184" s="168">
        <v>0</v>
      </c>
      <c r="Q184" s="7">
        <v>0</v>
      </c>
      <c r="R184" s="156">
        <f>SUM(F184:Q184)</f>
        <v>0</v>
      </c>
      <c r="S184" s="141">
        <f>AVERAGE(F184:Q184)</f>
        <v>0</v>
      </c>
    </row>
    <row r="185" spans="2:19" x14ac:dyDescent="0.25">
      <c r="B185" s="138"/>
      <c r="C185" s="145"/>
      <c r="D185" s="3" t="s">
        <v>1098</v>
      </c>
      <c r="E185" s="139"/>
      <c r="F185" s="168">
        <v>0</v>
      </c>
      <c r="G185" s="168">
        <v>0</v>
      </c>
      <c r="H185" s="168">
        <v>0</v>
      </c>
      <c r="I185" s="168">
        <v>0</v>
      </c>
      <c r="J185" s="168">
        <v>0</v>
      </c>
      <c r="K185" s="168">
        <v>0</v>
      </c>
      <c r="L185" s="168">
        <v>0</v>
      </c>
      <c r="M185" s="168">
        <v>0</v>
      </c>
      <c r="N185" s="168">
        <v>0</v>
      </c>
      <c r="O185" s="168">
        <v>0</v>
      </c>
      <c r="P185" s="168">
        <v>0</v>
      </c>
      <c r="Q185" s="7">
        <v>0</v>
      </c>
      <c r="R185" s="190"/>
      <c r="S185" s="141">
        <f>AVERAGE(F185:Q185)</f>
        <v>0</v>
      </c>
    </row>
    <row r="186" spans="2:19" x14ac:dyDescent="0.25">
      <c r="B186" s="203"/>
      <c r="C186" s="205" t="s">
        <v>1099</v>
      </c>
      <c r="D186" s="131"/>
      <c r="E186" s="13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5"/>
      <c r="S186" s="204"/>
    </row>
    <row r="187" spans="2:19" x14ac:dyDescent="0.25">
      <c r="B187" s="138"/>
      <c r="C187" s="138"/>
      <c r="D187" s="230" t="s">
        <v>1100</v>
      </c>
      <c r="E187" s="23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2"/>
    </row>
    <row r="188" spans="2:19" x14ac:dyDescent="0.25">
      <c r="B188" s="138"/>
      <c r="C188" s="138"/>
      <c r="D188" s="206" t="s">
        <v>1101</v>
      </c>
      <c r="E188" s="199"/>
      <c r="F188" s="168">
        <v>0</v>
      </c>
      <c r="G188" s="168">
        <v>0</v>
      </c>
      <c r="H188" s="168">
        <v>0</v>
      </c>
      <c r="I188" s="168">
        <v>0</v>
      </c>
      <c r="J188" s="168">
        <v>0</v>
      </c>
      <c r="K188" s="168">
        <v>0</v>
      </c>
      <c r="L188" s="168">
        <v>0</v>
      </c>
      <c r="M188" s="168">
        <v>0</v>
      </c>
      <c r="N188" s="168">
        <v>0</v>
      </c>
      <c r="O188" s="168">
        <v>0</v>
      </c>
      <c r="P188" s="168">
        <v>0</v>
      </c>
      <c r="Q188" s="7">
        <v>0</v>
      </c>
      <c r="R188" s="156">
        <f>SUM(F188:Q188)</f>
        <v>0</v>
      </c>
      <c r="S188" s="141">
        <f>AVERAGE(F188:Q188)</f>
        <v>0</v>
      </c>
    </row>
    <row r="189" spans="2:19" x14ac:dyDescent="0.25">
      <c r="B189" s="138"/>
      <c r="C189" s="138"/>
      <c r="D189" s="206" t="s">
        <v>1102</v>
      </c>
      <c r="E189" s="199"/>
      <c r="F189" s="168">
        <v>0</v>
      </c>
      <c r="G189" s="168">
        <v>0</v>
      </c>
      <c r="H189" s="168">
        <v>0</v>
      </c>
      <c r="I189" s="168">
        <v>0</v>
      </c>
      <c r="J189" s="168">
        <v>0</v>
      </c>
      <c r="K189" s="168">
        <v>0</v>
      </c>
      <c r="L189" s="168">
        <v>0</v>
      </c>
      <c r="M189" s="168">
        <v>0</v>
      </c>
      <c r="N189" s="168">
        <v>0</v>
      </c>
      <c r="O189" s="168">
        <v>0</v>
      </c>
      <c r="P189" s="168">
        <v>0</v>
      </c>
      <c r="Q189" s="7">
        <v>0</v>
      </c>
      <c r="R189" s="156">
        <f>SUM(F189:Q189)</f>
        <v>0</v>
      </c>
      <c r="S189" s="141">
        <f>AVERAGE(F189:Q189)</f>
        <v>0</v>
      </c>
    </row>
    <row r="190" spans="2:19" x14ac:dyDescent="0.25">
      <c r="B190" s="138"/>
      <c r="C190" s="138"/>
      <c r="D190" s="206" t="s">
        <v>1103</v>
      </c>
      <c r="E190" s="199"/>
      <c r="F190" s="168">
        <v>0</v>
      </c>
      <c r="G190" s="168">
        <v>0</v>
      </c>
      <c r="H190" s="168">
        <v>0</v>
      </c>
      <c r="I190" s="168">
        <v>0</v>
      </c>
      <c r="J190" s="168">
        <v>0</v>
      </c>
      <c r="K190" s="168">
        <v>0</v>
      </c>
      <c r="L190" s="168">
        <v>0</v>
      </c>
      <c r="M190" s="168">
        <v>0</v>
      </c>
      <c r="N190" s="168">
        <v>0</v>
      </c>
      <c r="O190" s="168">
        <v>0</v>
      </c>
      <c r="P190" s="168">
        <v>0</v>
      </c>
      <c r="Q190" s="7">
        <v>0</v>
      </c>
      <c r="R190" s="156">
        <f>SUM(F190:Q190)</f>
        <v>0</v>
      </c>
      <c r="S190" s="141">
        <f>AVERAGE(F190:Q190)</f>
        <v>0</v>
      </c>
    </row>
    <row r="191" spans="2:19" x14ac:dyDescent="0.25">
      <c r="B191" s="138"/>
      <c r="C191" s="138"/>
      <c r="D191" s="206" t="s">
        <v>1104</v>
      </c>
      <c r="E191" s="199"/>
      <c r="F191" s="168">
        <v>0</v>
      </c>
      <c r="G191" s="168">
        <v>0</v>
      </c>
      <c r="H191" s="168">
        <v>0</v>
      </c>
      <c r="I191" s="168">
        <v>0</v>
      </c>
      <c r="J191" s="168">
        <v>0</v>
      </c>
      <c r="K191" s="168">
        <v>0</v>
      </c>
      <c r="L191" s="168">
        <v>0</v>
      </c>
      <c r="M191" s="168">
        <v>0</v>
      </c>
      <c r="N191" s="168">
        <v>0</v>
      </c>
      <c r="O191" s="168">
        <v>0</v>
      </c>
      <c r="P191" s="168">
        <v>0</v>
      </c>
      <c r="Q191" s="7">
        <v>0</v>
      </c>
      <c r="R191" s="156">
        <f>SUM(F191:Q191)</f>
        <v>0</v>
      </c>
      <c r="S191" s="141">
        <f>AVERAGE(F191:Q191)</f>
        <v>0</v>
      </c>
    </row>
    <row r="192" spans="2:19" x14ac:dyDescent="0.25">
      <c r="B192" s="138"/>
      <c r="C192" s="138"/>
      <c r="D192" s="230" t="s">
        <v>1105</v>
      </c>
      <c r="E192" s="23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2"/>
    </row>
    <row r="193" spans="2:19" x14ac:dyDescent="0.25">
      <c r="B193" s="138"/>
      <c r="C193" s="138"/>
      <c r="D193" s="206" t="s">
        <v>1106</v>
      </c>
      <c r="E193" s="199"/>
      <c r="F193" s="168">
        <v>0</v>
      </c>
      <c r="G193" s="168">
        <v>0</v>
      </c>
      <c r="H193" s="168">
        <v>0</v>
      </c>
      <c r="I193" s="168">
        <v>0</v>
      </c>
      <c r="J193" s="168">
        <v>0</v>
      </c>
      <c r="K193" s="168">
        <v>0</v>
      </c>
      <c r="L193" s="168">
        <v>0</v>
      </c>
      <c r="M193" s="168">
        <v>0</v>
      </c>
      <c r="N193" s="168">
        <v>0</v>
      </c>
      <c r="O193" s="168">
        <v>0</v>
      </c>
      <c r="P193" s="168">
        <v>0</v>
      </c>
      <c r="Q193" s="7">
        <v>0</v>
      </c>
      <c r="R193" s="156">
        <f t="shared" ref="R193:R202" si="48">SUM(F193:Q193)</f>
        <v>0</v>
      </c>
      <c r="S193" s="141">
        <f t="shared" ref="S193:S202" si="49">AVERAGE(F193:Q193)</f>
        <v>0</v>
      </c>
    </row>
    <row r="194" spans="2:19" x14ac:dyDescent="0.25">
      <c r="B194" s="138"/>
      <c r="C194" s="138"/>
      <c r="D194" s="206" t="s">
        <v>1107</v>
      </c>
      <c r="E194" s="199"/>
      <c r="F194" s="168">
        <v>0</v>
      </c>
      <c r="G194" s="168">
        <v>0</v>
      </c>
      <c r="H194" s="168">
        <v>0</v>
      </c>
      <c r="I194" s="168">
        <v>0</v>
      </c>
      <c r="J194" s="168">
        <v>0</v>
      </c>
      <c r="K194" s="168">
        <v>0</v>
      </c>
      <c r="L194" s="168">
        <v>0</v>
      </c>
      <c r="M194" s="168">
        <v>0</v>
      </c>
      <c r="N194" s="168">
        <v>0</v>
      </c>
      <c r="O194" s="168">
        <v>0</v>
      </c>
      <c r="P194" s="168">
        <v>0</v>
      </c>
      <c r="Q194" s="7">
        <v>0</v>
      </c>
      <c r="R194" s="156">
        <f t="shared" si="48"/>
        <v>0</v>
      </c>
      <c r="S194" s="141">
        <f t="shared" si="49"/>
        <v>0</v>
      </c>
    </row>
    <row r="195" spans="2:19" x14ac:dyDescent="0.25">
      <c r="B195" s="138"/>
      <c r="C195" s="138"/>
      <c r="D195" s="206" t="s">
        <v>1108</v>
      </c>
      <c r="E195" s="199"/>
      <c r="F195" s="168">
        <v>0</v>
      </c>
      <c r="G195" s="168">
        <v>0</v>
      </c>
      <c r="H195" s="168">
        <v>0</v>
      </c>
      <c r="I195" s="168">
        <v>0</v>
      </c>
      <c r="J195" s="168">
        <v>0</v>
      </c>
      <c r="K195" s="168">
        <v>0</v>
      </c>
      <c r="L195" s="168">
        <v>0</v>
      </c>
      <c r="M195" s="168">
        <v>0</v>
      </c>
      <c r="N195" s="168">
        <v>0</v>
      </c>
      <c r="O195" s="168">
        <v>0</v>
      </c>
      <c r="P195" s="168">
        <v>0</v>
      </c>
      <c r="Q195" s="7">
        <v>0</v>
      </c>
      <c r="R195" s="156">
        <f t="shared" si="48"/>
        <v>0</v>
      </c>
      <c r="S195" s="141">
        <f t="shared" si="49"/>
        <v>0</v>
      </c>
    </row>
    <row r="196" spans="2:19" x14ac:dyDescent="0.25">
      <c r="B196" s="138"/>
      <c r="C196" s="138"/>
      <c r="D196" s="206" t="s">
        <v>1109</v>
      </c>
      <c r="E196" s="199"/>
      <c r="F196" s="168">
        <v>0</v>
      </c>
      <c r="G196" s="168">
        <v>0</v>
      </c>
      <c r="H196" s="168">
        <v>0</v>
      </c>
      <c r="I196" s="168">
        <v>0</v>
      </c>
      <c r="J196" s="168">
        <v>0</v>
      </c>
      <c r="K196" s="168">
        <v>0</v>
      </c>
      <c r="L196" s="168">
        <v>0</v>
      </c>
      <c r="M196" s="168">
        <v>0</v>
      </c>
      <c r="N196" s="168">
        <v>0</v>
      </c>
      <c r="O196" s="168">
        <v>0</v>
      </c>
      <c r="P196" s="168">
        <v>0</v>
      </c>
      <c r="Q196" s="7">
        <v>0</v>
      </c>
      <c r="R196" s="156">
        <f t="shared" si="48"/>
        <v>0</v>
      </c>
      <c r="S196" s="141">
        <f t="shared" si="49"/>
        <v>0</v>
      </c>
    </row>
    <row r="197" spans="2:19" x14ac:dyDescent="0.25">
      <c r="B197" s="138"/>
      <c r="C197" s="138"/>
      <c r="D197" s="206" t="s">
        <v>1110</v>
      </c>
      <c r="E197" s="199"/>
      <c r="F197" s="168">
        <v>0</v>
      </c>
      <c r="G197" s="168">
        <v>0</v>
      </c>
      <c r="H197" s="168">
        <v>0</v>
      </c>
      <c r="I197" s="168">
        <v>0</v>
      </c>
      <c r="J197" s="168">
        <v>0</v>
      </c>
      <c r="K197" s="168">
        <v>0</v>
      </c>
      <c r="L197" s="168">
        <v>0</v>
      </c>
      <c r="M197" s="168">
        <v>0</v>
      </c>
      <c r="N197" s="168">
        <v>0</v>
      </c>
      <c r="O197" s="168">
        <v>0</v>
      </c>
      <c r="P197" s="168">
        <v>0</v>
      </c>
      <c r="Q197" s="7">
        <v>0</v>
      </c>
      <c r="R197" s="156">
        <f t="shared" si="48"/>
        <v>0</v>
      </c>
      <c r="S197" s="141">
        <f t="shared" si="49"/>
        <v>0</v>
      </c>
    </row>
    <row r="198" spans="2:19" x14ac:dyDescent="0.25">
      <c r="B198" s="138"/>
      <c r="C198" s="138"/>
      <c r="D198" s="206" t="s">
        <v>1111</v>
      </c>
      <c r="E198" s="199"/>
      <c r="F198" s="168">
        <v>0</v>
      </c>
      <c r="G198" s="168">
        <v>0</v>
      </c>
      <c r="H198" s="168">
        <v>0</v>
      </c>
      <c r="I198" s="168">
        <v>0</v>
      </c>
      <c r="J198" s="168">
        <v>0</v>
      </c>
      <c r="K198" s="168">
        <v>0</v>
      </c>
      <c r="L198" s="168">
        <v>0</v>
      </c>
      <c r="M198" s="168">
        <v>0</v>
      </c>
      <c r="N198" s="168">
        <v>0</v>
      </c>
      <c r="O198" s="168">
        <v>0</v>
      </c>
      <c r="P198" s="168">
        <v>0</v>
      </c>
      <c r="Q198" s="7">
        <v>0</v>
      </c>
      <c r="R198" s="156">
        <f t="shared" si="48"/>
        <v>0</v>
      </c>
      <c r="S198" s="141">
        <f t="shared" si="49"/>
        <v>0</v>
      </c>
    </row>
    <row r="199" spans="2:19" x14ac:dyDescent="0.25">
      <c r="B199" s="138"/>
      <c r="C199" s="138"/>
      <c r="D199" s="206" t="s">
        <v>1112</v>
      </c>
      <c r="E199" s="199"/>
      <c r="F199" s="168">
        <v>0</v>
      </c>
      <c r="G199" s="168">
        <v>0</v>
      </c>
      <c r="H199" s="168">
        <v>0</v>
      </c>
      <c r="I199" s="168">
        <v>0</v>
      </c>
      <c r="J199" s="168">
        <v>0</v>
      </c>
      <c r="K199" s="168">
        <v>0</v>
      </c>
      <c r="L199" s="168">
        <v>0</v>
      </c>
      <c r="M199" s="168">
        <v>0</v>
      </c>
      <c r="N199" s="168">
        <v>0</v>
      </c>
      <c r="O199" s="168">
        <v>0</v>
      </c>
      <c r="P199" s="168">
        <v>0</v>
      </c>
      <c r="Q199" s="7">
        <v>0</v>
      </c>
      <c r="R199" s="156">
        <f t="shared" si="48"/>
        <v>0</v>
      </c>
      <c r="S199" s="141">
        <f t="shared" si="49"/>
        <v>0</v>
      </c>
    </row>
    <row r="200" spans="2:19" x14ac:dyDescent="0.25">
      <c r="B200" s="138"/>
      <c r="C200" s="138"/>
      <c r="D200" s="206" t="s">
        <v>1113</v>
      </c>
      <c r="E200" s="199"/>
      <c r="F200" s="168">
        <v>0</v>
      </c>
      <c r="G200" s="168">
        <v>0</v>
      </c>
      <c r="H200" s="168">
        <v>0</v>
      </c>
      <c r="I200" s="168">
        <v>0</v>
      </c>
      <c r="J200" s="168">
        <v>0</v>
      </c>
      <c r="K200" s="168">
        <v>0</v>
      </c>
      <c r="L200" s="168">
        <v>0</v>
      </c>
      <c r="M200" s="168">
        <v>0</v>
      </c>
      <c r="N200" s="168">
        <v>0</v>
      </c>
      <c r="O200" s="168">
        <v>0</v>
      </c>
      <c r="P200" s="168">
        <v>0</v>
      </c>
      <c r="Q200" s="7">
        <v>0</v>
      </c>
      <c r="R200" s="156">
        <f t="shared" si="48"/>
        <v>0</v>
      </c>
      <c r="S200" s="141">
        <f t="shared" si="49"/>
        <v>0</v>
      </c>
    </row>
    <row r="201" spans="2:19" x14ac:dyDescent="0.25">
      <c r="B201" s="138"/>
      <c r="C201" s="138"/>
      <c r="D201" s="206" t="s">
        <v>1114</v>
      </c>
      <c r="E201" s="199"/>
      <c r="F201" s="168">
        <v>0</v>
      </c>
      <c r="G201" s="168">
        <v>0</v>
      </c>
      <c r="H201" s="168">
        <v>0</v>
      </c>
      <c r="I201" s="168">
        <v>0</v>
      </c>
      <c r="J201" s="168">
        <v>0</v>
      </c>
      <c r="K201" s="168">
        <v>0</v>
      </c>
      <c r="L201" s="168">
        <v>0</v>
      </c>
      <c r="M201" s="168">
        <v>0</v>
      </c>
      <c r="N201" s="168">
        <v>0</v>
      </c>
      <c r="O201" s="168">
        <v>0</v>
      </c>
      <c r="P201" s="168">
        <v>0</v>
      </c>
      <c r="Q201" s="7">
        <v>0</v>
      </c>
      <c r="R201" s="156">
        <f t="shared" si="48"/>
        <v>0</v>
      </c>
      <c r="S201" s="141">
        <f t="shared" si="49"/>
        <v>0</v>
      </c>
    </row>
    <row r="202" spans="2:19" x14ac:dyDescent="0.25">
      <c r="B202" s="138"/>
      <c r="C202" s="138"/>
      <c r="D202" s="207" t="s">
        <v>1115</v>
      </c>
      <c r="E202" s="199"/>
      <c r="F202" s="168">
        <v>0</v>
      </c>
      <c r="G202" s="168">
        <v>0</v>
      </c>
      <c r="H202" s="168">
        <v>0</v>
      </c>
      <c r="I202" s="168">
        <v>0</v>
      </c>
      <c r="J202" s="168">
        <v>0</v>
      </c>
      <c r="K202" s="168">
        <v>0</v>
      </c>
      <c r="L202" s="168">
        <v>0</v>
      </c>
      <c r="M202" s="168">
        <v>0</v>
      </c>
      <c r="N202" s="168">
        <v>0</v>
      </c>
      <c r="O202" s="168">
        <v>0</v>
      </c>
      <c r="P202" s="168">
        <v>0</v>
      </c>
      <c r="Q202" s="7">
        <v>0</v>
      </c>
      <c r="R202" s="156">
        <f t="shared" si="48"/>
        <v>0</v>
      </c>
      <c r="S202" s="141">
        <f t="shared" si="49"/>
        <v>0</v>
      </c>
    </row>
    <row r="203" spans="2:19" x14ac:dyDescent="0.25">
      <c r="B203" s="203"/>
      <c r="C203" s="205" t="s">
        <v>1116</v>
      </c>
      <c r="D203" s="131"/>
      <c r="E203" s="13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5"/>
      <c r="S203" s="204"/>
    </row>
    <row r="204" spans="2:19" x14ac:dyDescent="0.25">
      <c r="B204" s="138"/>
      <c r="C204" s="138"/>
      <c r="D204" s="208" t="s">
        <v>1117</v>
      </c>
      <c r="E204" s="197"/>
      <c r="F204" s="195">
        <v>0</v>
      </c>
      <c r="G204" s="195">
        <v>0</v>
      </c>
      <c r="H204" s="195">
        <v>0</v>
      </c>
      <c r="I204" s="195">
        <v>0</v>
      </c>
      <c r="J204" s="195">
        <v>0</v>
      </c>
      <c r="K204" s="195">
        <v>0</v>
      </c>
      <c r="L204" s="195">
        <v>0</v>
      </c>
      <c r="M204" s="195">
        <v>0</v>
      </c>
      <c r="N204" s="195">
        <v>0</v>
      </c>
      <c r="O204" s="195">
        <v>0</v>
      </c>
      <c r="P204" s="195">
        <v>0</v>
      </c>
      <c r="Q204" s="7">
        <v>0</v>
      </c>
      <c r="R204" s="154">
        <f t="shared" ref="R204:R209" si="50">SUM(F204:Q204)</f>
        <v>0</v>
      </c>
      <c r="S204" s="155">
        <f t="shared" ref="S204:S209" si="51">AVERAGE(F204:Q204)</f>
        <v>0</v>
      </c>
    </row>
    <row r="205" spans="2:19" x14ac:dyDescent="0.25">
      <c r="B205" s="138"/>
      <c r="C205" s="138"/>
      <c r="D205" s="206" t="s">
        <v>1118</v>
      </c>
      <c r="E205" s="199"/>
      <c r="F205" s="168">
        <v>0</v>
      </c>
      <c r="G205" s="168">
        <v>0</v>
      </c>
      <c r="H205" s="168">
        <v>0</v>
      </c>
      <c r="I205" s="168">
        <v>0</v>
      </c>
      <c r="J205" s="168">
        <v>0</v>
      </c>
      <c r="K205" s="168">
        <v>0</v>
      </c>
      <c r="L205" s="168">
        <v>0</v>
      </c>
      <c r="M205" s="168">
        <v>0</v>
      </c>
      <c r="N205" s="168">
        <v>0</v>
      </c>
      <c r="O205" s="168">
        <v>0</v>
      </c>
      <c r="P205" s="168">
        <v>0</v>
      </c>
      <c r="Q205" s="7">
        <v>0</v>
      </c>
      <c r="R205" s="156">
        <f t="shared" si="50"/>
        <v>0</v>
      </c>
      <c r="S205" s="141">
        <f t="shared" si="51"/>
        <v>0</v>
      </c>
    </row>
    <row r="206" spans="2:19" x14ac:dyDescent="0.25">
      <c r="B206" s="138"/>
      <c r="C206" s="138"/>
      <c r="D206" s="206" t="s">
        <v>1119</v>
      </c>
      <c r="E206" s="199"/>
      <c r="F206" s="168">
        <v>0</v>
      </c>
      <c r="G206" s="168">
        <v>0</v>
      </c>
      <c r="H206" s="168">
        <v>0</v>
      </c>
      <c r="I206" s="168">
        <v>0</v>
      </c>
      <c r="J206" s="168">
        <v>0</v>
      </c>
      <c r="K206" s="168">
        <v>0</v>
      </c>
      <c r="L206" s="168">
        <v>0</v>
      </c>
      <c r="M206" s="168">
        <v>0</v>
      </c>
      <c r="N206" s="168">
        <v>0</v>
      </c>
      <c r="O206" s="168">
        <v>0</v>
      </c>
      <c r="P206" s="168">
        <v>0</v>
      </c>
      <c r="Q206" s="7">
        <v>0</v>
      </c>
      <c r="R206" s="156">
        <f t="shared" si="50"/>
        <v>0</v>
      </c>
      <c r="S206" s="141">
        <f t="shared" si="51"/>
        <v>0</v>
      </c>
    </row>
    <row r="207" spans="2:19" x14ac:dyDescent="0.25">
      <c r="B207" s="138"/>
      <c r="C207" s="138"/>
      <c r="D207" s="206" t="s">
        <v>1120</v>
      </c>
      <c r="E207" s="199"/>
      <c r="F207" s="168">
        <v>0</v>
      </c>
      <c r="G207" s="168">
        <v>0</v>
      </c>
      <c r="H207" s="168">
        <v>0</v>
      </c>
      <c r="I207" s="168">
        <v>0</v>
      </c>
      <c r="J207" s="168">
        <v>0</v>
      </c>
      <c r="K207" s="168">
        <v>0</v>
      </c>
      <c r="L207" s="168">
        <v>0</v>
      </c>
      <c r="M207" s="168">
        <v>0</v>
      </c>
      <c r="N207" s="168">
        <v>0</v>
      </c>
      <c r="O207" s="168">
        <v>0</v>
      </c>
      <c r="P207" s="168">
        <v>0</v>
      </c>
      <c r="Q207" s="7">
        <v>0</v>
      </c>
      <c r="R207" s="156">
        <f t="shared" si="50"/>
        <v>0</v>
      </c>
      <c r="S207" s="141">
        <f t="shared" si="51"/>
        <v>0</v>
      </c>
    </row>
    <row r="208" spans="2:19" x14ac:dyDescent="0.25">
      <c r="B208" s="138"/>
      <c r="C208" s="138"/>
      <c r="D208" s="206" t="s">
        <v>1121</v>
      </c>
      <c r="E208" s="199"/>
      <c r="F208" s="168">
        <v>0</v>
      </c>
      <c r="G208" s="168">
        <v>0</v>
      </c>
      <c r="H208" s="168">
        <v>0</v>
      </c>
      <c r="I208" s="168">
        <v>0</v>
      </c>
      <c r="J208" s="168">
        <v>0</v>
      </c>
      <c r="K208" s="168">
        <v>0</v>
      </c>
      <c r="L208" s="168">
        <v>0</v>
      </c>
      <c r="M208" s="168">
        <v>0</v>
      </c>
      <c r="N208" s="168">
        <v>0</v>
      </c>
      <c r="O208" s="168">
        <v>0</v>
      </c>
      <c r="P208" s="168">
        <v>0</v>
      </c>
      <c r="Q208" s="7">
        <v>0</v>
      </c>
      <c r="R208" s="156">
        <f t="shared" si="50"/>
        <v>0</v>
      </c>
      <c r="S208" s="141">
        <f t="shared" si="51"/>
        <v>0</v>
      </c>
    </row>
    <row r="209" spans="2:19" x14ac:dyDescent="0.25">
      <c r="B209" s="203"/>
      <c r="C209" s="145"/>
      <c r="D209" s="143" t="s">
        <v>1122</v>
      </c>
      <c r="E209" s="209"/>
      <c r="F209" s="168">
        <v>0</v>
      </c>
      <c r="G209" s="168">
        <v>0</v>
      </c>
      <c r="H209" s="168">
        <v>0</v>
      </c>
      <c r="I209" s="168">
        <v>0</v>
      </c>
      <c r="J209" s="168">
        <v>0</v>
      </c>
      <c r="K209" s="168">
        <v>0</v>
      </c>
      <c r="L209" s="168">
        <v>0</v>
      </c>
      <c r="M209" s="168">
        <v>0</v>
      </c>
      <c r="N209" s="168">
        <v>0</v>
      </c>
      <c r="O209" s="168">
        <v>0</v>
      </c>
      <c r="P209" s="168">
        <v>0</v>
      </c>
      <c r="Q209" s="7">
        <v>0</v>
      </c>
      <c r="R209" s="156">
        <f t="shared" si="50"/>
        <v>0</v>
      </c>
      <c r="S209" s="141">
        <f t="shared" si="51"/>
        <v>0</v>
      </c>
    </row>
    <row r="210" spans="2:19" x14ac:dyDescent="0.25">
      <c r="B210" s="205" t="s">
        <v>1123</v>
      </c>
      <c r="C210" s="210"/>
      <c r="D210" s="131"/>
      <c r="E210" s="13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5"/>
      <c r="S210" s="204"/>
    </row>
    <row r="211" spans="2:19" x14ac:dyDescent="0.25">
      <c r="B211" s="211"/>
      <c r="C211" s="212" t="s">
        <v>1124</v>
      </c>
      <c r="D211" s="131"/>
      <c r="E211" s="131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4"/>
    </row>
    <row r="212" spans="2:19" x14ac:dyDescent="0.25">
      <c r="B212" s="211"/>
      <c r="C212" s="211"/>
      <c r="D212" s="143" t="s">
        <v>1125</v>
      </c>
      <c r="E212" s="209"/>
      <c r="F212" s="325">
        <f>'P.E. Atual. '!C1697</f>
        <v>85.71</v>
      </c>
      <c r="G212" s="325">
        <f>'P.E. Atual. '!D1697</f>
        <v>71.42</v>
      </c>
      <c r="H212" s="325">
        <f>'P.E. Atual. '!E1697</f>
        <v>73.680000000000007</v>
      </c>
      <c r="I212" s="325">
        <f>'P.E. Atual. '!F1697</f>
        <v>70</v>
      </c>
      <c r="J212" s="325">
        <f>'P.E. Atual. '!G1697</f>
        <v>68.569999999999993</v>
      </c>
      <c r="K212" s="325">
        <f>'P.E. Atual. '!H1697</f>
        <v>68.180000000000007</v>
      </c>
      <c r="L212" s="325">
        <f>'P.E. Atual. '!I1697</f>
        <v>77.5</v>
      </c>
      <c r="M212" s="325">
        <f>'P.E. Atual. '!J1697</f>
        <v>82.35</v>
      </c>
      <c r="N212" s="325">
        <f>'P.E. Atual. '!K1697</f>
        <v>93.1</v>
      </c>
      <c r="O212" s="325">
        <f>'P.E. Atual. '!L1697</f>
        <v>71.42</v>
      </c>
      <c r="P212" s="325">
        <f>'P.E. Atual. '!M1697</f>
        <v>72</v>
      </c>
      <c r="Q212" s="325">
        <f>'P.E. Atual. '!N1697</f>
        <v>75</v>
      </c>
      <c r="R212" s="156">
        <f t="shared" ref="R212:R219" si="52">SUM(F212:Q212)</f>
        <v>908.93</v>
      </c>
      <c r="S212" s="141">
        <f t="shared" ref="S212:S219" si="53">AVERAGE(F212:Q212)</f>
        <v>75.744166666666658</v>
      </c>
    </row>
    <row r="213" spans="2:19" x14ac:dyDescent="0.25">
      <c r="B213" s="211"/>
      <c r="C213" s="211"/>
      <c r="D213" s="143" t="s">
        <v>1126</v>
      </c>
      <c r="E213" s="209"/>
      <c r="F213" s="222">
        <f>'P.E. Atual. '!C1694</f>
        <v>3.2110091743119269</v>
      </c>
      <c r="G213" s="222">
        <f>'P.E. Atual. '!D1694</f>
        <v>2.9556650246305418</v>
      </c>
      <c r="H213" s="222">
        <f>'P.E. Atual. '!E1694</f>
        <v>7.7380952380952381</v>
      </c>
      <c r="I213" s="222">
        <f>'P.E. Atual. '!F1694</f>
        <v>14.000000000000002</v>
      </c>
      <c r="J213" s="222">
        <f>'P.E. Atual. '!G1694</f>
        <v>11.805555555555555</v>
      </c>
      <c r="K213" s="222">
        <f>'P.E. Atual. '!H1694</f>
        <v>14.17910447761194</v>
      </c>
      <c r="L213" s="222">
        <f>'P.E. Atual. '!I1694</f>
        <v>10.16949152542373</v>
      </c>
      <c r="M213" s="222">
        <f>'P.E. Atual. '!J1694</f>
        <v>6.0301507537688437</v>
      </c>
      <c r="N213" s="222">
        <f>'P.E. Atual. '!K1694</f>
        <v>6.467661691542288</v>
      </c>
      <c r="O213" s="222">
        <f>'P.E. Atual. '!L1694</f>
        <v>5.025125628140704</v>
      </c>
      <c r="P213" s="222">
        <f>'P.E. Atual. '!M1694</f>
        <v>10.928961748633879</v>
      </c>
      <c r="Q213" s="222">
        <f>'P.E. Atual. '!N1694</f>
        <v>4.6296296296296298</v>
      </c>
      <c r="R213" s="154">
        <f t="shared" si="52"/>
        <v>97.140450447344293</v>
      </c>
      <c r="S213" s="155">
        <f t="shared" si="53"/>
        <v>8.0950375372786905</v>
      </c>
    </row>
    <row r="214" spans="2:19" x14ac:dyDescent="0.25">
      <c r="B214" s="211"/>
      <c r="C214" s="211"/>
      <c r="D214" s="143" t="s">
        <v>1127</v>
      </c>
      <c r="E214" s="209"/>
      <c r="F214" s="222">
        <f>'P.E. Atual. '!C1698</f>
        <v>5.8823529411764701</v>
      </c>
      <c r="G214" s="222">
        <f>'P.E. Atual. '!D1698</f>
        <v>0</v>
      </c>
      <c r="H214" s="222">
        <f>'P.E. Atual. '!E1698</f>
        <v>2.5641025641025639</v>
      </c>
      <c r="I214" s="222">
        <f>'P.E. Atual. '!F1698</f>
        <v>6.0606060606060606</v>
      </c>
      <c r="J214" s="222">
        <f>'P.E. Atual. '!G1698</f>
        <v>0</v>
      </c>
      <c r="K214" s="222">
        <f>'P.E. Atual. '!H1698</f>
        <v>4</v>
      </c>
      <c r="L214" s="222">
        <f>'P.E. Atual. '!I1698</f>
        <v>6.9767441860465116</v>
      </c>
      <c r="M214" s="222">
        <f>'P.E. Atual. '!J1698</f>
        <v>2.7777777777777777</v>
      </c>
      <c r="N214" s="222">
        <f>'P.E. Atual. '!K1698</f>
        <v>6.8965517241379306</v>
      </c>
      <c r="O214" s="222">
        <f>'P.E. Atual. '!L1698</f>
        <v>4.6511627906976747</v>
      </c>
      <c r="P214" s="222">
        <f>'P.E. Atual. '!M1698</f>
        <v>24</v>
      </c>
      <c r="Q214" s="222">
        <f>'P.E. Atual. '!N1698</f>
        <v>0</v>
      </c>
      <c r="R214" s="154">
        <f t="shared" si="52"/>
        <v>63.809298044544988</v>
      </c>
      <c r="S214" s="155">
        <f t="shared" si="53"/>
        <v>5.3174415037120824</v>
      </c>
    </row>
    <row r="215" spans="2:19" x14ac:dyDescent="0.25">
      <c r="B215" s="211"/>
      <c r="C215" s="211"/>
      <c r="D215" s="143" t="s">
        <v>1128</v>
      </c>
      <c r="E215" s="209"/>
      <c r="F215" s="222">
        <f>'P.E. Atual. '!C1695</f>
        <v>0.5181347150259068</v>
      </c>
      <c r="G215" s="222">
        <f>'P.E. Atual. '!D1695</f>
        <v>0.52631578947368418</v>
      </c>
      <c r="H215" s="222">
        <f>'P.E. Atual. '!E1695</f>
        <v>1.6</v>
      </c>
      <c r="I215" s="222">
        <f>'P.E. Atual. '!F1695</f>
        <v>0</v>
      </c>
      <c r="J215" s="222">
        <f>'P.E. Atual. '!G1695</f>
        <v>1.1627906976744187</v>
      </c>
      <c r="K215" s="222">
        <f>'P.E. Atual. '!H1695</f>
        <v>1.1764705882352942</v>
      </c>
      <c r="L215" s="222">
        <f>'P.E. Atual. '!I1695</f>
        <v>2.9411764705882351</v>
      </c>
      <c r="M215" s="222">
        <f>'P.E. Atual. '!J1695</f>
        <v>0</v>
      </c>
      <c r="N215" s="222">
        <f>'P.E. Atual. '!K1695</f>
        <v>0</v>
      </c>
      <c r="O215" s="222">
        <f>'P.E. Atual. '!L1695</f>
        <v>1.098901098901099</v>
      </c>
      <c r="P215" s="222">
        <f>'P.E. Atual. '!M1695</f>
        <v>0.6578947368421052</v>
      </c>
      <c r="Q215" s="222">
        <f>'P.E. Atual. '!N1695</f>
        <v>0.97560975609756095</v>
      </c>
      <c r="R215" s="154">
        <f t="shared" si="52"/>
        <v>10.657293852838304</v>
      </c>
      <c r="S215" s="155">
        <f t="shared" si="53"/>
        <v>0.88810782106985864</v>
      </c>
    </row>
    <row r="216" spans="2:19" x14ac:dyDescent="0.25">
      <c r="B216" s="211"/>
      <c r="C216" s="211"/>
      <c r="D216" s="143" t="s">
        <v>1129</v>
      </c>
      <c r="E216" s="209"/>
      <c r="F216" s="222">
        <f>'Atividade Assistêncial'!C1544</f>
        <v>0</v>
      </c>
      <c r="G216" s="222">
        <f>'Atividade Assistêncial'!D1544</f>
        <v>0</v>
      </c>
      <c r="H216" s="222">
        <f>'Atividade Assistêncial'!E1544</f>
        <v>0</v>
      </c>
      <c r="I216" s="222">
        <f>'Atividade Assistêncial'!F1544</f>
        <v>0</v>
      </c>
      <c r="J216" s="222">
        <f>'Atividade Assistêncial'!G1544</f>
        <v>0</v>
      </c>
      <c r="K216" s="222">
        <f>'Atividade Assistêncial'!H1544</f>
        <v>0</v>
      </c>
      <c r="L216" s="222">
        <f>'Atividade Assistêncial'!I1544</f>
        <v>0</v>
      </c>
      <c r="M216" s="222">
        <f>'Atividade Assistêncial'!J1544</f>
        <v>0</v>
      </c>
      <c r="N216" s="222">
        <f>'Atividade Assistêncial'!K1544</f>
        <v>0</v>
      </c>
      <c r="O216" s="222">
        <f>'Atividade Assistêncial'!L1544</f>
        <v>0</v>
      </c>
      <c r="P216" s="222">
        <f>'Atividade Assistêncial'!M1544</f>
        <v>0</v>
      </c>
      <c r="Q216" s="222">
        <f>'Atividade Assistêncial'!N1544</f>
        <v>0</v>
      </c>
      <c r="R216" s="154">
        <f t="shared" si="52"/>
        <v>0</v>
      </c>
      <c r="S216" s="155">
        <f t="shared" si="53"/>
        <v>0</v>
      </c>
    </row>
    <row r="217" spans="2:19" x14ac:dyDescent="0.25">
      <c r="B217" s="211"/>
      <c r="C217" s="211"/>
      <c r="D217" s="143" t="s">
        <v>1130</v>
      </c>
      <c r="E217" s="209"/>
      <c r="F217" s="222">
        <f>'P.E. Atual. '!C461</f>
        <v>5.5555555555555554</v>
      </c>
      <c r="G217" s="222">
        <f>'P.E. Atual. '!D461</f>
        <v>3.5714285714285712</v>
      </c>
      <c r="H217" s="222">
        <f>'P.E. Atual. '!E461</f>
        <v>0</v>
      </c>
      <c r="I217" s="222">
        <f>'P.E. Atual. '!F461</f>
        <v>2.9411764705882351</v>
      </c>
      <c r="J217" s="222">
        <f>'P.E. Atual. '!G461</f>
        <v>0</v>
      </c>
      <c r="K217" s="222">
        <f>'P.E. Atual. '!H461</f>
        <v>0</v>
      </c>
      <c r="L217" s="222">
        <f>'P.E. Atual. '!I461</f>
        <v>0</v>
      </c>
      <c r="M217" s="222">
        <f>'P.E. Atual. '!J461</f>
        <v>2.7027027027027026</v>
      </c>
      <c r="N217" s="222">
        <f>'P.E. Atual. '!K461</f>
        <v>3.3333333333333335</v>
      </c>
      <c r="O217" s="222">
        <f>'P.E. Atual. '!L461</f>
        <v>4.4444444444444446</v>
      </c>
      <c r="P217" s="222">
        <f>'P.E. Atual. '!M461</f>
        <v>0</v>
      </c>
      <c r="Q217" s="222">
        <f>'P.E. Atual. '!N461</f>
        <v>0</v>
      </c>
      <c r="R217" s="154">
        <f t="shared" si="52"/>
        <v>22.548641078052839</v>
      </c>
      <c r="S217" s="155">
        <f t="shared" si="53"/>
        <v>1.8790534231710698</v>
      </c>
    </row>
    <row r="218" spans="2:19" x14ac:dyDescent="0.25">
      <c r="B218" s="211"/>
      <c r="C218" s="211"/>
      <c r="D218" s="143" t="s">
        <v>1131</v>
      </c>
      <c r="E218" s="209"/>
      <c r="F218" s="222">
        <f>'P.E. Atual. '!C477</f>
        <v>8.3333333333333321</v>
      </c>
      <c r="G218" s="222">
        <f>'P.E. Atual. '!D477</f>
        <v>10.714285714285714</v>
      </c>
      <c r="H218" s="222">
        <f>'P.E. Atual. '!E477</f>
        <v>10.256410256410255</v>
      </c>
      <c r="I218" s="222">
        <f>'P.E. Atual. '!F477</f>
        <v>14.705882352941178</v>
      </c>
      <c r="J218" s="222">
        <f>'P.E. Atual. '!G477</f>
        <v>11.428571428571429</v>
      </c>
      <c r="K218" s="222">
        <f>'P.E. Atual. '!H477</f>
        <v>12</v>
      </c>
      <c r="L218" s="222">
        <f>'P.E. Atual. '!I477</f>
        <v>20.930232558139537</v>
      </c>
      <c r="M218" s="222">
        <f>'P.E. Atual. '!J477</f>
        <v>13.513513513513514</v>
      </c>
      <c r="N218" s="222">
        <f>'P.E. Atual. '!K477</f>
        <v>3.3333333333333335</v>
      </c>
      <c r="O218" s="222">
        <f>'P.E. Atual. '!L477</f>
        <v>22.222222222222221</v>
      </c>
      <c r="P218" s="222">
        <f>'P.E. Atual. '!M477</f>
        <v>4</v>
      </c>
      <c r="Q218" s="222">
        <f>'P.E. Atual. '!N477</f>
        <v>5.1724137931034484</v>
      </c>
      <c r="R218" s="154">
        <f t="shared" si="52"/>
        <v>136.61019850585396</v>
      </c>
      <c r="S218" s="155">
        <f t="shared" si="53"/>
        <v>11.384183208821163</v>
      </c>
    </row>
    <row r="219" spans="2:19" x14ac:dyDescent="0.25">
      <c r="B219" s="211"/>
      <c r="C219" s="211"/>
      <c r="D219" s="143" t="s">
        <v>1132</v>
      </c>
      <c r="E219" s="209"/>
      <c r="F219" s="222">
        <f>'P.E. Atual. '!C1693</f>
        <v>3.1142857142857143</v>
      </c>
      <c r="G219" s="222">
        <f>'P.E. Atual. '!D1693</f>
        <v>2.9</v>
      </c>
      <c r="H219" s="222">
        <f>'P.E. Atual. '!E1693</f>
        <v>3.0545454545454547</v>
      </c>
      <c r="I219" s="222">
        <f>'P.E. Atual. '!F1693</f>
        <v>2.3076923076923075</v>
      </c>
      <c r="J219" s="222">
        <f>'P.E. Atual. '!G1693</f>
        <v>2.2153846153846155</v>
      </c>
      <c r="K219" s="222">
        <f>'P.E. Atual. '!H1693</f>
        <v>2.0615384615384613</v>
      </c>
      <c r="L219" s="222">
        <f>'P.E. Atual. '!I1693</f>
        <v>2.7230769230769232</v>
      </c>
      <c r="M219" s="222">
        <f>'P.E. Atual. '!J1693</f>
        <v>2.842857142857143</v>
      </c>
      <c r="N219" s="222">
        <f>'P.E. Atual. '!K1693</f>
        <v>2.8714285714285714</v>
      </c>
      <c r="O219" s="222">
        <f>'P.E. Atual. '!L1693</f>
        <v>2.842857142857143</v>
      </c>
      <c r="P219" s="222">
        <f>'P.E. Atual. '!M1693</f>
        <v>2.6142857142857143</v>
      </c>
      <c r="Q219" s="222">
        <f>'P.E. Atual. '!N1693</f>
        <v>3.0857142857142859</v>
      </c>
      <c r="R219" s="154">
        <f t="shared" si="52"/>
        <v>32.633666333666334</v>
      </c>
      <c r="S219" s="155">
        <f t="shared" si="53"/>
        <v>2.7194721944721945</v>
      </c>
    </row>
    <row r="220" spans="2:19" x14ac:dyDescent="0.25">
      <c r="B220" s="215"/>
      <c r="C220" s="215"/>
      <c r="D220" s="215"/>
      <c r="E220" s="215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5"/>
    </row>
    <row r="221" spans="2:19" x14ac:dyDescent="0.25">
      <c r="B221" s="215"/>
      <c r="C221" s="215"/>
      <c r="D221" s="215"/>
      <c r="E221" s="215"/>
      <c r="F221" s="217">
        <v>31</v>
      </c>
      <c r="G221" s="217">
        <v>29</v>
      </c>
      <c r="H221" s="217">
        <v>31</v>
      </c>
      <c r="I221" s="217">
        <v>30</v>
      </c>
      <c r="J221" s="217">
        <v>31</v>
      </c>
      <c r="K221" s="217">
        <v>30</v>
      </c>
      <c r="L221" s="217">
        <v>31</v>
      </c>
      <c r="M221" s="217">
        <v>31</v>
      </c>
      <c r="N221" s="217">
        <v>30</v>
      </c>
      <c r="O221" s="217">
        <v>31</v>
      </c>
      <c r="P221" s="217">
        <v>30</v>
      </c>
      <c r="Q221" s="217">
        <v>31</v>
      </c>
      <c r="R221" s="217">
        <f>SUM(F221:Q221)</f>
        <v>366</v>
      </c>
      <c r="S221" s="218">
        <f>R221/12</f>
        <v>30.5</v>
      </c>
    </row>
    <row r="224" spans="2:19" ht="14.4" x14ac:dyDescent="0.3">
      <c r="D224" s="228"/>
      <c r="E224" s="219"/>
    </row>
    <row r="225" spans="4:5" ht="14.4" x14ac:dyDescent="0.3">
      <c r="D225" s="228"/>
      <c r="E225" s="219"/>
    </row>
    <row r="226" spans="4:5" ht="14.4" x14ac:dyDescent="0.3">
      <c r="D226" s="228"/>
      <c r="E226" s="219"/>
    </row>
    <row r="227" spans="4:5" ht="14.4" x14ac:dyDescent="0.3">
      <c r="D227" s="228"/>
      <c r="E227" s="219"/>
    </row>
    <row r="228" spans="4:5" ht="14.4" x14ac:dyDescent="0.3">
      <c r="D228" s="228"/>
      <c r="E228" s="219"/>
    </row>
    <row r="229" spans="4:5" ht="14.4" x14ac:dyDescent="0.3">
      <c r="D229" s="228"/>
      <c r="E229" s="219"/>
    </row>
    <row r="230" spans="4:5" ht="14.4" x14ac:dyDescent="0.3">
      <c r="D230" s="228"/>
      <c r="E230" s="219"/>
    </row>
    <row r="231" spans="4:5" ht="14.4" x14ac:dyDescent="0.3">
      <c r="D231" s="228"/>
      <c r="E231" s="219"/>
    </row>
    <row r="232" spans="4:5" ht="14.4" x14ac:dyDescent="0.3">
      <c r="D232" s="228"/>
      <c r="E232" s="219"/>
    </row>
    <row r="233" spans="4:5" ht="14.4" x14ac:dyDescent="0.3">
      <c r="D233" s="228"/>
      <c r="E233" s="219"/>
    </row>
  </sheetData>
  <sheetProtection sheet="1" objects="1" scenarios="1" selectLockedCells="1"/>
  <mergeCells count="3">
    <mergeCell ref="B2:S2"/>
    <mergeCell ref="F3:Q3"/>
    <mergeCell ref="C28:D28"/>
  </mergeCells>
  <conditionalFormatting sqref="F94:Q98 F101:Q102">
    <cfRule type="cellIs" dxfId="1" priority="2" stopIfTrue="1" operator="equal">
      <formula>0</formula>
    </cfRule>
  </conditionalFormatting>
  <conditionalFormatting sqref="F103:Q103 F69:Q78">
    <cfRule type="cellIs" dxfId="0" priority="1" stopIfTrue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21"/>
  <sheetViews>
    <sheetView workbookViewId="0">
      <selection activeCell="F13" sqref="F13"/>
    </sheetView>
  </sheetViews>
  <sheetFormatPr defaultColWidth="12.5546875" defaultRowHeight="10.199999999999999" x14ac:dyDescent="0.2"/>
  <cols>
    <col min="1" max="1" width="4.6640625" style="307" customWidth="1"/>
    <col min="2" max="2" width="6.109375" style="307" customWidth="1"/>
    <col min="3" max="3" width="44.109375" style="307" customWidth="1"/>
    <col min="4" max="15" width="11.88671875" style="308" customWidth="1"/>
    <col min="16" max="16" width="13" style="308" customWidth="1"/>
    <col min="17" max="17" width="3" style="309" customWidth="1"/>
    <col min="18" max="18" width="17.88671875" style="307" customWidth="1"/>
    <col min="19" max="19" width="23.5546875" style="307" customWidth="1"/>
    <col min="20" max="256" width="12.5546875" style="307"/>
    <col min="257" max="257" width="4.6640625" style="307" customWidth="1"/>
    <col min="258" max="258" width="6.109375" style="307" customWidth="1"/>
    <col min="259" max="259" width="44.109375" style="307" customWidth="1"/>
    <col min="260" max="271" width="11.88671875" style="307" customWidth="1"/>
    <col min="272" max="272" width="13" style="307" customWidth="1"/>
    <col min="273" max="273" width="3" style="307" customWidth="1"/>
    <col min="274" max="274" width="17.88671875" style="307" customWidth="1"/>
    <col min="275" max="275" width="23.5546875" style="307" customWidth="1"/>
    <col min="276" max="512" width="12.5546875" style="307"/>
    <col min="513" max="513" width="4.6640625" style="307" customWidth="1"/>
    <col min="514" max="514" width="6.109375" style="307" customWidth="1"/>
    <col min="515" max="515" width="44.109375" style="307" customWidth="1"/>
    <col min="516" max="527" width="11.88671875" style="307" customWidth="1"/>
    <col min="528" max="528" width="13" style="307" customWidth="1"/>
    <col min="529" max="529" width="3" style="307" customWidth="1"/>
    <col min="530" max="530" width="17.88671875" style="307" customWidth="1"/>
    <col min="531" max="531" width="23.5546875" style="307" customWidth="1"/>
    <col min="532" max="768" width="12.5546875" style="307"/>
    <col min="769" max="769" width="4.6640625" style="307" customWidth="1"/>
    <col min="770" max="770" width="6.109375" style="307" customWidth="1"/>
    <col min="771" max="771" width="44.109375" style="307" customWidth="1"/>
    <col min="772" max="783" width="11.88671875" style="307" customWidth="1"/>
    <col min="784" max="784" width="13" style="307" customWidth="1"/>
    <col min="785" max="785" width="3" style="307" customWidth="1"/>
    <col min="786" max="786" width="17.88671875" style="307" customWidth="1"/>
    <col min="787" max="787" width="23.5546875" style="307" customWidth="1"/>
    <col min="788" max="1024" width="12.5546875" style="307"/>
    <col min="1025" max="1025" width="4.6640625" style="307" customWidth="1"/>
    <col min="1026" max="1026" width="6.109375" style="307" customWidth="1"/>
    <col min="1027" max="1027" width="44.109375" style="307" customWidth="1"/>
    <col min="1028" max="1039" width="11.88671875" style="307" customWidth="1"/>
    <col min="1040" max="1040" width="13" style="307" customWidth="1"/>
    <col min="1041" max="1041" width="3" style="307" customWidth="1"/>
    <col min="1042" max="1042" width="17.88671875" style="307" customWidth="1"/>
    <col min="1043" max="1043" width="23.5546875" style="307" customWidth="1"/>
    <col min="1044" max="1280" width="12.5546875" style="307"/>
    <col min="1281" max="1281" width="4.6640625" style="307" customWidth="1"/>
    <col min="1282" max="1282" width="6.109375" style="307" customWidth="1"/>
    <col min="1283" max="1283" width="44.109375" style="307" customWidth="1"/>
    <col min="1284" max="1295" width="11.88671875" style="307" customWidth="1"/>
    <col min="1296" max="1296" width="13" style="307" customWidth="1"/>
    <col min="1297" max="1297" width="3" style="307" customWidth="1"/>
    <col min="1298" max="1298" width="17.88671875" style="307" customWidth="1"/>
    <col min="1299" max="1299" width="23.5546875" style="307" customWidth="1"/>
    <col min="1300" max="1536" width="12.5546875" style="307"/>
    <col min="1537" max="1537" width="4.6640625" style="307" customWidth="1"/>
    <col min="1538" max="1538" width="6.109375" style="307" customWidth="1"/>
    <col min="1539" max="1539" width="44.109375" style="307" customWidth="1"/>
    <col min="1540" max="1551" width="11.88671875" style="307" customWidth="1"/>
    <col min="1552" max="1552" width="13" style="307" customWidth="1"/>
    <col min="1553" max="1553" width="3" style="307" customWidth="1"/>
    <col min="1554" max="1554" width="17.88671875" style="307" customWidth="1"/>
    <col min="1555" max="1555" width="23.5546875" style="307" customWidth="1"/>
    <col min="1556" max="1792" width="12.5546875" style="307"/>
    <col min="1793" max="1793" width="4.6640625" style="307" customWidth="1"/>
    <col min="1794" max="1794" width="6.109375" style="307" customWidth="1"/>
    <col min="1795" max="1795" width="44.109375" style="307" customWidth="1"/>
    <col min="1796" max="1807" width="11.88671875" style="307" customWidth="1"/>
    <col min="1808" max="1808" width="13" style="307" customWidth="1"/>
    <col min="1809" max="1809" width="3" style="307" customWidth="1"/>
    <col min="1810" max="1810" width="17.88671875" style="307" customWidth="1"/>
    <col min="1811" max="1811" width="23.5546875" style="307" customWidth="1"/>
    <col min="1812" max="2048" width="12.5546875" style="307"/>
    <col min="2049" max="2049" width="4.6640625" style="307" customWidth="1"/>
    <col min="2050" max="2050" width="6.109375" style="307" customWidth="1"/>
    <col min="2051" max="2051" width="44.109375" style="307" customWidth="1"/>
    <col min="2052" max="2063" width="11.88671875" style="307" customWidth="1"/>
    <col min="2064" max="2064" width="13" style="307" customWidth="1"/>
    <col min="2065" max="2065" width="3" style="307" customWidth="1"/>
    <col min="2066" max="2066" width="17.88671875" style="307" customWidth="1"/>
    <col min="2067" max="2067" width="23.5546875" style="307" customWidth="1"/>
    <col min="2068" max="2304" width="12.5546875" style="307"/>
    <col min="2305" max="2305" width="4.6640625" style="307" customWidth="1"/>
    <col min="2306" max="2306" width="6.109375" style="307" customWidth="1"/>
    <col min="2307" max="2307" width="44.109375" style="307" customWidth="1"/>
    <col min="2308" max="2319" width="11.88671875" style="307" customWidth="1"/>
    <col min="2320" max="2320" width="13" style="307" customWidth="1"/>
    <col min="2321" max="2321" width="3" style="307" customWidth="1"/>
    <col min="2322" max="2322" width="17.88671875" style="307" customWidth="1"/>
    <col min="2323" max="2323" width="23.5546875" style="307" customWidth="1"/>
    <col min="2324" max="2560" width="12.5546875" style="307"/>
    <col min="2561" max="2561" width="4.6640625" style="307" customWidth="1"/>
    <col min="2562" max="2562" width="6.109375" style="307" customWidth="1"/>
    <col min="2563" max="2563" width="44.109375" style="307" customWidth="1"/>
    <col min="2564" max="2575" width="11.88671875" style="307" customWidth="1"/>
    <col min="2576" max="2576" width="13" style="307" customWidth="1"/>
    <col min="2577" max="2577" width="3" style="307" customWidth="1"/>
    <col min="2578" max="2578" width="17.88671875" style="307" customWidth="1"/>
    <col min="2579" max="2579" width="23.5546875" style="307" customWidth="1"/>
    <col min="2580" max="2816" width="12.5546875" style="307"/>
    <col min="2817" max="2817" width="4.6640625" style="307" customWidth="1"/>
    <col min="2818" max="2818" width="6.109375" style="307" customWidth="1"/>
    <col min="2819" max="2819" width="44.109375" style="307" customWidth="1"/>
    <col min="2820" max="2831" width="11.88671875" style="307" customWidth="1"/>
    <col min="2832" max="2832" width="13" style="307" customWidth="1"/>
    <col min="2833" max="2833" width="3" style="307" customWidth="1"/>
    <col min="2834" max="2834" width="17.88671875" style="307" customWidth="1"/>
    <col min="2835" max="2835" width="23.5546875" style="307" customWidth="1"/>
    <col min="2836" max="3072" width="12.5546875" style="307"/>
    <col min="3073" max="3073" width="4.6640625" style="307" customWidth="1"/>
    <col min="3074" max="3074" width="6.109375" style="307" customWidth="1"/>
    <col min="3075" max="3075" width="44.109375" style="307" customWidth="1"/>
    <col min="3076" max="3087" width="11.88671875" style="307" customWidth="1"/>
    <col min="3088" max="3088" width="13" style="307" customWidth="1"/>
    <col min="3089" max="3089" width="3" style="307" customWidth="1"/>
    <col min="3090" max="3090" width="17.88671875" style="307" customWidth="1"/>
    <col min="3091" max="3091" width="23.5546875" style="307" customWidth="1"/>
    <col min="3092" max="3328" width="12.5546875" style="307"/>
    <col min="3329" max="3329" width="4.6640625" style="307" customWidth="1"/>
    <col min="3330" max="3330" width="6.109375" style="307" customWidth="1"/>
    <col min="3331" max="3331" width="44.109375" style="307" customWidth="1"/>
    <col min="3332" max="3343" width="11.88671875" style="307" customWidth="1"/>
    <col min="3344" max="3344" width="13" style="307" customWidth="1"/>
    <col min="3345" max="3345" width="3" style="307" customWidth="1"/>
    <col min="3346" max="3346" width="17.88671875" style="307" customWidth="1"/>
    <col min="3347" max="3347" width="23.5546875" style="307" customWidth="1"/>
    <col min="3348" max="3584" width="12.5546875" style="307"/>
    <col min="3585" max="3585" width="4.6640625" style="307" customWidth="1"/>
    <col min="3586" max="3586" width="6.109375" style="307" customWidth="1"/>
    <col min="3587" max="3587" width="44.109375" style="307" customWidth="1"/>
    <col min="3588" max="3599" width="11.88671875" style="307" customWidth="1"/>
    <col min="3600" max="3600" width="13" style="307" customWidth="1"/>
    <col min="3601" max="3601" width="3" style="307" customWidth="1"/>
    <col min="3602" max="3602" width="17.88671875" style="307" customWidth="1"/>
    <col min="3603" max="3603" width="23.5546875" style="307" customWidth="1"/>
    <col min="3604" max="3840" width="12.5546875" style="307"/>
    <col min="3841" max="3841" width="4.6640625" style="307" customWidth="1"/>
    <col min="3842" max="3842" width="6.109375" style="307" customWidth="1"/>
    <col min="3843" max="3843" width="44.109375" style="307" customWidth="1"/>
    <col min="3844" max="3855" width="11.88671875" style="307" customWidth="1"/>
    <col min="3856" max="3856" width="13" style="307" customWidth="1"/>
    <col min="3857" max="3857" width="3" style="307" customWidth="1"/>
    <col min="3858" max="3858" width="17.88671875" style="307" customWidth="1"/>
    <col min="3859" max="3859" width="23.5546875" style="307" customWidth="1"/>
    <col min="3860" max="4096" width="12.5546875" style="307"/>
    <col min="4097" max="4097" width="4.6640625" style="307" customWidth="1"/>
    <col min="4098" max="4098" width="6.109375" style="307" customWidth="1"/>
    <col min="4099" max="4099" width="44.109375" style="307" customWidth="1"/>
    <col min="4100" max="4111" width="11.88671875" style="307" customWidth="1"/>
    <col min="4112" max="4112" width="13" style="307" customWidth="1"/>
    <col min="4113" max="4113" width="3" style="307" customWidth="1"/>
    <col min="4114" max="4114" width="17.88671875" style="307" customWidth="1"/>
    <col min="4115" max="4115" width="23.5546875" style="307" customWidth="1"/>
    <col min="4116" max="4352" width="12.5546875" style="307"/>
    <col min="4353" max="4353" width="4.6640625" style="307" customWidth="1"/>
    <col min="4354" max="4354" width="6.109375" style="307" customWidth="1"/>
    <col min="4355" max="4355" width="44.109375" style="307" customWidth="1"/>
    <col min="4356" max="4367" width="11.88671875" style="307" customWidth="1"/>
    <col min="4368" max="4368" width="13" style="307" customWidth="1"/>
    <col min="4369" max="4369" width="3" style="307" customWidth="1"/>
    <col min="4370" max="4370" width="17.88671875" style="307" customWidth="1"/>
    <col min="4371" max="4371" width="23.5546875" style="307" customWidth="1"/>
    <col min="4372" max="4608" width="12.5546875" style="307"/>
    <col min="4609" max="4609" width="4.6640625" style="307" customWidth="1"/>
    <col min="4610" max="4610" width="6.109375" style="307" customWidth="1"/>
    <col min="4611" max="4611" width="44.109375" style="307" customWidth="1"/>
    <col min="4612" max="4623" width="11.88671875" style="307" customWidth="1"/>
    <col min="4624" max="4624" width="13" style="307" customWidth="1"/>
    <col min="4625" max="4625" width="3" style="307" customWidth="1"/>
    <col min="4626" max="4626" width="17.88671875" style="307" customWidth="1"/>
    <col min="4627" max="4627" width="23.5546875" style="307" customWidth="1"/>
    <col min="4628" max="4864" width="12.5546875" style="307"/>
    <col min="4865" max="4865" width="4.6640625" style="307" customWidth="1"/>
    <col min="4866" max="4866" width="6.109375" style="307" customWidth="1"/>
    <col min="4867" max="4867" width="44.109375" style="307" customWidth="1"/>
    <col min="4868" max="4879" width="11.88671875" style="307" customWidth="1"/>
    <col min="4880" max="4880" width="13" style="307" customWidth="1"/>
    <col min="4881" max="4881" width="3" style="307" customWidth="1"/>
    <col min="4882" max="4882" width="17.88671875" style="307" customWidth="1"/>
    <col min="4883" max="4883" width="23.5546875" style="307" customWidth="1"/>
    <col min="4884" max="5120" width="12.5546875" style="307"/>
    <col min="5121" max="5121" width="4.6640625" style="307" customWidth="1"/>
    <col min="5122" max="5122" width="6.109375" style="307" customWidth="1"/>
    <col min="5123" max="5123" width="44.109375" style="307" customWidth="1"/>
    <col min="5124" max="5135" width="11.88671875" style="307" customWidth="1"/>
    <col min="5136" max="5136" width="13" style="307" customWidth="1"/>
    <col min="5137" max="5137" width="3" style="307" customWidth="1"/>
    <col min="5138" max="5138" width="17.88671875" style="307" customWidth="1"/>
    <col min="5139" max="5139" width="23.5546875" style="307" customWidth="1"/>
    <col min="5140" max="5376" width="12.5546875" style="307"/>
    <col min="5377" max="5377" width="4.6640625" style="307" customWidth="1"/>
    <col min="5378" max="5378" width="6.109375" style="307" customWidth="1"/>
    <col min="5379" max="5379" width="44.109375" style="307" customWidth="1"/>
    <col min="5380" max="5391" width="11.88671875" style="307" customWidth="1"/>
    <col min="5392" max="5392" width="13" style="307" customWidth="1"/>
    <col min="5393" max="5393" width="3" style="307" customWidth="1"/>
    <col min="5394" max="5394" width="17.88671875" style="307" customWidth="1"/>
    <col min="5395" max="5395" width="23.5546875" style="307" customWidth="1"/>
    <col min="5396" max="5632" width="12.5546875" style="307"/>
    <col min="5633" max="5633" width="4.6640625" style="307" customWidth="1"/>
    <col min="5634" max="5634" width="6.109375" style="307" customWidth="1"/>
    <col min="5635" max="5635" width="44.109375" style="307" customWidth="1"/>
    <col min="5636" max="5647" width="11.88671875" style="307" customWidth="1"/>
    <col min="5648" max="5648" width="13" style="307" customWidth="1"/>
    <col min="5649" max="5649" width="3" style="307" customWidth="1"/>
    <col min="5650" max="5650" width="17.88671875" style="307" customWidth="1"/>
    <col min="5651" max="5651" width="23.5546875" style="307" customWidth="1"/>
    <col min="5652" max="5888" width="12.5546875" style="307"/>
    <col min="5889" max="5889" width="4.6640625" style="307" customWidth="1"/>
    <col min="5890" max="5890" width="6.109375" style="307" customWidth="1"/>
    <col min="5891" max="5891" width="44.109375" style="307" customWidth="1"/>
    <col min="5892" max="5903" width="11.88671875" style="307" customWidth="1"/>
    <col min="5904" max="5904" width="13" style="307" customWidth="1"/>
    <col min="5905" max="5905" width="3" style="307" customWidth="1"/>
    <col min="5906" max="5906" width="17.88671875" style="307" customWidth="1"/>
    <col min="5907" max="5907" width="23.5546875" style="307" customWidth="1"/>
    <col min="5908" max="6144" width="12.5546875" style="307"/>
    <col min="6145" max="6145" width="4.6640625" style="307" customWidth="1"/>
    <col min="6146" max="6146" width="6.109375" style="307" customWidth="1"/>
    <col min="6147" max="6147" width="44.109375" style="307" customWidth="1"/>
    <col min="6148" max="6159" width="11.88671875" style="307" customWidth="1"/>
    <col min="6160" max="6160" width="13" style="307" customWidth="1"/>
    <col min="6161" max="6161" width="3" style="307" customWidth="1"/>
    <col min="6162" max="6162" width="17.88671875" style="307" customWidth="1"/>
    <col min="6163" max="6163" width="23.5546875" style="307" customWidth="1"/>
    <col min="6164" max="6400" width="12.5546875" style="307"/>
    <col min="6401" max="6401" width="4.6640625" style="307" customWidth="1"/>
    <col min="6402" max="6402" width="6.109375" style="307" customWidth="1"/>
    <col min="6403" max="6403" width="44.109375" style="307" customWidth="1"/>
    <col min="6404" max="6415" width="11.88671875" style="307" customWidth="1"/>
    <col min="6416" max="6416" width="13" style="307" customWidth="1"/>
    <col min="6417" max="6417" width="3" style="307" customWidth="1"/>
    <col min="6418" max="6418" width="17.88671875" style="307" customWidth="1"/>
    <col min="6419" max="6419" width="23.5546875" style="307" customWidth="1"/>
    <col min="6420" max="6656" width="12.5546875" style="307"/>
    <col min="6657" max="6657" width="4.6640625" style="307" customWidth="1"/>
    <col min="6658" max="6658" width="6.109375" style="307" customWidth="1"/>
    <col min="6659" max="6659" width="44.109375" style="307" customWidth="1"/>
    <col min="6660" max="6671" width="11.88671875" style="307" customWidth="1"/>
    <col min="6672" max="6672" width="13" style="307" customWidth="1"/>
    <col min="6673" max="6673" width="3" style="307" customWidth="1"/>
    <col min="6674" max="6674" width="17.88671875" style="307" customWidth="1"/>
    <col min="6675" max="6675" width="23.5546875" style="307" customWidth="1"/>
    <col min="6676" max="6912" width="12.5546875" style="307"/>
    <col min="6913" max="6913" width="4.6640625" style="307" customWidth="1"/>
    <col min="6914" max="6914" width="6.109375" style="307" customWidth="1"/>
    <col min="6915" max="6915" width="44.109375" style="307" customWidth="1"/>
    <col min="6916" max="6927" width="11.88671875" style="307" customWidth="1"/>
    <col min="6928" max="6928" width="13" style="307" customWidth="1"/>
    <col min="6929" max="6929" width="3" style="307" customWidth="1"/>
    <col min="6930" max="6930" width="17.88671875" style="307" customWidth="1"/>
    <col min="6931" max="6931" width="23.5546875" style="307" customWidth="1"/>
    <col min="6932" max="7168" width="12.5546875" style="307"/>
    <col min="7169" max="7169" width="4.6640625" style="307" customWidth="1"/>
    <col min="7170" max="7170" width="6.109375" style="307" customWidth="1"/>
    <col min="7171" max="7171" width="44.109375" style="307" customWidth="1"/>
    <col min="7172" max="7183" width="11.88671875" style="307" customWidth="1"/>
    <col min="7184" max="7184" width="13" style="307" customWidth="1"/>
    <col min="7185" max="7185" width="3" style="307" customWidth="1"/>
    <col min="7186" max="7186" width="17.88671875" style="307" customWidth="1"/>
    <col min="7187" max="7187" width="23.5546875" style="307" customWidth="1"/>
    <col min="7188" max="7424" width="12.5546875" style="307"/>
    <col min="7425" max="7425" width="4.6640625" style="307" customWidth="1"/>
    <col min="7426" max="7426" width="6.109375" style="307" customWidth="1"/>
    <col min="7427" max="7427" width="44.109375" style="307" customWidth="1"/>
    <col min="7428" max="7439" width="11.88671875" style="307" customWidth="1"/>
    <col min="7440" max="7440" width="13" style="307" customWidth="1"/>
    <col min="7441" max="7441" width="3" style="307" customWidth="1"/>
    <col min="7442" max="7442" width="17.88671875" style="307" customWidth="1"/>
    <col min="7443" max="7443" width="23.5546875" style="307" customWidth="1"/>
    <col min="7444" max="7680" width="12.5546875" style="307"/>
    <col min="7681" max="7681" width="4.6640625" style="307" customWidth="1"/>
    <col min="7682" max="7682" width="6.109375" style="307" customWidth="1"/>
    <col min="7683" max="7683" width="44.109375" style="307" customWidth="1"/>
    <col min="7684" max="7695" width="11.88671875" style="307" customWidth="1"/>
    <col min="7696" max="7696" width="13" style="307" customWidth="1"/>
    <col min="7697" max="7697" width="3" style="307" customWidth="1"/>
    <col min="7698" max="7698" width="17.88671875" style="307" customWidth="1"/>
    <col min="7699" max="7699" width="23.5546875" style="307" customWidth="1"/>
    <col min="7700" max="7936" width="12.5546875" style="307"/>
    <col min="7937" max="7937" width="4.6640625" style="307" customWidth="1"/>
    <col min="7938" max="7938" width="6.109375" style="307" customWidth="1"/>
    <col min="7939" max="7939" width="44.109375" style="307" customWidth="1"/>
    <col min="7940" max="7951" width="11.88671875" style="307" customWidth="1"/>
    <col min="7952" max="7952" width="13" style="307" customWidth="1"/>
    <col min="7953" max="7953" width="3" style="307" customWidth="1"/>
    <col min="7954" max="7954" width="17.88671875" style="307" customWidth="1"/>
    <col min="7955" max="7955" width="23.5546875" style="307" customWidth="1"/>
    <col min="7956" max="8192" width="12.5546875" style="307"/>
    <col min="8193" max="8193" width="4.6640625" style="307" customWidth="1"/>
    <col min="8194" max="8194" width="6.109375" style="307" customWidth="1"/>
    <col min="8195" max="8195" width="44.109375" style="307" customWidth="1"/>
    <col min="8196" max="8207" width="11.88671875" style="307" customWidth="1"/>
    <col min="8208" max="8208" width="13" style="307" customWidth="1"/>
    <col min="8209" max="8209" width="3" style="307" customWidth="1"/>
    <col min="8210" max="8210" width="17.88671875" style="307" customWidth="1"/>
    <col min="8211" max="8211" width="23.5546875" style="307" customWidth="1"/>
    <col min="8212" max="8448" width="12.5546875" style="307"/>
    <col min="8449" max="8449" width="4.6640625" style="307" customWidth="1"/>
    <col min="8450" max="8450" width="6.109375" style="307" customWidth="1"/>
    <col min="8451" max="8451" width="44.109375" style="307" customWidth="1"/>
    <col min="8452" max="8463" width="11.88671875" style="307" customWidth="1"/>
    <col min="8464" max="8464" width="13" style="307" customWidth="1"/>
    <col min="8465" max="8465" width="3" style="307" customWidth="1"/>
    <col min="8466" max="8466" width="17.88671875" style="307" customWidth="1"/>
    <col min="8467" max="8467" width="23.5546875" style="307" customWidth="1"/>
    <col min="8468" max="8704" width="12.5546875" style="307"/>
    <col min="8705" max="8705" width="4.6640625" style="307" customWidth="1"/>
    <col min="8706" max="8706" width="6.109375" style="307" customWidth="1"/>
    <col min="8707" max="8707" width="44.109375" style="307" customWidth="1"/>
    <col min="8708" max="8719" width="11.88671875" style="307" customWidth="1"/>
    <col min="8720" max="8720" width="13" style="307" customWidth="1"/>
    <col min="8721" max="8721" width="3" style="307" customWidth="1"/>
    <col min="8722" max="8722" width="17.88671875" style="307" customWidth="1"/>
    <col min="8723" max="8723" width="23.5546875" style="307" customWidth="1"/>
    <col min="8724" max="8960" width="12.5546875" style="307"/>
    <col min="8961" max="8961" width="4.6640625" style="307" customWidth="1"/>
    <col min="8962" max="8962" width="6.109375" style="307" customWidth="1"/>
    <col min="8963" max="8963" width="44.109375" style="307" customWidth="1"/>
    <col min="8964" max="8975" width="11.88671875" style="307" customWidth="1"/>
    <col min="8976" max="8976" width="13" style="307" customWidth="1"/>
    <col min="8977" max="8977" width="3" style="307" customWidth="1"/>
    <col min="8978" max="8978" width="17.88671875" style="307" customWidth="1"/>
    <col min="8979" max="8979" width="23.5546875" style="307" customWidth="1"/>
    <col min="8980" max="9216" width="12.5546875" style="307"/>
    <col min="9217" max="9217" width="4.6640625" style="307" customWidth="1"/>
    <col min="9218" max="9218" width="6.109375" style="307" customWidth="1"/>
    <col min="9219" max="9219" width="44.109375" style="307" customWidth="1"/>
    <col min="9220" max="9231" width="11.88671875" style="307" customWidth="1"/>
    <col min="9232" max="9232" width="13" style="307" customWidth="1"/>
    <col min="9233" max="9233" width="3" style="307" customWidth="1"/>
    <col min="9234" max="9234" width="17.88671875" style="307" customWidth="1"/>
    <col min="9235" max="9235" width="23.5546875" style="307" customWidth="1"/>
    <col min="9236" max="9472" width="12.5546875" style="307"/>
    <col min="9473" max="9473" width="4.6640625" style="307" customWidth="1"/>
    <col min="9474" max="9474" width="6.109375" style="307" customWidth="1"/>
    <col min="9475" max="9475" width="44.109375" style="307" customWidth="1"/>
    <col min="9476" max="9487" width="11.88671875" style="307" customWidth="1"/>
    <col min="9488" max="9488" width="13" style="307" customWidth="1"/>
    <col min="9489" max="9489" width="3" style="307" customWidth="1"/>
    <col min="9490" max="9490" width="17.88671875" style="307" customWidth="1"/>
    <col min="9491" max="9491" width="23.5546875" style="307" customWidth="1"/>
    <col min="9492" max="9728" width="12.5546875" style="307"/>
    <col min="9729" max="9729" width="4.6640625" style="307" customWidth="1"/>
    <col min="9730" max="9730" width="6.109375" style="307" customWidth="1"/>
    <col min="9731" max="9731" width="44.109375" style="307" customWidth="1"/>
    <col min="9732" max="9743" width="11.88671875" style="307" customWidth="1"/>
    <col min="9744" max="9744" width="13" style="307" customWidth="1"/>
    <col min="9745" max="9745" width="3" style="307" customWidth="1"/>
    <col min="9746" max="9746" width="17.88671875" style="307" customWidth="1"/>
    <col min="9747" max="9747" width="23.5546875" style="307" customWidth="1"/>
    <col min="9748" max="9984" width="12.5546875" style="307"/>
    <col min="9985" max="9985" width="4.6640625" style="307" customWidth="1"/>
    <col min="9986" max="9986" width="6.109375" style="307" customWidth="1"/>
    <col min="9987" max="9987" width="44.109375" style="307" customWidth="1"/>
    <col min="9988" max="9999" width="11.88671875" style="307" customWidth="1"/>
    <col min="10000" max="10000" width="13" style="307" customWidth="1"/>
    <col min="10001" max="10001" width="3" style="307" customWidth="1"/>
    <col min="10002" max="10002" width="17.88671875" style="307" customWidth="1"/>
    <col min="10003" max="10003" width="23.5546875" style="307" customWidth="1"/>
    <col min="10004" max="10240" width="12.5546875" style="307"/>
    <col min="10241" max="10241" width="4.6640625" style="307" customWidth="1"/>
    <col min="10242" max="10242" width="6.109375" style="307" customWidth="1"/>
    <col min="10243" max="10243" width="44.109375" style="307" customWidth="1"/>
    <col min="10244" max="10255" width="11.88671875" style="307" customWidth="1"/>
    <col min="10256" max="10256" width="13" style="307" customWidth="1"/>
    <col min="10257" max="10257" width="3" style="307" customWidth="1"/>
    <col min="10258" max="10258" width="17.88671875" style="307" customWidth="1"/>
    <col min="10259" max="10259" width="23.5546875" style="307" customWidth="1"/>
    <col min="10260" max="10496" width="12.5546875" style="307"/>
    <col min="10497" max="10497" width="4.6640625" style="307" customWidth="1"/>
    <col min="10498" max="10498" width="6.109375" style="307" customWidth="1"/>
    <col min="10499" max="10499" width="44.109375" style="307" customWidth="1"/>
    <col min="10500" max="10511" width="11.88671875" style="307" customWidth="1"/>
    <col min="10512" max="10512" width="13" style="307" customWidth="1"/>
    <col min="10513" max="10513" width="3" style="307" customWidth="1"/>
    <col min="10514" max="10514" width="17.88671875" style="307" customWidth="1"/>
    <col min="10515" max="10515" width="23.5546875" style="307" customWidth="1"/>
    <col min="10516" max="10752" width="12.5546875" style="307"/>
    <col min="10753" max="10753" width="4.6640625" style="307" customWidth="1"/>
    <col min="10754" max="10754" width="6.109375" style="307" customWidth="1"/>
    <col min="10755" max="10755" width="44.109375" style="307" customWidth="1"/>
    <col min="10756" max="10767" width="11.88671875" style="307" customWidth="1"/>
    <col min="10768" max="10768" width="13" style="307" customWidth="1"/>
    <col min="10769" max="10769" width="3" style="307" customWidth="1"/>
    <col min="10770" max="10770" width="17.88671875" style="307" customWidth="1"/>
    <col min="10771" max="10771" width="23.5546875" style="307" customWidth="1"/>
    <col min="10772" max="11008" width="12.5546875" style="307"/>
    <col min="11009" max="11009" width="4.6640625" style="307" customWidth="1"/>
    <col min="11010" max="11010" width="6.109375" style="307" customWidth="1"/>
    <col min="11011" max="11011" width="44.109375" style="307" customWidth="1"/>
    <col min="11012" max="11023" width="11.88671875" style="307" customWidth="1"/>
    <col min="11024" max="11024" width="13" style="307" customWidth="1"/>
    <col min="11025" max="11025" width="3" style="307" customWidth="1"/>
    <col min="11026" max="11026" width="17.88671875" style="307" customWidth="1"/>
    <col min="11027" max="11027" width="23.5546875" style="307" customWidth="1"/>
    <col min="11028" max="11264" width="12.5546875" style="307"/>
    <col min="11265" max="11265" width="4.6640625" style="307" customWidth="1"/>
    <col min="11266" max="11266" width="6.109375" style="307" customWidth="1"/>
    <col min="11267" max="11267" width="44.109375" style="307" customWidth="1"/>
    <col min="11268" max="11279" width="11.88671875" style="307" customWidth="1"/>
    <col min="11280" max="11280" width="13" style="307" customWidth="1"/>
    <col min="11281" max="11281" width="3" style="307" customWidth="1"/>
    <col min="11282" max="11282" width="17.88671875" style="307" customWidth="1"/>
    <col min="11283" max="11283" width="23.5546875" style="307" customWidth="1"/>
    <col min="11284" max="11520" width="12.5546875" style="307"/>
    <col min="11521" max="11521" width="4.6640625" style="307" customWidth="1"/>
    <col min="11522" max="11522" width="6.109375" style="307" customWidth="1"/>
    <col min="11523" max="11523" width="44.109375" style="307" customWidth="1"/>
    <col min="11524" max="11535" width="11.88671875" style="307" customWidth="1"/>
    <col min="11536" max="11536" width="13" style="307" customWidth="1"/>
    <col min="11537" max="11537" width="3" style="307" customWidth="1"/>
    <col min="11538" max="11538" width="17.88671875" style="307" customWidth="1"/>
    <col min="11539" max="11539" width="23.5546875" style="307" customWidth="1"/>
    <col min="11540" max="11776" width="12.5546875" style="307"/>
    <col min="11777" max="11777" width="4.6640625" style="307" customWidth="1"/>
    <col min="11778" max="11778" width="6.109375" style="307" customWidth="1"/>
    <col min="11779" max="11779" width="44.109375" style="307" customWidth="1"/>
    <col min="11780" max="11791" width="11.88671875" style="307" customWidth="1"/>
    <col min="11792" max="11792" width="13" style="307" customWidth="1"/>
    <col min="11793" max="11793" width="3" style="307" customWidth="1"/>
    <col min="11794" max="11794" width="17.88671875" style="307" customWidth="1"/>
    <col min="11795" max="11795" width="23.5546875" style="307" customWidth="1"/>
    <col min="11796" max="12032" width="12.5546875" style="307"/>
    <col min="12033" max="12033" width="4.6640625" style="307" customWidth="1"/>
    <col min="12034" max="12034" width="6.109375" style="307" customWidth="1"/>
    <col min="12035" max="12035" width="44.109375" style="307" customWidth="1"/>
    <col min="12036" max="12047" width="11.88671875" style="307" customWidth="1"/>
    <col min="12048" max="12048" width="13" style="307" customWidth="1"/>
    <col min="12049" max="12049" width="3" style="307" customWidth="1"/>
    <col min="12050" max="12050" width="17.88671875" style="307" customWidth="1"/>
    <col min="12051" max="12051" width="23.5546875" style="307" customWidth="1"/>
    <col min="12052" max="12288" width="12.5546875" style="307"/>
    <col min="12289" max="12289" width="4.6640625" style="307" customWidth="1"/>
    <col min="12290" max="12290" width="6.109375" style="307" customWidth="1"/>
    <col min="12291" max="12291" width="44.109375" style="307" customWidth="1"/>
    <col min="12292" max="12303" width="11.88671875" style="307" customWidth="1"/>
    <col min="12304" max="12304" width="13" style="307" customWidth="1"/>
    <col min="12305" max="12305" width="3" style="307" customWidth="1"/>
    <col min="12306" max="12306" width="17.88671875" style="307" customWidth="1"/>
    <col min="12307" max="12307" width="23.5546875" style="307" customWidth="1"/>
    <col min="12308" max="12544" width="12.5546875" style="307"/>
    <col min="12545" max="12545" width="4.6640625" style="307" customWidth="1"/>
    <col min="12546" max="12546" width="6.109375" style="307" customWidth="1"/>
    <col min="12547" max="12547" width="44.109375" style="307" customWidth="1"/>
    <col min="12548" max="12559" width="11.88671875" style="307" customWidth="1"/>
    <col min="12560" max="12560" width="13" style="307" customWidth="1"/>
    <col min="12561" max="12561" width="3" style="307" customWidth="1"/>
    <col min="12562" max="12562" width="17.88671875" style="307" customWidth="1"/>
    <col min="12563" max="12563" width="23.5546875" style="307" customWidth="1"/>
    <col min="12564" max="12800" width="12.5546875" style="307"/>
    <col min="12801" max="12801" width="4.6640625" style="307" customWidth="1"/>
    <col min="12802" max="12802" width="6.109375" style="307" customWidth="1"/>
    <col min="12803" max="12803" width="44.109375" style="307" customWidth="1"/>
    <col min="12804" max="12815" width="11.88671875" style="307" customWidth="1"/>
    <col min="12816" max="12816" width="13" style="307" customWidth="1"/>
    <col min="12817" max="12817" width="3" style="307" customWidth="1"/>
    <col min="12818" max="12818" width="17.88671875" style="307" customWidth="1"/>
    <col min="12819" max="12819" width="23.5546875" style="307" customWidth="1"/>
    <col min="12820" max="13056" width="12.5546875" style="307"/>
    <col min="13057" max="13057" width="4.6640625" style="307" customWidth="1"/>
    <col min="13058" max="13058" width="6.109375" style="307" customWidth="1"/>
    <col min="13059" max="13059" width="44.109375" style="307" customWidth="1"/>
    <col min="13060" max="13071" width="11.88671875" style="307" customWidth="1"/>
    <col min="13072" max="13072" width="13" style="307" customWidth="1"/>
    <col min="13073" max="13073" width="3" style="307" customWidth="1"/>
    <col min="13074" max="13074" width="17.88671875" style="307" customWidth="1"/>
    <col min="13075" max="13075" width="23.5546875" style="307" customWidth="1"/>
    <col min="13076" max="13312" width="12.5546875" style="307"/>
    <col min="13313" max="13313" width="4.6640625" style="307" customWidth="1"/>
    <col min="13314" max="13314" width="6.109375" style="307" customWidth="1"/>
    <col min="13315" max="13315" width="44.109375" style="307" customWidth="1"/>
    <col min="13316" max="13327" width="11.88671875" style="307" customWidth="1"/>
    <col min="13328" max="13328" width="13" style="307" customWidth="1"/>
    <col min="13329" max="13329" width="3" style="307" customWidth="1"/>
    <col min="13330" max="13330" width="17.88671875" style="307" customWidth="1"/>
    <col min="13331" max="13331" width="23.5546875" style="307" customWidth="1"/>
    <col min="13332" max="13568" width="12.5546875" style="307"/>
    <col min="13569" max="13569" width="4.6640625" style="307" customWidth="1"/>
    <col min="13570" max="13570" width="6.109375" style="307" customWidth="1"/>
    <col min="13571" max="13571" width="44.109375" style="307" customWidth="1"/>
    <col min="13572" max="13583" width="11.88671875" style="307" customWidth="1"/>
    <col min="13584" max="13584" width="13" style="307" customWidth="1"/>
    <col min="13585" max="13585" width="3" style="307" customWidth="1"/>
    <col min="13586" max="13586" width="17.88671875" style="307" customWidth="1"/>
    <col min="13587" max="13587" width="23.5546875" style="307" customWidth="1"/>
    <col min="13588" max="13824" width="12.5546875" style="307"/>
    <col min="13825" max="13825" width="4.6640625" style="307" customWidth="1"/>
    <col min="13826" max="13826" width="6.109375" style="307" customWidth="1"/>
    <col min="13827" max="13827" width="44.109375" style="307" customWidth="1"/>
    <col min="13828" max="13839" width="11.88671875" style="307" customWidth="1"/>
    <col min="13840" max="13840" width="13" style="307" customWidth="1"/>
    <col min="13841" max="13841" width="3" style="307" customWidth="1"/>
    <col min="13842" max="13842" width="17.88671875" style="307" customWidth="1"/>
    <col min="13843" max="13843" width="23.5546875" style="307" customWidth="1"/>
    <col min="13844" max="14080" width="12.5546875" style="307"/>
    <col min="14081" max="14081" width="4.6640625" style="307" customWidth="1"/>
    <col min="14082" max="14082" width="6.109375" style="307" customWidth="1"/>
    <col min="14083" max="14083" width="44.109375" style="307" customWidth="1"/>
    <col min="14084" max="14095" width="11.88671875" style="307" customWidth="1"/>
    <col min="14096" max="14096" width="13" style="307" customWidth="1"/>
    <col min="14097" max="14097" width="3" style="307" customWidth="1"/>
    <col min="14098" max="14098" width="17.88671875" style="307" customWidth="1"/>
    <col min="14099" max="14099" width="23.5546875" style="307" customWidth="1"/>
    <col min="14100" max="14336" width="12.5546875" style="307"/>
    <col min="14337" max="14337" width="4.6640625" style="307" customWidth="1"/>
    <col min="14338" max="14338" width="6.109375" style="307" customWidth="1"/>
    <col min="14339" max="14339" width="44.109375" style="307" customWidth="1"/>
    <col min="14340" max="14351" width="11.88671875" style="307" customWidth="1"/>
    <col min="14352" max="14352" width="13" style="307" customWidth="1"/>
    <col min="14353" max="14353" width="3" style="307" customWidth="1"/>
    <col min="14354" max="14354" width="17.88671875" style="307" customWidth="1"/>
    <col min="14355" max="14355" width="23.5546875" style="307" customWidth="1"/>
    <col min="14356" max="14592" width="12.5546875" style="307"/>
    <col min="14593" max="14593" width="4.6640625" style="307" customWidth="1"/>
    <col min="14594" max="14594" width="6.109375" style="307" customWidth="1"/>
    <col min="14595" max="14595" width="44.109375" style="307" customWidth="1"/>
    <col min="14596" max="14607" width="11.88671875" style="307" customWidth="1"/>
    <col min="14608" max="14608" width="13" style="307" customWidth="1"/>
    <col min="14609" max="14609" width="3" style="307" customWidth="1"/>
    <col min="14610" max="14610" width="17.88671875" style="307" customWidth="1"/>
    <col min="14611" max="14611" width="23.5546875" style="307" customWidth="1"/>
    <col min="14612" max="14848" width="12.5546875" style="307"/>
    <col min="14849" max="14849" width="4.6640625" style="307" customWidth="1"/>
    <col min="14850" max="14850" width="6.109375" style="307" customWidth="1"/>
    <col min="14851" max="14851" width="44.109375" style="307" customWidth="1"/>
    <col min="14852" max="14863" width="11.88671875" style="307" customWidth="1"/>
    <col min="14864" max="14864" width="13" style="307" customWidth="1"/>
    <col min="14865" max="14865" width="3" style="307" customWidth="1"/>
    <col min="14866" max="14866" width="17.88671875" style="307" customWidth="1"/>
    <col min="14867" max="14867" width="23.5546875" style="307" customWidth="1"/>
    <col min="14868" max="15104" width="12.5546875" style="307"/>
    <col min="15105" max="15105" width="4.6640625" style="307" customWidth="1"/>
    <col min="15106" max="15106" width="6.109375" style="307" customWidth="1"/>
    <col min="15107" max="15107" width="44.109375" style="307" customWidth="1"/>
    <col min="15108" max="15119" width="11.88671875" style="307" customWidth="1"/>
    <col min="15120" max="15120" width="13" style="307" customWidth="1"/>
    <col min="15121" max="15121" width="3" style="307" customWidth="1"/>
    <col min="15122" max="15122" width="17.88671875" style="307" customWidth="1"/>
    <col min="15123" max="15123" width="23.5546875" style="307" customWidth="1"/>
    <col min="15124" max="15360" width="12.5546875" style="307"/>
    <col min="15361" max="15361" width="4.6640625" style="307" customWidth="1"/>
    <col min="15362" max="15362" width="6.109375" style="307" customWidth="1"/>
    <col min="15363" max="15363" width="44.109375" style="307" customWidth="1"/>
    <col min="15364" max="15375" width="11.88671875" style="307" customWidth="1"/>
    <col min="15376" max="15376" width="13" style="307" customWidth="1"/>
    <col min="15377" max="15377" width="3" style="307" customWidth="1"/>
    <col min="15378" max="15378" width="17.88671875" style="307" customWidth="1"/>
    <col min="15379" max="15379" width="23.5546875" style="307" customWidth="1"/>
    <col min="15380" max="15616" width="12.5546875" style="307"/>
    <col min="15617" max="15617" width="4.6640625" style="307" customWidth="1"/>
    <col min="15618" max="15618" width="6.109375" style="307" customWidth="1"/>
    <col min="15619" max="15619" width="44.109375" style="307" customWidth="1"/>
    <col min="15620" max="15631" width="11.88671875" style="307" customWidth="1"/>
    <col min="15632" max="15632" width="13" style="307" customWidth="1"/>
    <col min="15633" max="15633" width="3" style="307" customWidth="1"/>
    <col min="15634" max="15634" width="17.88671875" style="307" customWidth="1"/>
    <col min="15635" max="15635" width="23.5546875" style="307" customWidth="1"/>
    <col min="15636" max="15872" width="12.5546875" style="307"/>
    <col min="15873" max="15873" width="4.6640625" style="307" customWidth="1"/>
    <col min="15874" max="15874" width="6.109375" style="307" customWidth="1"/>
    <col min="15875" max="15875" width="44.109375" style="307" customWidth="1"/>
    <col min="15876" max="15887" width="11.88671875" style="307" customWidth="1"/>
    <col min="15888" max="15888" width="13" style="307" customWidth="1"/>
    <col min="15889" max="15889" width="3" style="307" customWidth="1"/>
    <col min="15890" max="15890" width="17.88671875" style="307" customWidth="1"/>
    <col min="15891" max="15891" width="23.5546875" style="307" customWidth="1"/>
    <col min="15892" max="16128" width="12.5546875" style="307"/>
    <col min="16129" max="16129" width="4.6640625" style="307" customWidth="1"/>
    <col min="16130" max="16130" width="6.109375" style="307" customWidth="1"/>
    <col min="16131" max="16131" width="44.109375" style="307" customWidth="1"/>
    <col min="16132" max="16143" width="11.88671875" style="307" customWidth="1"/>
    <col min="16144" max="16144" width="13" style="307" customWidth="1"/>
    <col min="16145" max="16145" width="3" style="307" customWidth="1"/>
    <col min="16146" max="16146" width="17.88671875" style="307" customWidth="1"/>
    <col min="16147" max="16147" width="23.5546875" style="307" customWidth="1"/>
    <col min="16148" max="16384" width="12.5546875" style="307"/>
  </cols>
  <sheetData>
    <row r="1" spans="1:19" s="234" customFormat="1" ht="13.5" customHeight="1" x14ac:dyDescent="0.2">
      <c r="A1" s="457"/>
      <c r="B1" s="457"/>
      <c r="C1" s="457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5"/>
      <c r="Q1" s="236"/>
      <c r="R1" s="455"/>
      <c r="S1" s="456"/>
    </row>
    <row r="2" spans="1:19" s="234" customFormat="1" ht="45.75" customHeight="1" x14ac:dyDescent="0.2">
      <c r="A2" s="237" t="s">
        <v>1136</v>
      </c>
      <c r="B2" s="238"/>
      <c r="C2" s="238"/>
      <c r="D2" s="450">
        <v>2016</v>
      </c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2"/>
      <c r="P2" s="239" t="s">
        <v>937</v>
      </c>
      <c r="Q2" s="236"/>
      <c r="R2" s="240" t="s">
        <v>1137</v>
      </c>
      <c r="S2" s="241" t="s">
        <v>1138</v>
      </c>
    </row>
    <row r="3" spans="1:19" s="234" customFormat="1" ht="13.5" customHeight="1" x14ac:dyDescent="0.2">
      <c r="A3" s="242"/>
      <c r="B3" s="237" t="s">
        <v>1139</v>
      </c>
      <c r="C3" s="238"/>
      <c r="D3" s="243" t="s">
        <v>939</v>
      </c>
      <c r="E3" s="243" t="s">
        <v>940</v>
      </c>
      <c r="F3" s="243" t="s">
        <v>941</v>
      </c>
      <c r="G3" s="243" t="s">
        <v>942</v>
      </c>
      <c r="H3" s="243" t="s">
        <v>943</v>
      </c>
      <c r="I3" s="243" t="s">
        <v>944</v>
      </c>
      <c r="J3" s="243" t="s">
        <v>945</v>
      </c>
      <c r="K3" s="243" t="s">
        <v>946</v>
      </c>
      <c r="L3" s="243" t="s">
        <v>947</v>
      </c>
      <c r="M3" s="243" t="s">
        <v>948</v>
      </c>
      <c r="N3" s="243" t="s">
        <v>949</v>
      </c>
      <c r="O3" s="243" t="s">
        <v>950</v>
      </c>
      <c r="P3" s="235">
        <v>2016</v>
      </c>
      <c r="Q3" s="236"/>
      <c r="R3" s="244">
        <v>2015</v>
      </c>
      <c r="S3" s="245" t="s">
        <v>1140</v>
      </c>
    </row>
    <row r="4" spans="1:19" s="234" customFormat="1" ht="13.5" customHeight="1" x14ac:dyDescent="0.2">
      <c r="A4" s="246"/>
      <c r="B4" s="246"/>
      <c r="C4" s="247" t="s">
        <v>1141</v>
      </c>
      <c r="D4" s="313">
        <f>'P.E. Atual. '!C1596</f>
        <v>27</v>
      </c>
      <c r="E4" s="313">
        <f>'P.E. Atual. '!D1596</f>
        <v>26</v>
      </c>
      <c r="F4" s="313">
        <f>'P.E. Atual. '!E1596</f>
        <v>22</v>
      </c>
      <c r="G4" s="313">
        <f>'P.E. Atual. '!F1596</f>
        <v>21</v>
      </c>
      <c r="H4" s="313">
        <f>'P.E. Atual. '!G1596</f>
        <v>22</v>
      </c>
      <c r="I4" s="313">
        <f>'P.E. Atual. '!H1596</f>
        <v>22</v>
      </c>
      <c r="J4" s="313">
        <f>'P.E. Atual. '!I1596</f>
        <v>21</v>
      </c>
      <c r="K4" s="313">
        <f>'P.E. Atual. '!J1596</f>
        <v>22</v>
      </c>
      <c r="L4" s="313">
        <f>'P.E. Atual. '!K1596</f>
        <v>22</v>
      </c>
      <c r="M4" s="313">
        <f>'P.E. Atual. '!L1596</f>
        <v>23</v>
      </c>
      <c r="N4" s="313">
        <f>'P.E. Atual. '!M1596</f>
        <v>22</v>
      </c>
      <c r="O4" s="313">
        <f>'P.E. Atual. '!N1596</f>
        <v>21</v>
      </c>
      <c r="P4" s="248">
        <f>AVERAGE(D4:O4)</f>
        <v>22.583333333333332</v>
      </c>
      <c r="Q4" s="236"/>
      <c r="R4" s="279">
        <v>67</v>
      </c>
      <c r="S4" s="249">
        <f>IFERROR(((P4/R4)-1),0)</f>
        <v>-0.66293532338308458</v>
      </c>
    </row>
    <row r="5" spans="1:19" s="234" customFormat="1" ht="13.5" customHeight="1" x14ac:dyDescent="0.2">
      <c r="A5" s="246"/>
      <c r="B5" s="246"/>
      <c r="C5" s="250" t="s">
        <v>1142</v>
      </c>
      <c r="D5" s="251">
        <f>SUM(D6:D9)</f>
        <v>187</v>
      </c>
      <c r="E5" s="252">
        <f t="shared" ref="E5:O5" si="0">SUM(E6:E9)</f>
        <v>186</v>
      </c>
      <c r="F5" s="252">
        <f t="shared" si="0"/>
        <v>183</v>
      </c>
      <c r="G5" s="252">
        <f t="shared" si="0"/>
        <v>202</v>
      </c>
      <c r="H5" s="252">
        <f t="shared" si="0"/>
        <v>205</v>
      </c>
      <c r="I5" s="252">
        <f t="shared" si="0"/>
        <v>206</v>
      </c>
      <c r="J5" s="252">
        <f t="shared" si="0"/>
        <v>203</v>
      </c>
      <c r="K5" s="252">
        <f t="shared" si="0"/>
        <v>201</v>
      </c>
      <c r="L5" s="252">
        <f t="shared" si="0"/>
        <v>193</v>
      </c>
      <c r="M5" s="252">
        <f t="shared" si="0"/>
        <v>193</v>
      </c>
      <c r="N5" s="252">
        <f t="shared" si="0"/>
        <v>192</v>
      </c>
      <c r="O5" s="252">
        <f t="shared" si="0"/>
        <v>189</v>
      </c>
      <c r="P5" s="253">
        <f>SUM(P6:P9)</f>
        <v>195</v>
      </c>
      <c r="Q5" s="236"/>
      <c r="R5" s="254">
        <f>SUM(R6:R9)</f>
        <v>193</v>
      </c>
      <c r="S5" s="255">
        <f t="shared" ref="S5:S68" si="1">IFERROR(((P5/R5)-1),0)</f>
        <v>1.0362694300518172E-2</v>
      </c>
    </row>
    <row r="6" spans="1:19" s="234" customFormat="1" ht="13.5" customHeight="1" x14ac:dyDescent="0.2">
      <c r="A6" s="246"/>
      <c r="B6" s="246"/>
      <c r="C6" s="256" t="s">
        <v>1143</v>
      </c>
      <c r="D6" s="314">
        <f>'P.E. Atual. '!C1597</f>
        <v>44</v>
      </c>
      <c r="E6" s="314">
        <f>'P.E. Atual. '!D1597</f>
        <v>43</v>
      </c>
      <c r="F6" s="314">
        <f>'P.E. Atual. '!E1597</f>
        <v>41</v>
      </c>
      <c r="G6" s="314">
        <f>'P.E. Atual. '!F1597</f>
        <v>44</v>
      </c>
      <c r="H6" s="314">
        <f>'P.E. Atual. '!G1597</f>
        <v>45</v>
      </c>
      <c r="I6" s="314">
        <f>'P.E. Atual. '!H1597</f>
        <v>46</v>
      </c>
      <c r="J6" s="314">
        <f>'P.E. Atual. '!I1597</f>
        <v>45</v>
      </c>
      <c r="K6" s="314">
        <f>'P.E. Atual. '!J1597</f>
        <v>44</v>
      </c>
      <c r="L6" s="314">
        <f>'P.E. Atual. '!K1597</f>
        <v>42</v>
      </c>
      <c r="M6" s="314">
        <f>'P.E. Atual. '!L1597</f>
        <v>41</v>
      </c>
      <c r="N6" s="314">
        <f>'P.E. Atual. '!M1597</f>
        <v>41</v>
      </c>
      <c r="O6" s="314">
        <f>'P.E. Atual. '!N1597</f>
        <v>40</v>
      </c>
      <c r="P6" s="248">
        <f t="shared" ref="P6:P15" si="2">AVERAGE(D6:O6)</f>
        <v>43</v>
      </c>
      <c r="Q6" s="236"/>
      <c r="R6" s="279">
        <v>35.666666666666664</v>
      </c>
      <c r="S6" s="249">
        <f t="shared" si="1"/>
        <v>0.20560747663551404</v>
      </c>
    </row>
    <row r="7" spans="1:19" s="234" customFormat="1" ht="13.5" customHeight="1" x14ac:dyDescent="0.2">
      <c r="A7" s="246"/>
      <c r="B7" s="246"/>
      <c r="C7" s="257" t="s">
        <v>1144</v>
      </c>
      <c r="D7" s="314">
        <f>'P.E. Atual. '!C1598</f>
        <v>142</v>
      </c>
      <c r="E7" s="314">
        <f>'P.E. Atual. '!D1598</f>
        <v>142</v>
      </c>
      <c r="F7" s="314">
        <f>'P.E. Atual. '!E1598</f>
        <v>141</v>
      </c>
      <c r="G7" s="314">
        <f>'P.E. Atual. '!F1598</f>
        <v>157</v>
      </c>
      <c r="H7" s="314">
        <f>'P.E. Atual. '!G1598</f>
        <v>159</v>
      </c>
      <c r="I7" s="314">
        <f>'P.E. Atual. '!H1598</f>
        <v>159</v>
      </c>
      <c r="J7" s="314">
        <f>'P.E. Atual. '!I1598</f>
        <v>157</v>
      </c>
      <c r="K7" s="314">
        <f>'P.E. Atual. '!J1598</f>
        <v>156</v>
      </c>
      <c r="L7" s="314">
        <f>'P.E. Atual. '!K1598</f>
        <v>150</v>
      </c>
      <c r="M7" s="314">
        <f>'P.E. Atual. '!L1598</f>
        <v>151</v>
      </c>
      <c r="N7" s="314">
        <f>'P.E. Atual. '!M1598</f>
        <v>150</v>
      </c>
      <c r="O7" s="314">
        <f>'P.E. Atual. '!N1598</f>
        <v>148</v>
      </c>
      <c r="P7" s="248">
        <f t="shared" si="2"/>
        <v>151</v>
      </c>
      <c r="Q7" s="236"/>
      <c r="R7" s="279">
        <v>156.33333333333334</v>
      </c>
      <c r="S7" s="249">
        <f t="shared" si="1"/>
        <v>-3.4115138592750616E-2</v>
      </c>
    </row>
    <row r="8" spans="1:19" s="234" customFormat="1" ht="13.5" customHeight="1" x14ac:dyDescent="0.2">
      <c r="A8" s="246"/>
      <c r="B8" s="246"/>
      <c r="C8" s="257" t="s">
        <v>1145</v>
      </c>
      <c r="D8" s="314">
        <f>'P.E. Atual. '!C1599</f>
        <v>0</v>
      </c>
      <c r="E8" s="314">
        <f>'P.E. Atual. '!D1599</f>
        <v>0</v>
      </c>
      <c r="F8" s="314">
        <f>'P.E. Atual. '!E1599</f>
        <v>0</v>
      </c>
      <c r="G8" s="314">
        <f>'P.E. Atual. '!F1599</f>
        <v>0</v>
      </c>
      <c r="H8" s="314">
        <f>'P.E. Atual. '!G1599</f>
        <v>0</v>
      </c>
      <c r="I8" s="314">
        <f>'P.E. Atual. '!H1599</f>
        <v>0</v>
      </c>
      <c r="J8" s="314">
        <f>'P.E. Atual. '!I1599</f>
        <v>0</v>
      </c>
      <c r="K8" s="314">
        <f>'P.E. Atual. '!J1599</f>
        <v>0</v>
      </c>
      <c r="L8" s="314">
        <f>'P.E. Atual. '!K1599</f>
        <v>0</v>
      </c>
      <c r="M8" s="314">
        <f>'P.E. Atual. '!L1599</f>
        <v>0</v>
      </c>
      <c r="N8" s="314">
        <f>'P.E. Atual. '!M1599</f>
        <v>0</v>
      </c>
      <c r="O8" s="314">
        <f>'P.E. Atual. '!N1599</f>
        <v>0</v>
      </c>
      <c r="P8" s="248">
        <f t="shared" si="2"/>
        <v>0</v>
      </c>
      <c r="Q8" s="236"/>
      <c r="R8" s="279">
        <v>0</v>
      </c>
      <c r="S8" s="249">
        <f t="shared" si="1"/>
        <v>0</v>
      </c>
    </row>
    <row r="9" spans="1:19" s="234" customFormat="1" ht="13.5" customHeight="1" x14ac:dyDescent="0.2">
      <c r="A9" s="246"/>
      <c r="B9" s="246"/>
      <c r="C9" s="257" t="s">
        <v>1146</v>
      </c>
      <c r="D9" s="314">
        <f>'P.E. Atual. '!C1610</f>
        <v>1</v>
      </c>
      <c r="E9" s="314">
        <f>'P.E. Atual. '!D1610</f>
        <v>1</v>
      </c>
      <c r="F9" s="314">
        <f>'P.E. Atual. '!E1610</f>
        <v>1</v>
      </c>
      <c r="G9" s="314">
        <f>'P.E. Atual. '!F1610</f>
        <v>1</v>
      </c>
      <c r="H9" s="314">
        <f>'P.E. Atual. '!G1610</f>
        <v>1</v>
      </c>
      <c r="I9" s="314">
        <f>'P.E. Atual. '!H1610</f>
        <v>1</v>
      </c>
      <c r="J9" s="314">
        <f>'P.E. Atual. '!I1610</f>
        <v>1</v>
      </c>
      <c r="K9" s="314">
        <f>'P.E. Atual. '!J1610</f>
        <v>1</v>
      </c>
      <c r="L9" s="314">
        <f>'P.E. Atual. '!K1610</f>
        <v>1</v>
      </c>
      <c r="M9" s="314">
        <f>'P.E. Atual. '!L1610</f>
        <v>1</v>
      </c>
      <c r="N9" s="314">
        <f>'P.E. Atual. '!M1610</f>
        <v>1</v>
      </c>
      <c r="O9" s="314">
        <f>'P.E. Atual. '!N1610</f>
        <v>1</v>
      </c>
      <c r="P9" s="248">
        <f t="shared" si="2"/>
        <v>1</v>
      </c>
      <c r="Q9" s="236"/>
      <c r="R9" s="279">
        <v>1</v>
      </c>
      <c r="S9" s="249">
        <f t="shared" si="1"/>
        <v>0</v>
      </c>
    </row>
    <row r="10" spans="1:19" s="261" customFormat="1" ht="24" customHeight="1" x14ac:dyDescent="0.2">
      <c r="A10" s="138"/>
      <c r="B10" s="138"/>
      <c r="C10" s="312" t="s">
        <v>1147</v>
      </c>
      <c r="D10" s="283">
        <v>2</v>
      </c>
      <c r="E10" s="283">
        <v>2</v>
      </c>
      <c r="F10" s="283">
        <v>2</v>
      </c>
      <c r="G10" s="283">
        <v>2</v>
      </c>
      <c r="H10" s="283">
        <v>2</v>
      </c>
      <c r="I10" s="283">
        <v>2</v>
      </c>
      <c r="J10" s="283">
        <v>2</v>
      </c>
      <c r="K10" s="283">
        <v>2</v>
      </c>
      <c r="L10" s="283">
        <v>2</v>
      </c>
      <c r="M10" s="283">
        <v>2</v>
      </c>
      <c r="N10" s="283">
        <v>2</v>
      </c>
      <c r="O10" s="283">
        <v>2</v>
      </c>
      <c r="P10" s="259">
        <f t="shared" si="2"/>
        <v>2</v>
      </c>
      <c r="Q10" s="260"/>
      <c r="R10" s="283">
        <v>0</v>
      </c>
      <c r="S10" s="249">
        <f t="shared" si="1"/>
        <v>0</v>
      </c>
    </row>
    <row r="11" spans="1:19" s="234" customFormat="1" ht="13.5" customHeight="1" x14ac:dyDescent="0.2">
      <c r="A11" s="246"/>
      <c r="B11" s="246"/>
      <c r="C11" s="247" t="s">
        <v>1148</v>
      </c>
      <c r="D11" s="314">
        <f>'P.E. Atual. '!C1600</f>
        <v>6</v>
      </c>
      <c r="E11" s="314">
        <f>'P.E. Atual. '!D1600</f>
        <v>6</v>
      </c>
      <c r="F11" s="314">
        <f>'P.E. Atual. '!E1600</f>
        <v>6</v>
      </c>
      <c r="G11" s="314">
        <f>'P.E. Atual. '!F1600</f>
        <v>6</v>
      </c>
      <c r="H11" s="314">
        <f>'P.E. Atual. '!G1600</f>
        <v>6</v>
      </c>
      <c r="I11" s="314">
        <f>'P.E. Atual. '!H1600</f>
        <v>6</v>
      </c>
      <c r="J11" s="314">
        <f>'P.E. Atual. '!I1600</f>
        <v>6</v>
      </c>
      <c r="K11" s="314">
        <f>'P.E. Atual. '!J1600</f>
        <v>6</v>
      </c>
      <c r="L11" s="314">
        <f>'P.E. Atual. '!K1600</f>
        <v>6</v>
      </c>
      <c r="M11" s="314">
        <f>'P.E. Atual. '!L1600</f>
        <v>6</v>
      </c>
      <c r="N11" s="314">
        <f>'P.E. Atual. '!M1600</f>
        <v>6</v>
      </c>
      <c r="O11" s="314">
        <f>'P.E. Atual. '!N1600</f>
        <v>6</v>
      </c>
      <c r="P11" s="248">
        <f t="shared" si="2"/>
        <v>6</v>
      </c>
      <c r="Q11" s="236"/>
      <c r="R11" s="279">
        <v>9</v>
      </c>
      <c r="S11" s="249">
        <f t="shared" si="1"/>
        <v>-0.33333333333333337</v>
      </c>
    </row>
    <row r="12" spans="1:19" s="234" customFormat="1" ht="13.5" customHeight="1" x14ac:dyDescent="0.2">
      <c r="A12" s="246"/>
      <c r="B12" s="246"/>
      <c r="C12" s="312" t="s">
        <v>1149</v>
      </c>
      <c r="D12" s="314">
        <f>'P.E. Atual. '!C1605</f>
        <v>23</v>
      </c>
      <c r="E12" s="314">
        <f>'P.E. Atual. '!D1605</f>
        <v>23</v>
      </c>
      <c r="F12" s="314">
        <f>'P.E. Atual. '!E1605</f>
        <v>23</v>
      </c>
      <c r="G12" s="314">
        <f>'P.E. Atual. '!F1605</f>
        <v>23</v>
      </c>
      <c r="H12" s="314">
        <f>'P.E. Atual. '!G1605</f>
        <v>23</v>
      </c>
      <c r="I12" s="314">
        <f>'P.E. Atual. '!H1605</f>
        <v>24</v>
      </c>
      <c r="J12" s="314">
        <f>'P.E. Atual. '!I1605</f>
        <v>24</v>
      </c>
      <c r="K12" s="314">
        <f>'P.E. Atual. '!J1605</f>
        <v>24</v>
      </c>
      <c r="L12" s="314">
        <f>'P.E. Atual. '!K1605</f>
        <v>24</v>
      </c>
      <c r="M12" s="314">
        <f>'P.E. Atual. '!L1605</f>
        <v>24</v>
      </c>
      <c r="N12" s="314">
        <f>'P.E. Atual. '!M1605</f>
        <v>24</v>
      </c>
      <c r="O12" s="314">
        <f>'P.E. Atual. '!N1605</f>
        <v>24</v>
      </c>
      <c r="P12" s="248">
        <f t="shared" si="2"/>
        <v>23.583333333333332</v>
      </c>
      <c r="Q12" s="236"/>
      <c r="R12" s="279">
        <v>25.333333333333332</v>
      </c>
      <c r="S12" s="249">
        <f t="shared" si="1"/>
        <v>-6.9078947368421018E-2</v>
      </c>
    </row>
    <row r="13" spans="1:19" s="234" customFormat="1" ht="13.5" customHeight="1" x14ac:dyDescent="0.2">
      <c r="A13" s="246"/>
      <c r="B13" s="246"/>
      <c r="C13" s="312" t="s">
        <v>1150</v>
      </c>
      <c r="D13" s="314">
        <f>'P.E. Atual. '!C1606</f>
        <v>34</v>
      </c>
      <c r="E13" s="314">
        <f>'P.E. Atual. '!D1606</f>
        <v>36</v>
      </c>
      <c r="F13" s="314">
        <f>'P.E. Atual. '!E1606</f>
        <v>36</v>
      </c>
      <c r="G13" s="314">
        <f>'P.E. Atual. '!F1606</f>
        <v>36</v>
      </c>
      <c r="H13" s="314">
        <f>'P.E. Atual. '!G1606</f>
        <v>35</v>
      </c>
      <c r="I13" s="314">
        <f>'P.E. Atual. '!H1606</f>
        <v>35</v>
      </c>
      <c r="J13" s="314">
        <f>'P.E. Atual. '!I1606</f>
        <v>35</v>
      </c>
      <c r="K13" s="314">
        <f>'P.E. Atual. '!J1606</f>
        <v>35</v>
      </c>
      <c r="L13" s="314">
        <f>'P.E. Atual. '!K1606</f>
        <v>35</v>
      </c>
      <c r="M13" s="314">
        <f>'P.E. Atual. '!L1606</f>
        <v>36</v>
      </c>
      <c r="N13" s="314">
        <f>'P.E. Atual. '!M1606</f>
        <v>37</v>
      </c>
      <c r="O13" s="314">
        <f>'P.E. Atual. '!N1606</f>
        <v>38</v>
      </c>
      <c r="P13" s="248">
        <f t="shared" si="2"/>
        <v>35.666666666666664</v>
      </c>
      <c r="Q13" s="236"/>
      <c r="R13" s="279">
        <v>36</v>
      </c>
      <c r="S13" s="249">
        <f t="shared" si="1"/>
        <v>-9.2592592592593004E-3</v>
      </c>
    </row>
    <row r="14" spans="1:19" s="234" customFormat="1" ht="13.5" customHeight="1" x14ac:dyDescent="0.2">
      <c r="A14" s="246"/>
      <c r="B14" s="246"/>
      <c r="C14" s="312" t="s">
        <v>1151</v>
      </c>
      <c r="D14" s="279">
        <v>8</v>
      </c>
      <c r="E14" s="279">
        <v>8</v>
      </c>
      <c r="F14" s="279">
        <v>8</v>
      </c>
      <c r="G14" s="279">
        <v>8</v>
      </c>
      <c r="H14" s="279">
        <v>8</v>
      </c>
      <c r="I14" s="279">
        <v>8</v>
      </c>
      <c r="J14" s="279">
        <v>8</v>
      </c>
      <c r="K14" s="279">
        <v>8</v>
      </c>
      <c r="L14" s="279">
        <v>8</v>
      </c>
      <c r="M14" s="279">
        <v>8</v>
      </c>
      <c r="N14" s="279">
        <v>8</v>
      </c>
      <c r="O14" s="279">
        <v>8</v>
      </c>
      <c r="P14" s="248">
        <f t="shared" si="2"/>
        <v>8</v>
      </c>
      <c r="Q14" s="236"/>
      <c r="R14" s="279">
        <v>8</v>
      </c>
      <c r="S14" s="249">
        <f t="shared" si="1"/>
        <v>0</v>
      </c>
    </row>
    <row r="15" spans="1:19" s="234" customFormat="1" ht="13.5" customHeight="1" x14ac:dyDescent="0.2">
      <c r="A15" s="246"/>
      <c r="B15" s="246"/>
      <c r="C15" s="263" t="s">
        <v>1152</v>
      </c>
      <c r="D15" s="314">
        <f>'P.E. Atual. '!C1608</f>
        <v>5</v>
      </c>
      <c r="E15" s="314">
        <f>'P.E. Atual. '!D1608</f>
        <v>5</v>
      </c>
      <c r="F15" s="314">
        <f>'P.E. Atual. '!E1608</f>
        <v>5</v>
      </c>
      <c r="G15" s="314">
        <f>'P.E. Atual. '!F1608</f>
        <v>5</v>
      </c>
      <c r="H15" s="314">
        <f>'P.E. Atual. '!G1608</f>
        <v>5</v>
      </c>
      <c r="I15" s="314">
        <f>'P.E. Atual. '!H1608</f>
        <v>5</v>
      </c>
      <c r="J15" s="314">
        <f>'P.E. Atual. '!I1608</f>
        <v>5</v>
      </c>
      <c r="K15" s="314">
        <f>'P.E. Atual. '!J1608</f>
        <v>5</v>
      </c>
      <c r="L15" s="314">
        <f>'P.E. Atual. '!K1608</f>
        <v>5</v>
      </c>
      <c r="M15" s="314">
        <f>'P.E. Atual. '!L1608</f>
        <v>5</v>
      </c>
      <c r="N15" s="314">
        <f>'P.E. Atual. '!M1608</f>
        <v>5</v>
      </c>
      <c r="O15" s="314">
        <f>'P.E. Atual. '!N1608</f>
        <v>5</v>
      </c>
      <c r="P15" s="248">
        <f t="shared" si="2"/>
        <v>5</v>
      </c>
      <c r="Q15" s="236"/>
      <c r="R15" s="279">
        <v>17</v>
      </c>
      <c r="S15" s="249">
        <f t="shared" si="1"/>
        <v>-0.70588235294117641</v>
      </c>
    </row>
    <row r="16" spans="1:19" s="234" customFormat="1" ht="13.5" customHeight="1" x14ac:dyDescent="0.2">
      <c r="A16" s="246"/>
      <c r="B16" s="246"/>
      <c r="C16" s="264" t="s">
        <v>1153</v>
      </c>
      <c r="D16" s="265">
        <f>D4+D5+D10+D11+D12+D13+D14+D15</f>
        <v>292</v>
      </c>
      <c r="E16" s="265">
        <f t="shared" ref="E16:O16" si="3">E4+E5+E10+E11+E12+E13+E14+E15</f>
        <v>292</v>
      </c>
      <c r="F16" s="265">
        <f t="shared" si="3"/>
        <v>285</v>
      </c>
      <c r="G16" s="265">
        <f t="shared" si="3"/>
        <v>303</v>
      </c>
      <c r="H16" s="265">
        <f t="shared" si="3"/>
        <v>306</v>
      </c>
      <c r="I16" s="265">
        <f t="shared" si="3"/>
        <v>308</v>
      </c>
      <c r="J16" s="265">
        <f t="shared" si="3"/>
        <v>304</v>
      </c>
      <c r="K16" s="265">
        <f t="shared" si="3"/>
        <v>303</v>
      </c>
      <c r="L16" s="265">
        <f t="shared" si="3"/>
        <v>295</v>
      </c>
      <c r="M16" s="265">
        <f t="shared" si="3"/>
        <v>297</v>
      </c>
      <c r="N16" s="265">
        <f t="shared" si="3"/>
        <v>296</v>
      </c>
      <c r="O16" s="265">
        <f t="shared" si="3"/>
        <v>293</v>
      </c>
      <c r="P16" s="253">
        <f>P4+P5+P10+P11+P12+P13+P14+P15</f>
        <v>297.83333333333337</v>
      </c>
      <c r="Q16" s="236"/>
      <c r="R16" s="254">
        <f>R4+R5+R10+R11+R12+R13+R14+R15</f>
        <v>355.33333333333331</v>
      </c>
      <c r="S16" s="255">
        <f t="shared" si="1"/>
        <v>-0.16181988742964337</v>
      </c>
    </row>
    <row r="17" spans="1:19" s="234" customFormat="1" ht="13.5" customHeight="1" x14ac:dyDescent="0.2">
      <c r="A17" s="246"/>
      <c r="B17" s="246"/>
      <c r="C17" s="247" t="s">
        <v>1154</v>
      </c>
      <c r="D17" s="313">
        <f>'P.E. Atual. '!C1618</f>
        <v>0</v>
      </c>
      <c r="E17" s="313">
        <f>'P.E. Atual. '!D1618</f>
        <v>0</v>
      </c>
      <c r="F17" s="313">
        <f>'P.E. Atual. '!E1618</f>
        <v>0</v>
      </c>
      <c r="G17" s="313">
        <f>'P.E. Atual. '!F1618</f>
        <v>0</v>
      </c>
      <c r="H17" s="313">
        <f>'P.E. Atual. '!G1618</f>
        <v>0</v>
      </c>
      <c r="I17" s="313">
        <f>'P.E. Atual. '!H1618</f>
        <v>0</v>
      </c>
      <c r="J17" s="313">
        <f>'P.E. Atual. '!I1618</f>
        <v>0</v>
      </c>
      <c r="K17" s="313">
        <f>'P.E. Atual. '!J1618</f>
        <v>0</v>
      </c>
      <c r="L17" s="313">
        <f>'P.E. Atual. '!K1618</f>
        <v>0</v>
      </c>
      <c r="M17" s="313">
        <f>'P.E. Atual. '!L1618</f>
        <v>0</v>
      </c>
      <c r="N17" s="313">
        <f>'P.E. Atual. '!M1618</f>
        <v>0</v>
      </c>
      <c r="O17" s="313">
        <f>'P.E. Atual. '!N1618</f>
        <v>0</v>
      </c>
      <c r="P17" s="248">
        <f>AVERAGE(D17:O17)</f>
        <v>0</v>
      </c>
      <c r="Q17" s="236"/>
      <c r="R17" s="279">
        <v>0</v>
      </c>
      <c r="S17" s="249">
        <f t="shared" si="1"/>
        <v>0</v>
      </c>
    </row>
    <row r="18" spans="1:19" s="234" customFormat="1" ht="13.5" customHeight="1" x14ac:dyDescent="0.2">
      <c r="A18" s="246"/>
      <c r="B18" s="246"/>
      <c r="C18" s="262" t="s">
        <v>1155</v>
      </c>
      <c r="D18" s="313">
        <f>'P.E. Atual. '!C1619</f>
        <v>0</v>
      </c>
      <c r="E18" s="313">
        <f>'P.E. Atual. '!D1619</f>
        <v>0</v>
      </c>
      <c r="F18" s="313">
        <f>'P.E. Atual. '!E1619</f>
        <v>0</v>
      </c>
      <c r="G18" s="313">
        <f>'P.E. Atual. '!F1619</f>
        <v>0</v>
      </c>
      <c r="H18" s="313">
        <f>'P.E. Atual. '!G1619</f>
        <v>0</v>
      </c>
      <c r="I18" s="313">
        <f>'P.E. Atual. '!H1619</f>
        <v>0</v>
      </c>
      <c r="J18" s="313">
        <f>'P.E. Atual. '!I1619</f>
        <v>0</v>
      </c>
      <c r="K18" s="313">
        <f>'P.E. Atual. '!J1619</f>
        <v>0</v>
      </c>
      <c r="L18" s="313">
        <f>'P.E. Atual. '!K1619</f>
        <v>0</v>
      </c>
      <c r="M18" s="313">
        <f>'P.E. Atual. '!L1619</f>
        <v>0</v>
      </c>
      <c r="N18" s="313">
        <f>'P.E. Atual. '!M1619</f>
        <v>0</v>
      </c>
      <c r="O18" s="313">
        <f>'P.E. Atual. '!N1619</f>
        <v>0</v>
      </c>
      <c r="P18" s="248">
        <f>AVERAGE(D18:O18)</f>
        <v>0</v>
      </c>
      <c r="Q18" s="236"/>
      <c r="R18" s="279">
        <v>0</v>
      </c>
      <c r="S18" s="249">
        <f t="shared" si="1"/>
        <v>0</v>
      </c>
    </row>
    <row r="19" spans="1:19" s="234" customFormat="1" ht="13.5" customHeight="1" x14ac:dyDescent="0.2">
      <c r="A19" s="246"/>
      <c r="B19" s="246"/>
      <c r="C19" s="247" t="s">
        <v>1156</v>
      </c>
      <c r="D19" s="313">
        <f>'P.E. Atual. '!C1620</f>
        <v>0</v>
      </c>
      <c r="E19" s="313">
        <f>'P.E. Atual. '!D1620</f>
        <v>0</v>
      </c>
      <c r="F19" s="313">
        <f>'P.E. Atual. '!E1620</f>
        <v>0</v>
      </c>
      <c r="G19" s="313">
        <f>'P.E. Atual. '!F1620</f>
        <v>0</v>
      </c>
      <c r="H19" s="313">
        <f>'P.E. Atual. '!G1620</f>
        <v>0</v>
      </c>
      <c r="I19" s="313">
        <f>'P.E. Atual. '!H1620</f>
        <v>0</v>
      </c>
      <c r="J19" s="313">
        <f>'P.E. Atual. '!I1620</f>
        <v>0</v>
      </c>
      <c r="K19" s="313">
        <f>'P.E. Atual. '!J1620</f>
        <v>0</v>
      </c>
      <c r="L19" s="313">
        <f>'P.E. Atual. '!K1620</f>
        <v>0</v>
      </c>
      <c r="M19" s="313">
        <f>'P.E. Atual. '!L1620</f>
        <v>0</v>
      </c>
      <c r="N19" s="313">
        <f>'P.E. Atual. '!M1620</f>
        <v>0</v>
      </c>
      <c r="O19" s="313">
        <f>'P.E. Atual. '!N1620</f>
        <v>0</v>
      </c>
      <c r="P19" s="248">
        <f>AVERAGE(D19:O19)</f>
        <v>0</v>
      </c>
      <c r="Q19" s="236"/>
      <c r="R19" s="279">
        <v>0</v>
      </c>
      <c r="S19" s="249">
        <f t="shared" si="1"/>
        <v>0</v>
      </c>
    </row>
    <row r="20" spans="1:19" s="234" customFormat="1" ht="13.5" customHeight="1" x14ac:dyDescent="0.2">
      <c r="A20" s="246"/>
      <c r="B20" s="246"/>
      <c r="C20" s="264" t="s">
        <v>1157</v>
      </c>
      <c r="D20" s="251">
        <f>D17+D18+D19</f>
        <v>0</v>
      </c>
      <c r="E20" s="251">
        <f t="shared" ref="E20:O20" si="4">E17+E18+E19</f>
        <v>0</v>
      </c>
      <c r="F20" s="251">
        <f t="shared" si="4"/>
        <v>0</v>
      </c>
      <c r="G20" s="251">
        <f t="shared" si="4"/>
        <v>0</v>
      </c>
      <c r="H20" s="251">
        <f t="shared" si="4"/>
        <v>0</v>
      </c>
      <c r="I20" s="251">
        <f t="shared" si="4"/>
        <v>0</v>
      </c>
      <c r="J20" s="251">
        <f t="shared" si="4"/>
        <v>0</v>
      </c>
      <c r="K20" s="251">
        <f t="shared" si="4"/>
        <v>0</v>
      </c>
      <c r="L20" s="251">
        <f t="shared" si="4"/>
        <v>0</v>
      </c>
      <c r="M20" s="251">
        <f t="shared" si="4"/>
        <v>0</v>
      </c>
      <c r="N20" s="251">
        <f t="shared" si="4"/>
        <v>0</v>
      </c>
      <c r="O20" s="251">
        <f t="shared" si="4"/>
        <v>0</v>
      </c>
      <c r="P20" s="253">
        <f>P17+P18+P19</f>
        <v>0</v>
      </c>
      <c r="Q20" s="236"/>
      <c r="R20" s="254">
        <f>R17+R18+R19</f>
        <v>0</v>
      </c>
      <c r="S20" s="255">
        <f t="shared" si="1"/>
        <v>0</v>
      </c>
    </row>
    <row r="21" spans="1:19" s="234" customFormat="1" ht="13.5" customHeight="1" x14ac:dyDescent="0.2">
      <c r="A21" s="246"/>
      <c r="B21" s="266"/>
      <c r="C21" s="267" t="s">
        <v>1158</v>
      </c>
      <c r="D21" s="251">
        <f>D16+D20</f>
        <v>292</v>
      </c>
      <c r="E21" s="251">
        <f t="shared" ref="E21:O21" si="5">E16+E20</f>
        <v>292</v>
      </c>
      <c r="F21" s="251">
        <f t="shared" si="5"/>
        <v>285</v>
      </c>
      <c r="G21" s="251">
        <f t="shared" si="5"/>
        <v>303</v>
      </c>
      <c r="H21" s="251">
        <f t="shared" si="5"/>
        <v>306</v>
      </c>
      <c r="I21" s="251">
        <f t="shared" si="5"/>
        <v>308</v>
      </c>
      <c r="J21" s="251">
        <f t="shared" si="5"/>
        <v>304</v>
      </c>
      <c r="K21" s="251">
        <f t="shared" si="5"/>
        <v>303</v>
      </c>
      <c r="L21" s="251">
        <f t="shared" si="5"/>
        <v>295</v>
      </c>
      <c r="M21" s="251">
        <f t="shared" si="5"/>
        <v>297</v>
      </c>
      <c r="N21" s="251">
        <f t="shared" si="5"/>
        <v>296</v>
      </c>
      <c r="O21" s="251">
        <f t="shared" si="5"/>
        <v>293</v>
      </c>
      <c r="P21" s="253">
        <f>P16+P20</f>
        <v>297.83333333333337</v>
      </c>
      <c r="Q21" s="236"/>
      <c r="R21" s="254">
        <f>R16+R20</f>
        <v>355.33333333333331</v>
      </c>
      <c r="S21" s="255">
        <f t="shared" si="1"/>
        <v>-0.16181988742964337</v>
      </c>
    </row>
    <row r="22" spans="1:19" s="234" customFormat="1" ht="13.5" customHeight="1" x14ac:dyDescent="0.2">
      <c r="A22" s="242"/>
      <c r="B22" s="268" t="s">
        <v>1159</v>
      </c>
      <c r="C22" s="269"/>
      <c r="D22" s="270"/>
      <c r="E22" s="270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2" t="s">
        <v>41</v>
      </c>
      <c r="Q22" s="236"/>
      <c r="R22" s="273" t="s">
        <v>41</v>
      </c>
      <c r="S22" s="252" t="s">
        <v>41</v>
      </c>
    </row>
    <row r="23" spans="1:19" s="234" customFormat="1" ht="13.5" customHeight="1" x14ac:dyDescent="0.2">
      <c r="A23" s="246"/>
      <c r="B23" s="246"/>
      <c r="C23" s="262" t="s">
        <v>1160</v>
      </c>
      <c r="D23" s="278">
        <v>0</v>
      </c>
      <c r="E23" s="278">
        <v>0</v>
      </c>
      <c r="F23" s="278">
        <v>0</v>
      </c>
      <c r="G23" s="278">
        <v>0</v>
      </c>
      <c r="H23" s="278">
        <v>0</v>
      </c>
      <c r="I23" s="278">
        <v>0</v>
      </c>
      <c r="J23" s="278">
        <v>0</v>
      </c>
      <c r="K23" s="278">
        <v>0</v>
      </c>
      <c r="L23" s="278">
        <v>0</v>
      </c>
      <c r="M23" s="278">
        <v>0</v>
      </c>
      <c r="N23" s="278">
        <v>0</v>
      </c>
      <c r="O23" s="278">
        <v>0</v>
      </c>
      <c r="P23" s="274">
        <f>AVERAGE(D23:O23)</f>
        <v>0</v>
      </c>
      <c r="Q23" s="236"/>
      <c r="R23" s="279">
        <v>0</v>
      </c>
      <c r="S23" s="249">
        <f t="shared" si="1"/>
        <v>0</v>
      </c>
    </row>
    <row r="24" spans="1:19" s="234" customFormat="1" ht="13.5" customHeight="1" x14ac:dyDescent="0.2">
      <c r="A24" s="246"/>
      <c r="B24" s="246"/>
      <c r="C24" s="250" t="s">
        <v>1161</v>
      </c>
      <c r="D24" s="251">
        <f>SUM(D25:D28)</f>
        <v>0</v>
      </c>
      <c r="E24" s="252">
        <f t="shared" ref="E24:P24" si="6">SUM(E25:E28)</f>
        <v>0</v>
      </c>
      <c r="F24" s="252">
        <f t="shared" si="6"/>
        <v>0</v>
      </c>
      <c r="G24" s="252">
        <f t="shared" si="6"/>
        <v>0</v>
      </c>
      <c r="H24" s="252">
        <f t="shared" si="6"/>
        <v>0</v>
      </c>
      <c r="I24" s="252">
        <f t="shared" si="6"/>
        <v>0</v>
      </c>
      <c r="J24" s="252">
        <f t="shared" si="6"/>
        <v>0</v>
      </c>
      <c r="K24" s="252">
        <f t="shared" si="6"/>
        <v>0</v>
      </c>
      <c r="L24" s="252">
        <f t="shared" si="6"/>
        <v>0</v>
      </c>
      <c r="M24" s="252">
        <f t="shared" si="6"/>
        <v>0</v>
      </c>
      <c r="N24" s="252">
        <f t="shared" si="6"/>
        <v>0</v>
      </c>
      <c r="O24" s="252">
        <f>SUM(O25:O28)</f>
        <v>0</v>
      </c>
      <c r="P24" s="253">
        <f t="shared" si="6"/>
        <v>0</v>
      </c>
      <c r="Q24" s="236"/>
      <c r="R24" s="254">
        <f>SUM(R25:R28)</f>
        <v>0</v>
      </c>
      <c r="S24" s="255">
        <f t="shared" si="1"/>
        <v>0</v>
      </c>
    </row>
    <row r="25" spans="1:19" s="234" customFormat="1" ht="13.5" customHeight="1" x14ac:dyDescent="0.2">
      <c r="A25" s="246"/>
      <c r="B25" s="246"/>
      <c r="C25" s="256" t="s">
        <v>1162</v>
      </c>
      <c r="D25" s="315">
        <v>0</v>
      </c>
      <c r="E25" s="315">
        <v>0</v>
      </c>
      <c r="F25" s="315">
        <v>0</v>
      </c>
      <c r="G25" s="315">
        <v>0</v>
      </c>
      <c r="H25" s="315">
        <v>0</v>
      </c>
      <c r="I25" s="315">
        <v>0</v>
      </c>
      <c r="J25" s="315">
        <v>0</v>
      </c>
      <c r="K25" s="315">
        <v>0</v>
      </c>
      <c r="L25" s="315">
        <v>0</v>
      </c>
      <c r="M25" s="315">
        <v>0</v>
      </c>
      <c r="N25" s="315">
        <v>0</v>
      </c>
      <c r="O25" s="278">
        <v>0</v>
      </c>
      <c r="P25" s="248">
        <f t="shared" ref="P25:P34" si="7">AVERAGE(D25:O25)</f>
        <v>0</v>
      </c>
      <c r="Q25" s="236"/>
      <c r="R25" s="279">
        <v>0</v>
      </c>
      <c r="S25" s="249">
        <f t="shared" si="1"/>
        <v>0</v>
      </c>
    </row>
    <row r="26" spans="1:19" s="234" customFormat="1" ht="13.5" customHeight="1" x14ac:dyDescent="0.2">
      <c r="A26" s="246"/>
      <c r="B26" s="246"/>
      <c r="C26" s="257" t="s">
        <v>1163</v>
      </c>
      <c r="D26" s="315">
        <v>0</v>
      </c>
      <c r="E26" s="315">
        <v>0</v>
      </c>
      <c r="F26" s="315">
        <v>0</v>
      </c>
      <c r="G26" s="315">
        <v>0</v>
      </c>
      <c r="H26" s="315">
        <v>0</v>
      </c>
      <c r="I26" s="315">
        <v>0</v>
      </c>
      <c r="J26" s="315">
        <v>0</v>
      </c>
      <c r="K26" s="315">
        <v>0</v>
      </c>
      <c r="L26" s="315">
        <v>0</v>
      </c>
      <c r="M26" s="315">
        <v>0</v>
      </c>
      <c r="N26" s="315">
        <v>0</v>
      </c>
      <c r="O26" s="278">
        <v>0</v>
      </c>
      <c r="P26" s="248">
        <f t="shared" si="7"/>
        <v>0</v>
      </c>
      <c r="Q26" s="236"/>
      <c r="R26" s="279">
        <v>0</v>
      </c>
      <c r="S26" s="249">
        <f t="shared" si="1"/>
        <v>0</v>
      </c>
    </row>
    <row r="27" spans="1:19" s="234" customFormat="1" ht="13.5" customHeight="1" x14ac:dyDescent="0.2">
      <c r="A27" s="246"/>
      <c r="B27" s="246"/>
      <c r="C27" s="257" t="s">
        <v>1164</v>
      </c>
      <c r="D27" s="315">
        <v>0</v>
      </c>
      <c r="E27" s="315">
        <v>0</v>
      </c>
      <c r="F27" s="315">
        <v>0</v>
      </c>
      <c r="G27" s="315">
        <v>0</v>
      </c>
      <c r="H27" s="315">
        <v>0</v>
      </c>
      <c r="I27" s="315">
        <v>0</v>
      </c>
      <c r="J27" s="315">
        <v>0</v>
      </c>
      <c r="K27" s="315">
        <v>0</v>
      </c>
      <c r="L27" s="315">
        <v>0</v>
      </c>
      <c r="M27" s="315">
        <v>0</v>
      </c>
      <c r="N27" s="315">
        <v>0</v>
      </c>
      <c r="O27" s="278">
        <v>0</v>
      </c>
      <c r="P27" s="248">
        <f t="shared" si="7"/>
        <v>0</v>
      </c>
      <c r="Q27" s="236"/>
      <c r="R27" s="279">
        <v>0</v>
      </c>
      <c r="S27" s="249">
        <f t="shared" si="1"/>
        <v>0</v>
      </c>
    </row>
    <row r="28" spans="1:19" s="234" customFormat="1" ht="13.5" customHeight="1" x14ac:dyDescent="0.2">
      <c r="A28" s="246"/>
      <c r="B28" s="246"/>
      <c r="C28" s="257" t="s">
        <v>1165</v>
      </c>
      <c r="D28" s="315">
        <v>0</v>
      </c>
      <c r="E28" s="315">
        <v>0</v>
      </c>
      <c r="F28" s="315">
        <v>0</v>
      </c>
      <c r="G28" s="315">
        <v>0</v>
      </c>
      <c r="H28" s="315">
        <v>0</v>
      </c>
      <c r="I28" s="315">
        <v>0</v>
      </c>
      <c r="J28" s="315">
        <v>0</v>
      </c>
      <c r="K28" s="315">
        <v>0</v>
      </c>
      <c r="L28" s="315">
        <v>0</v>
      </c>
      <c r="M28" s="315">
        <v>0</v>
      </c>
      <c r="N28" s="315">
        <v>0</v>
      </c>
      <c r="O28" s="278">
        <v>0</v>
      </c>
      <c r="P28" s="248">
        <f t="shared" si="7"/>
        <v>0</v>
      </c>
      <c r="Q28" s="236"/>
      <c r="R28" s="279">
        <v>0</v>
      </c>
      <c r="S28" s="249">
        <f t="shared" si="1"/>
        <v>0</v>
      </c>
    </row>
    <row r="29" spans="1:19" s="234" customFormat="1" ht="20.399999999999999" x14ac:dyDescent="0.2">
      <c r="A29" s="246"/>
      <c r="B29" s="246"/>
      <c r="C29" s="275" t="s">
        <v>1166</v>
      </c>
      <c r="D29" s="315">
        <v>0</v>
      </c>
      <c r="E29" s="315">
        <v>0</v>
      </c>
      <c r="F29" s="315">
        <v>0</v>
      </c>
      <c r="G29" s="315">
        <v>0</v>
      </c>
      <c r="H29" s="315">
        <v>0</v>
      </c>
      <c r="I29" s="315">
        <v>0</v>
      </c>
      <c r="J29" s="315">
        <v>0</v>
      </c>
      <c r="K29" s="315">
        <v>0</v>
      </c>
      <c r="L29" s="315">
        <v>0</v>
      </c>
      <c r="M29" s="315">
        <v>0</v>
      </c>
      <c r="N29" s="315">
        <v>0</v>
      </c>
      <c r="O29" s="278">
        <v>0</v>
      </c>
      <c r="P29" s="248">
        <f t="shared" si="7"/>
        <v>0</v>
      </c>
      <c r="Q29" s="236"/>
      <c r="R29" s="279">
        <v>0</v>
      </c>
      <c r="S29" s="249">
        <f t="shared" si="1"/>
        <v>0</v>
      </c>
    </row>
    <row r="30" spans="1:19" s="234" customFormat="1" ht="13.5" customHeight="1" x14ac:dyDescent="0.2">
      <c r="A30" s="246"/>
      <c r="B30" s="246"/>
      <c r="C30" s="247" t="s">
        <v>1167</v>
      </c>
      <c r="D30" s="315">
        <v>0</v>
      </c>
      <c r="E30" s="315">
        <v>0</v>
      </c>
      <c r="F30" s="315">
        <v>0</v>
      </c>
      <c r="G30" s="315">
        <v>0</v>
      </c>
      <c r="H30" s="315">
        <v>0</v>
      </c>
      <c r="I30" s="315">
        <v>0</v>
      </c>
      <c r="J30" s="315">
        <v>0</v>
      </c>
      <c r="K30" s="315">
        <v>0</v>
      </c>
      <c r="L30" s="315">
        <v>0</v>
      </c>
      <c r="M30" s="315">
        <v>0</v>
      </c>
      <c r="N30" s="315">
        <v>0</v>
      </c>
      <c r="O30" s="278">
        <v>0</v>
      </c>
      <c r="P30" s="248">
        <f t="shared" si="7"/>
        <v>0</v>
      </c>
      <c r="Q30" s="236"/>
      <c r="R30" s="279">
        <v>0</v>
      </c>
      <c r="S30" s="249">
        <f t="shared" si="1"/>
        <v>0</v>
      </c>
    </row>
    <row r="31" spans="1:19" s="234" customFormat="1" ht="13.5" customHeight="1" x14ac:dyDescent="0.2">
      <c r="A31" s="246"/>
      <c r="B31" s="246"/>
      <c r="C31" s="262" t="s">
        <v>1168</v>
      </c>
      <c r="D31" s="315">
        <v>0</v>
      </c>
      <c r="E31" s="315">
        <v>0</v>
      </c>
      <c r="F31" s="315">
        <v>0</v>
      </c>
      <c r="G31" s="315">
        <v>0</v>
      </c>
      <c r="H31" s="315">
        <v>0</v>
      </c>
      <c r="I31" s="315">
        <v>0</v>
      </c>
      <c r="J31" s="315">
        <v>0</v>
      </c>
      <c r="K31" s="315">
        <v>0</v>
      </c>
      <c r="L31" s="315">
        <v>0</v>
      </c>
      <c r="M31" s="315">
        <v>0</v>
      </c>
      <c r="N31" s="315">
        <v>0</v>
      </c>
      <c r="O31" s="278">
        <v>0</v>
      </c>
      <c r="P31" s="248">
        <f t="shared" si="7"/>
        <v>0</v>
      </c>
      <c r="Q31" s="236"/>
      <c r="R31" s="279">
        <v>0</v>
      </c>
      <c r="S31" s="249">
        <f t="shared" si="1"/>
        <v>0</v>
      </c>
    </row>
    <row r="32" spans="1:19" s="234" customFormat="1" ht="13.5" customHeight="1" x14ac:dyDescent="0.2">
      <c r="A32" s="246"/>
      <c r="B32" s="246"/>
      <c r="C32" s="262" t="s">
        <v>1169</v>
      </c>
      <c r="D32" s="315">
        <v>0</v>
      </c>
      <c r="E32" s="315">
        <v>0</v>
      </c>
      <c r="F32" s="315">
        <v>0</v>
      </c>
      <c r="G32" s="315">
        <v>0</v>
      </c>
      <c r="H32" s="315">
        <v>0</v>
      </c>
      <c r="I32" s="315">
        <v>0</v>
      </c>
      <c r="J32" s="315">
        <v>0</v>
      </c>
      <c r="K32" s="315">
        <v>0</v>
      </c>
      <c r="L32" s="315">
        <v>0</v>
      </c>
      <c r="M32" s="315">
        <v>0</v>
      </c>
      <c r="N32" s="315">
        <v>0</v>
      </c>
      <c r="O32" s="278">
        <v>0</v>
      </c>
      <c r="P32" s="248">
        <f t="shared" si="7"/>
        <v>0</v>
      </c>
      <c r="Q32" s="236"/>
      <c r="R32" s="279">
        <v>0</v>
      </c>
      <c r="S32" s="249">
        <f t="shared" si="1"/>
        <v>0</v>
      </c>
    </row>
    <row r="33" spans="1:19" s="234" customFormat="1" ht="13.5" customHeight="1" x14ac:dyDescent="0.2">
      <c r="A33" s="246"/>
      <c r="B33" s="246"/>
      <c r="C33" s="262" t="s">
        <v>1170</v>
      </c>
      <c r="D33" s="315">
        <v>0</v>
      </c>
      <c r="E33" s="315">
        <v>0</v>
      </c>
      <c r="F33" s="315">
        <v>0</v>
      </c>
      <c r="G33" s="315">
        <v>0</v>
      </c>
      <c r="H33" s="315">
        <v>0</v>
      </c>
      <c r="I33" s="315">
        <v>0</v>
      </c>
      <c r="J33" s="315">
        <v>0</v>
      </c>
      <c r="K33" s="315">
        <v>0</v>
      </c>
      <c r="L33" s="315">
        <v>0</v>
      </c>
      <c r="M33" s="315">
        <v>0</v>
      </c>
      <c r="N33" s="315">
        <v>0</v>
      </c>
      <c r="O33" s="278">
        <v>0</v>
      </c>
      <c r="P33" s="248">
        <f t="shared" si="7"/>
        <v>0</v>
      </c>
      <c r="Q33" s="236"/>
      <c r="R33" s="279">
        <v>0</v>
      </c>
      <c r="S33" s="249">
        <f t="shared" si="1"/>
        <v>0</v>
      </c>
    </row>
    <row r="34" spans="1:19" s="234" customFormat="1" ht="13.5" customHeight="1" x14ac:dyDescent="0.2">
      <c r="A34" s="246"/>
      <c r="B34" s="246"/>
      <c r="C34" s="263" t="s">
        <v>1171</v>
      </c>
      <c r="D34" s="315">
        <v>0</v>
      </c>
      <c r="E34" s="315">
        <v>0</v>
      </c>
      <c r="F34" s="315">
        <v>0</v>
      </c>
      <c r="G34" s="315">
        <v>0</v>
      </c>
      <c r="H34" s="315">
        <v>0</v>
      </c>
      <c r="I34" s="315">
        <v>0</v>
      </c>
      <c r="J34" s="315">
        <v>0</v>
      </c>
      <c r="K34" s="315">
        <v>0</v>
      </c>
      <c r="L34" s="315">
        <v>0</v>
      </c>
      <c r="M34" s="315">
        <v>0</v>
      </c>
      <c r="N34" s="315">
        <v>0</v>
      </c>
      <c r="O34" s="278">
        <v>0</v>
      </c>
      <c r="P34" s="248">
        <f t="shared" si="7"/>
        <v>0</v>
      </c>
      <c r="Q34" s="236"/>
      <c r="R34" s="279">
        <v>0</v>
      </c>
      <c r="S34" s="249">
        <f t="shared" si="1"/>
        <v>0</v>
      </c>
    </row>
    <row r="35" spans="1:19" s="234" customFormat="1" ht="13.5" customHeight="1" x14ac:dyDescent="0.2">
      <c r="A35" s="246"/>
      <c r="B35" s="246"/>
      <c r="C35" s="264" t="s">
        <v>1172</v>
      </c>
      <c r="D35" s="265">
        <f>D23+D24+D29+D30+D31+D32+D33+D34</f>
        <v>0</v>
      </c>
      <c r="E35" s="265">
        <f t="shared" ref="E35:O35" si="8">E23+E24+E29+E30+E31+E32+E33+E34</f>
        <v>0</v>
      </c>
      <c r="F35" s="265">
        <f t="shared" si="8"/>
        <v>0</v>
      </c>
      <c r="G35" s="265">
        <f t="shared" si="8"/>
        <v>0</v>
      </c>
      <c r="H35" s="265">
        <f t="shared" si="8"/>
        <v>0</v>
      </c>
      <c r="I35" s="265">
        <f t="shared" si="8"/>
        <v>0</v>
      </c>
      <c r="J35" s="265">
        <f t="shared" si="8"/>
        <v>0</v>
      </c>
      <c r="K35" s="265">
        <f t="shared" si="8"/>
        <v>0</v>
      </c>
      <c r="L35" s="265">
        <f t="shared" si="8"/>
        <v>0</v>
      </c>
      <c r="M35" s="265">
        <f t="shared" si="8"/>
        <v>0</v>
      </c>
      <c r="N35" s="265">
        <f t="shared" si="8"/>
        <v>0</v>
      </c>
      <c r="O35" s="265">
        <f t="shared" si="8"/>
        <v>0</v>
      </c>
      <c r="P35" s="253">
        <f>P23+P24+P29+P30+P31+P32+P33+P34</f>
        <v>0</v>
      </c>
      <c r="Q35" s="236"/>
      <c r="R35" s="254">
        <f>R23+R24+R29+R30+R31+R32+R33+R34</f>
        <v>0</v>
      </c>
      <c r="S35" s="255">
        <f t="shared" si="1"/>
        <v>0</v>
      </c>
    </row>
    <row r="36" spans="1:19" s="234" customFormat="1" ht="13.5" customHeight="1" x14ac:dyDescent="0.2">
      <c r="A36" s="246"/>
      <c r="B36" s="246"/>
      <c r="C36" s="247" t="s">
        <v>1173</v>
      </c>
      <c r="D36" s="280">
        <v>0</v>
      </c>
      <c r="E36" s="280">
        <v>0</v>
      </c>
      <c r="F36" s="280">
        <v>0</v>
      </c>
      <c r="G36" s="280">
        <v>0</v>
      </c>
      <c r="H36" s="280">
        <v>0</v>
      </c>
      <c r="I36" s="280">
        <v>0</v>
      </c>
      <c r="J36" s="280">
        <v>0</v>
      </c>
      <c r="K36" s="280">
        <v>0</v>
      </c>
      <c r="L36" s="280">
        <v>0</v>
      </c>
      <c r="M36" s="280">
        <v>0</v>
      </c>
      <c r="N36" s="280">
        <v>0</v>
      </c>
      <c r="O36" s="278">
        <v>0</v>
      </c>
      <c r="P36" s="248">
        <f>AVERAGE(D36:O36)</f>
        <v>0</v>
      </c>
      <c r="Q36" s="236"/>
      <c r="R36" s="279">
        <v>0</v>
      </c>
      <c r="S36" s="249">
        <f t="shared" si="1"/>
        <v>0</v>
      </c>
    </row>
    <row r="37" spans="1:19" s="234" customFormat="1" ht="13.5" customHeight="1" x14ac:dyDescent="0.2">
      <c r="A37" s="246"/>
      <c r="B37" s="246"/>
      <c r="C37" s="262" t="s">
        <v>1174</v>
      </c>
      <c r="D37" s="280">
        <v>0</v>
      </c>
      <c r="E37" s="280">
        <v>0</v>
      </c>
      <c r="F37" s="280">
        <v>0</v>
      </c>
      <c r="G37" s="280">
        <v>0</v>
      </c>
      <c r="H37" s="280">
        <v>0</v>
      </c>
      <c r="I37" s="280">
        <v>0</v>
      </c>
      <c r="J37" s="280">
        <v>0</v>
      </c>
      <c r="K37" s="280">
        <v>0</v>
      </c>
      <c r="L37" s="280">
        <v>0</v>
      </c>
      <c r="M37" s="280">
        <v>0</v>
      </c>
      <c r="N37" s="280">
        <v>0</v>
      </c>
      <c r="O37" s="278">
        <v>0</v>
      </c>
      <c r="P37" s="248">
        <f>AVERAGE(D37:O37)</f>
        <v>0</v>
      </c>
      <c r="Q37" s="236"/>
      <c r="R37" s="279">
        <v>0</v>
      </c>
      <c r="S37" s="249">
        <f t="shared" si="1"/>
        <v>0</v>
      </c>
    </row>
    <row r="38" spans="1:19" s="234" customFormat="1" ht="13.5" customHeight="1" x14ac:dyDescent="0.2">
      <c r="A38" s="246"/>
      <c r="B38" s="246"/>
      <c r="C38" s="247" t="s">
        <v>1175</v>
      </c>
      <c r="D38" s="280">
        <v>0</v>
      </c>
      <c r="E38" s="280">
        <v>0</v>
      </c>
      <c r="F38" s="280">
        <v>0</v>
      </c>
      <c r="G38" s="280">
        <v>0</v>
      </c>
      <c r="H38" s="280">
        <v>0</v>
      </c>
      <c r="I38" s="280">
        <v>0</v>
      </c>
      <c r="J38" s="280">
        <v>0</v>
      </c>
      <c r="K38" s="280">
        <v>0</v>
      </c>
      <c r="L38" s="280">
        <v>0</v>
      </c>
      <c r="M38" s="280">
        <v>0</v>
      </c>
      <c r="N38" s="280">
        <v>0</v>
      </c>
      <c r="O38" s="278">
        <v>0</v>
      </c>
      <c r="P38" s="248">
        <f>AVERAGE(D38:O38)</f>
        <v>0</v>
      </c>
      <c r="Q38" s="236"/>
      <c r="R38" s="279">
        <v>0</v>
      </c>
      <c r="S38" s="249">
        <f t="shared" si="1"/>
        <v>0</v>
      </c>
    </row>
    <row r="39" spans="1:19" s="234" customFormat="1" ht="13.5" customHeight="1" x14ac:dyDescent="0.2">
      <c r="A39" s="246"/>
      <c r="B39" s="246"/>
      <c r="C39" s="264" t="s">
        <v>1176</v>
      </c>
      <c r="D39" s="251">
        <f t="shared" ref="D39:P39" si="9">D36+D37+D38</f>
        <v>0</v>
      </c>
      <c r="E39" s="251">
        <f t="shared" si="9"/>
        <v>0</v>
      </c>
      <c r="F39" s="251">
        <f t="shared" si="9"/>
        <v>0</v>
      </c>
      <c r="G39" s="251">
        <f t="shared" si="9"/>
        <v>0</v>
      </c>
      <c r="H39" s="251">
        <f t="shared" si="9"/>
        <v>0</v>
      </c>
      <c r="I39" s="251">
        <f t="shared" si="9"/>
        <v>0</v>
      </c>
      <c r="J39" s="251">
        <f t="shared" si="9"/>
        <v>0</v>
      </c>
      <c r="K39" s="251">
        <f t="shared" si="9"/>
        <v>0</v>
      </c>
      <c r="L39" s="251">
        <f t="shared" si="9"/>
        <v>0</v>
      </c>
      <c r="M39" s="251">
        <f t="shared" si="9"/>
        <v>0</v>
      </c>
      <c r="N39" s="251">
        <f t="shared" si="9"/>
        <v>0</v>
      </c>
      <c r="O39" s="251">
        <f t="shared" si="9"/>
        <v>0</v>
      </c>
      <c r="P39" s="253">
        <f t="shared" si="9"/>
        <v>0</v>
      </c>
      <c r="Q39" s="236"/>
      <c r="R39" s="254">
        <f>R36+R37+R38</f>
        <v>0</v>
      </c>
      <c r="S39" s="255">
        <f t="shared" si="1"/>
        <v>0</v>
      </c>
    </row>
    <row r="40" spans="1:19" s="234" customFormat="1" ht="13.5" customHeight="1" x14ac:dyDescent="0.2">
      <c r="A40" s="246"/>
      <c r="B40" s="266"/>
      <c r="C40" s="267" t="s">
        <v>1177</v>
      </c>
      <c r="D40" s="251">
        <f>D35+D39</f>
        <v>0</v>
      </c>
      <c r="E40" s="251">
        <f t="shared" ref="E40:P40" si="10">E35+E39</f>
        <v>0</v>
      </c>
      <c r="F40" s="251">
        <f t="shared" si="10"/>
        <v>0</v>
      </c>
      <c r="G40" s="251">
        <f t="shared" si="10"/>
        <v>0</v>
      </c>
      <c r="H40" s="251">
        <f t="shared" si="10"/>
        <v>0</v>
      </c>
      <c r="I40" s="251">
        <f t="shared" si="10"/>
        <v>0</v>
      </c>
      <c r="J40" s="251">
        <f t="shared" si="10"/>
        <v>0</v>
      </c>
      <c r="K40" s="251">
        <f t="shared" si="10"/>
        <v>0</v>
      </c>
      <c r="L40" s="251">
        <f t="shared" si="10"/>
        <v>0</v>
      </c>
      <c r="M40" s="251">
        <f t="shared" si="10"/>
        <v>0</v>
      </c>
      <c r="N40" s="251">
        <f t="shared" si="10"/>
        <v>0</v>
      </c>
      <c r="O40" s="251">
        <f t="shared" si="10"/>
        <v>0</v>
      </c>
      <c r="P40" s="253">
        <f t="shared" si="10"/>
        <v>0</v>
      </c>
      <c r="Q40" s="236"/>
      <c r="R40" s="254">
        <f>R35+R39</f>
        <v>0</v>
      </c>
      <c r="S40" s="255">
        <f t="shared" si="1"/>
        <v>0</v>
      </c>
    </row>
    <row r="41" spans="1:19" s="234" customFormat="1" ht="13.5" customHeight="1" x14ac:dyDescent="0.2">
      <c r="A41" s="242"/>
      <c r="B41" s="268" t="s">
        <v>1178</v>
      </c>
      <c r="C41" s="269"/>
      <c r="D41" s="270"/>
      <c r="E41" s="270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2" t="s">
        <v>41</v>
      </c>
      <c r="Q41" s="236"/>
      <c r="R41" s="273" t="s">
        <v>41</v>
      </c>
      <c r="S41" s="252" t="s">
        <v>41</v>
      </c>
    </row>
    <row r="42" spans="1:19" s="234" customFormat="1" ht="13.5" customHeight="1" x14ac:dyDescent="0.2">
      <c r="A42" s="246"/>
      <c r="B42" s="246"/>
      <c r="C42" s="262" t="s">
        <v>1160</v>
      </c>
      <c r="D42" s="278">
        <v>2</v>
      </c>
      <c r="E42" s="278">
        <v>2</v>
      </c>
      <c r="F42" s="278">
        <v>2</v>
      </c>
      <c r="G42" s="278">
        <v>2</v>
      </c>
      <c r="H42" s="278">
        <v>2</v>
      </c>
      <c r="I42" s="278">
        <v>2</v>
      </c>
      <c r="J42" s="278">
        <v>2</v>
      </c>
      <c r="K42" s="278">
        <v>2</v>
      </c>
      <c r="L42" s="278">
        <v>2</v>
      </c>
      <c r="M42" s="278">
        <v>2</v>
      </c>
      <c r="N42" s="278">
        <v>2</v>
      </c>
      <c r="O42" s="278">
        <v>2</v>
      </c>
      <c r="P42" s="274">
        <f>AVERAGE(D42:O42)</f>
        <v>2</v>
      </c>
      <c r="Q42" s="236"/>
      <c r="R42" s="279">
        <v>2</v>
      </c>
      <c r="S42" s="276">
        <f t="shared" si="1"/>
        <v>0</v>
      </c>
    </row>
    <row r="43" spans="1:19" s="234" customFormat="1" ht="13.5" customHeight="1" x14ac:dyDescent="0.2">
      <c r="A43" s="246"/>
      <c r="B43" s="246"/>
      <c r="C43" s="250" t="s">
        <v>1161</v>
      </c>
      <c r="D43" s="251">
        <f t="shared" ref="D43:P43" si="11">SUM(D44:D47)</f>
        <v>0</v>
      </c>
      <c r="E43" s="252">
        <f t="shared" si="11"/>
        <v>0</v>
      </c>
      <c r="F43" s="252">
        <f t="shared" si="11"/>
        <v>0</v>
      </c>
      <c r="G43" s="252">
        <f t="shared" si="11"/>
        <v>0</v>
      </c>
      <c r="H43" s="252">
        <f t="shared" si="11"/>
        <v>0</v>
      </c>
      <c r="I43" s="252">
        <f t="shared" si="11"/>
        <v>0</v>
      </c>
      <c r="J43" s="252">
        <f t="shared" si="11"/>
        <v>0</v>
      </c>
      <c r="K43" s="252">
        <f t="shared" si="11"/>
        <v>0</v>
      </c>
      <c r="L43" s="252">
        <f t="shared" si="11"/>
        <v>0</v>
      </c>
      <c r="M43" s="252">
        <f t="shared" si="11"/>
        <v>0</v>
      </c>
      <c r="N43" s="252">
        <f t="shared" si="11"/>
        <v>0</v>
      </c>
      <c r="O43" s="252">
        <f t="shared" si="11"/>
        <v>0</v>
      </c>
      <c r="P43" s="253">
        <f t="shared" si="11"/>
        <v>0</v>
      </c>
      <c r="Q43" s="236"/>
      <c r="R43" s="254">
        <f>SUM(R44:R47)</f>
        <v>0</v>
      </c>
      <c r="S43" s="277">
        <f t="shared" si="1"/>
        <v>0</v>
      </c>
    </row>
    <row r="44" spans="1:19" s="234" customFormat="1" ht="13.5" customHeight="1" x14ac:dyDescent="0.2">
      <c r="A44" s="246"/>
      <c r="B44" s="246"/>
      <c r="C44" s="256" t="s">
        <v>1162</v>
      </c>
      <c r="D44" s="279">
        <v>0</v>
      </c>
      <c r="E44" s="279">
        <v>0</v>
      </c>
      <c r="F44" s="279">
        <v>0</v>
      </c>
      <c r="G44" s="279">
        <v>0</v>
      </c>
      <c r="H44" s="279">
        <v>0</v>
      </c>
      <c r="I44" s="279">
        <v>0</v>
      </c>
      <c r="J44" s="279">
        <v>0</v>
      </c>
      <c r="K44" s="279">
        <v>0</v>
      </c>
      <c r="L44" s="279">
        <v>0</v>
      </c>
      <c r="M44" s="279">
        <v>0</v>
      </c>
      <c r="N44" s="279">
        <v>0</v>
      </c>
      <c r="O44" s="279">
        <v>0</v>
      </c>
      <c r="P44" s="248">
        <f t="shared" ref="P44:P53" si="12">AVERAGE(D44:O44)</f>
        <v>0</v>
      </c>
      <c r="Q44" s="236"/>
      <c r="R44" s="279">
        <v>0</v>
      </c>
      <c r="S44" s="276">
        <f t="shared" si="1"/>
        <v>0</v>
      </c>
    </row>
    <row r="45" spans="1:19" s="234" customFormat="1" ht="13.5" customHeight="1" x14ac:dyDescent="0.2">
      <c r="A45" s="246"/>
      <c r="B45" s="246"/>
      <c r="C45" s="257" t="s">
        <v>1163</v>
      </c>
      <c r="D45" s="279">
        <v>0</v>
      </c>
      <c r="E45" s="279">
        <v>0</v>
      </c>
      <c r="F45" s="279">
        <v>0</v>
      </c>
      <c r="G45" s="279">
        <v>0</v>
      </c>
      <c r="H45" s="279">
        <v>0</v>
      </c>
      <c r="I45" s="279">
        <v>0</v>
      </c>
      <c r="J45" s="279">
        <v>0</v>
      </c>
      <c r="K45" s="279">
        <v>0</v>
      </c>
      <c r="L45" s="279">
        <v>0</v>
      </c>
      <c r="M45" s="279">
        <v>0</v>
      </c>
      <c r="N45" s="279">
        <v>0</v>
      </c>
      <c r="O45" s="279">
        <v>0</v>
      </c>
      <c r="P45" s="248">
        <f t="shared" si="12"/>
        <v>0</v>
      </c>
      <c r="Q45" s="236"/>
      <c r="R45" s="279">
        <v>0</v>
      </c>
      <c r="S45" s="276">
        <f t="shared" si="1"/>
        <v>0</v>
      </c>
    </row>
    <row r="46" spans="1:19" s="234" customFormat="1" ht="13.5" customHeight="1" x14ac:dyDescent="0.2">
      <c r="A46" s="246"/>
      <c r="B46" s="246"/>
      <c r="C46" s="257" t="s">
        <v>1164</v>
      </c>
      <c r="D46" s="279">
        <v>0</v>
      </c>
      <c r="E46" s="279">
        <v>0</v>
      </c>
      <c r="F46" s="279">
        <v>0</v>
      </c>
      <c r="G46" s="279">
        <v>0</v>
      </c>
      <c r="H46" s="279">
        <v>0</v>
      </c>
      <c r="I46" s="279">
        <v>0</v>
      </c>
      <c r="J46" s="279">
        <v>0</v>
      </c>
      <c r="K46" s="279">
        <v>0</v>
      </c>
      <c r="L46" s="279">
        <v>0</v>
      </c>
      <c r="M46" s="279">
        <v>0</v>
      </c>
      <c r="N46" s="279">
        <v>0</v>
      </c>
      <c r="O46" s="279">
        <v>0</v>
      </c>
      <c r="P46" s="248">
        <f t="shared" si="12"/>
        <v>0</v>
      </c>
      <c r="Q46" s="236"/>
      <c r="R46" s="279">
        <v>0</v>
      </c>
      <c r="S46" s="276">
        <f t="shared" si="1"/>
        <v>0</v>
      </c>
    </row>
    <row r="47" spans="1:19" s="234" customFormat="1" ht="13.5" customHeight="1" x14ac:dyDescent="0.2">
      <c r="A47" s="246"/>
      <c r="B47" s="246"/>
      <c r="C47" s="257" t="s">
        <v>1165</v>
      </c>
      <c r="D47" s="279">
        <v>0</v>
      </c>
      <c r="E47" s="279">
        <v>0</v>
      </c>
      <c r="F47" s="279">
        <v>0</v>
      </c>
      <c r="G47" s="279">
        <v>0</v>
      </c>
      <c r="H47" s="279">
        <v>0</v>
      </c>
      <c r="I47" s="279">
        <v>0</v>
      </c>
      <c r="J47" s="279">
        <v>0</v>
      </c>
      <c r="K47" s="279">
        <v>0</v>
      </c>
      <c r="L47" s="279">
        <v>0</v>
      </c>
      <c r="M47" s="279">
        <v>0</v>
      </c>
      <c r="N47" s="279">
        <v>0</v>
      </c>
      <c r="O47" s="279">
        <v>0</v>
      </c>
      <c r="P47" s="248">
        <f t="shared" si="12"/>
        <v>0</v>
      </c>
      <c r="Q47" s="236"/>
      <c r="R47" s="279">
        <v>0</v>
      </c>
      <c r="S47" s="276">
        <f t="shared" si="1"/>
        <v>0</v>
      </c>
    </row>
    <row r="48" spans="1:19" s="261" customFormat="1" ht="20.399999999999999" x14ac:dyDescent="0.2">
      <c r="A48" s="138"/>
      <c r="B48" s="138"/>
      <c r="C48" s="258" t="s">
        <v>1166</v>
      </c>
      <c r="D48" s="283">
        <v>6</v>
      </c>
      <c r="E48" s="283">
        <v>6</v>
      </c>
      <c r="F48" s="283">
        <v>6</v>
      </c>
      <c r="G48" s="283">
        <v>6</v>
      </c>
      <c r="H48" s="283">
        <v>6</v>
      </c>
      <c r="I48" s="283">
        <v>6</v>
      </c>
      <c r="J48" s="283">
        <v>6</v>
      </c>
      <c r="K48" s="283">
        <v>6</v>
      </c>
      <c r="L48" s="283">
        <v>6</v>
      </c>
      <c r="M48" s="283">
        <v>6</v>
      </c>
      <c r="N48" s="283">
        <v>6</v>
      </c>
      <c r="O48" s="283">
        <v>6</v>
      </c>
      <c r="P48" s="259">
        <f t="shared" si="12"/>
        <v>6</v>
      </c>
      <c r="Q48" s="260"/>
      <c r="R48" s="283">
        <v>6</v>
      </c>
      <c r="S48" s="276">
        <f t="shared" si="1"/>
        <v>0</v>
      </c>
    </row>
    <row r="49" spans="1:19" s="234" customFormat="1" ht="13.5" customHeight="1" x14ac:dyDescent="0.2">
      <c r="A49" s="246"/>
      <c r="B49" s="246"/>
      <c r="C49" s="247" t="s">
        <v>1167</v>
      </c>
      <c r="D49" s="279">
        <f t="shared" ref="D49:O49" si="13">7+5+9</f>
        <v>21</v>
      </c>
      <c r="E49" s="279">
        <f t="shared" si="13"/>
        <v>21</v>
      </c>
      <c r="F49" s="279">
        <f t="shared" si="13"/>
        <v>21</v>
      </c>
      <c r="G49" s="279">
        <f t="shared" si="13"/>
        <v>21</v>
      </c>
      <c r="H49" s="279">
        <f t="shared" si="13"/>
        <v>21</v>
      </c>
      <c r="I49" s="279">
        <f t="shared" si="13"/>
        <v>21</v>
      </c>
      <c r="J49" s="279">
        <f t="shared" si="13"/>
        <v>21</v>
      </c>
      <c r="K49" s="279">
        <f t="shared" si="13"/>
        <v>21</v>
      </c>
      <c r="L49" s="279">
        <f t="shared" si="13"/>
        <v>21</v>
      </c>
      <c r="M49" s="279">
        <f t="shared" si="13"/>
        <v>21</v>
      </c>
      <c r="N49" s="279">
        <f t="shared" si="13"/>
        <v>21</v>
      </c>
      <c r="O49" s="279">
        <f t="shared" si="13"/>
        <v>21</v>
      </c>
      <c r="P49" s="248">
        <f t="shared" si="12"/>
        <v>21</v>
      </c>
      <c r="Q49" s="236"/>
      <c r="R49" s="279">
        <f>7+5+9</f>
        <v>21</v>
      </c>
      <c r="S49" s="276">
        <f t="shared" si="1"/>
        <v>0</v>
      </c>
    </row>
    <row r="50" spans="1:19" s="234" customFormat="1" ht="13.5" customHeight="1" x14ac:dyDescent="0.2">
      <c r="A50" s="246"/>
      <c r="B50" s="246"/>
      <c r="C50" s="262" t="s">
        <v>1168</v>
      </c>
      <c r="D50" s="279">
        <v>0</v>
      </c>
      <c r="E50" s="279">
        <v>0</v>
      </c>
      <c r="F50" s="279">
        <v>0</v>
      </c>
      <c r="G50" s="279">
        <v>0</v>
      </c>
      <c r="H50" s="279">
        <v>0</v>
      </c>
      <c r="I50" s="279">
        <v>0</v>
      </c>
      <c r="J50" s="279">
        <v>0</v>
      </c>
      <c r="K50" s="279">
        <v>0</v>
      </c>
      <c r="L50" s="279">
        <v>0</v>
      </c>
      <c r="M50" s="279">
        <v>0</v>
      </c>
      <c r="N50" s="279">
        <v>0</v>
      </c>
      <c r="O50" s="279">
        <v>0</v>
      </c>
      <c r="P50" s="248">
        <f t="shared" si="12"/>
        <v>0</v>
      </c>
      <c r="Q50" s="236"/>
      <c r="R50" s="279">
        <v>0</v>
      </c>
      <c r="S50" s="276">
        <f t="shared" si="1"/>
        <v>0</v>
      </c>
    </row>
    <row r="51" spans="1:19" s="234" customFormat="1" ht="13.5" customHeight="1" x14ac:dyDescent="0.2">
      <c r="A51" s="246"/>
      <c r="B51" s="246"/>
      <c r="C51" s="262" t="s">
        <v>1169</v>
      </c>
      <c r="D51" s="279">
        <v>0</v>
      </c>
      <c r="E51" s="279">
        <v>0</v>
      </c>
      <c r="F51" s="279">
        <v>0</v>
      </c>
      <c r="G51" s="279">
        <v>0</v>
      </c>
      <c r="H51" s="279">
        <v>0</v>
      </c>
      <c r="I51" s="279">
        <v>0</v>
      </c>
      <c r="J51" s="279">
        <v>0</v>
      </c>
      <c r="K51" s="279">
        <v>0</v>
      </c>
      <c r="L51" s="279">
        <v>0</v>
      </c>
      <c r="M51" s="279">
        <v>0</v>
      </c>
      <c r="N51" s="279">
        <v>0</v>
      </c>
      <c r="O51" s="279">
        <v>0</v>
      </c>
      <c r="P51" s="248">
        <f t="shared" si="12"/>
        <v>0</v>
      </c>
      <c r="Q51" s="236"/>
      <c r="R51" s="279">
        <v>0</v>
      </c>
      <c r="S51" s="276">
        <f t="shared" si="1"/>
        <v>0</v>
      </c>
    </row>
    <row r="52" spans="1:19" s="234" customFormat="1" ht="13.5" customHeight="1" x14ac:dyDescent="0.2">
      <c r="A52" s="246"/>
      <c r="B52" s="246"/>
      <c r="C52" s="262" t="s">
        <v>1170</v>
      </c>
      <c r="D52" s="279">
        <v>0</v>
      </c>
      <c r="E52" s="279">
        <v>0</v>
      </c>
      <c r="F52" s="279">
        <v>0</v>
      </c>
      <c r="G52" s="279">
        <v>0</v>
      </c>
      <c r="H52" s="279">
        <v>0</v>
      </c>
      <c r="I52" s="279">
        <v>0</v>
      </c>
      <c r="J52" s="279">
        <v>0</v>
      </c>
      <c r="K52" s="279">
        <v>0</v>
      </c>
      <c r="L52" s="279">
        <v>0</v>
      </c>
      <c r="M52" s="279">
        <v>0</v>
      </c>
      <c r="N52" s="279">
        <v>0</v>
      </c>
      <c r="O52" s="279">
        <v>0</v>
      </c>
      <c r="P52" s="248">
        <f t="shared" si="12"/>
        <v>0</v>
      </c>
      <c r="Q52" s="236"/>
      <c r="R52" s="279">
        <v>0</v>
      </c>
      <c r="S52" s="276">
        <f t="shared" si="1"/>
        <v>0</v>
      </c>
    </row>
    <row r="53" spans="1:19" s="234" customFormat="1" ht="13.5" customHeight="1" x14ac:dyDescent="0.2">
      <c r="A53" s="246"/>
      <c r="B53" s="246"/>
      <c r="C53" s="263" t="s">
        <v>1171</v>
      </c>
      <c r="D53" s="279">
        <v>3</v>
      </c>
      <c r="E53" s="279">
        <v>3</v>
      </c>
      <c r="F53" s="279">
        <v>3</v>
      </c>
      <c r="G53" s="279">
        <v>3</v>
      </c>
      <c r="H53" s="279">
        <v>3</v>
      </c>
      <c r="I53" s="279">
        <v>3</v>
      </c>
      <c r="J53" s="279">
        <v>3</v>
      </c>
      <c r="K53" s="279">
        <v>3</v>
      </c>
      <c r="L53" s="279">
        <v>3</v>
      </c>
      <c r="M53" s="279">
        <v>3</v>
      </c>
      <c r="N53" s="279">
        <v>3</v>
      </c>
      <c r="O53" s="279">
        <v>3</v>
      </c>
      <c r="P53" s="248">
        <f t="shared" si="12"/>
        <v>3</v>
      </c>
      <c r="Q53" s="236"/>
      <c r="R53" s="279">
        <v>3</v>
      </c>
      <c r="S53" s="276">
        <f t="shared" si="1"/>
        <v>0</v>
      </c>
    </row>
    <row r="54" spans="1:19" s="234" customFormat="1" ht="13.5" customHeight="1" x14ac:dyDescent="0.2">
      <c r="A54" s="246"/>
      <c r="B54" s="246"/>
      <c r="C54" s="264" t="s">
        <v>1172</v>
      </c>
      <c r="D54" s="265">
        <f>D42+D43+D48+D49+D50+D51+D52+D53</f>
        <v>32</v>
      </c>
      <c r="E54" s="265">
        <f t="shared" ref="E54:O54" si="14">E42+E43+E48+E49+E50+E51+E52+E53</f>
        <v>32</v>
      </c>
      <c r="F54" s="265">
        <f t="shared" si="14"/>
        <v>32</v>
      </c>
      <c r="G54" s="265">
        <f t="shared" si="14"/>
        <v>32</v>
      </c>
      <c r="H54" s="265">
        <f t="shared" si="14"/>
        <v>32</v>
      </c>
      <c r="I54" s="265">
        <f t="shared" si="14"/>
        <v>32</v>
      </c>
      <c r="J54" s="265">
        <f t="shared" si="14"/>
        <v>32</v>
      </c>
      <c r="K54" s="265">
        <f t="shared" si="14"/>
        <v>32</v>
      </c>
      <c r="L54" s="265">
        <f t="shared" si="14"/>
        <v>32</v>
      </c>
      <c r="M54" s="265">
        <f t="shared" si="14"/>
        <v>32</v>
      </c>
      <c r="N54" s="265">
        <f t="shared" si="14"/>
        <v>32</v>
      </c>
      <c r="O54" s="265">
        <f t="shared" si="14"/>
        <v>32</v>
      </c>
      <c r="P54" s="253">
        <f>P42+P43+P48+P49+P50+P51+P52+P53</f>
        <v>32</v>
      </c>
      <c r="Q54" s="236"/>
      <c r="R54" s="254">
        <f>R42+R43+R48+R49+R50+R51+R52+R53</f>
        <v>32</v>
      </c>
      <c r="S54" s="277">
        <f t="shared" si="1"/>
        <v>0</v>
      </c>
    </row>
    <row r="55" spans="1:19" s="234" customFormat="1" ht="13.5" customHeight="1" x14ac:dyDescent="0.2">
      <c r="A55" s="246"/>
      <c r="B55" s="246"/>
      <c r="C55" s="247" t="s">
        <v>1173</v>
      </c>
      <c r="D55" s="279">
        <v>0</v>
      </c>
      <c r="E55" s="279">
        <v>0</v>
      </c>
      <c r="F55" s="279">
        <v>0</v>
      </c>
      <c r="G55" s="279">
        <v>0</v>
      </c>
      <c r="H55" s="279">
        <v>0</v>
      </c>
      <c r="I55" s="279">
        <v>0</v>
      </c>
      <c r="J55" s="279">
        <v>0</v>
      </c>
      <c r="K55" s="279">
        <v>0</v>
      </c>
      <c r="L55" s="279">
        <v>0</v>
      </c>
      <c r="M55" s="279">
        <v>0</v>
      </c>
      <c r="N55" s="279">
        <v>0</v>
      </c>
      <c r="O55" s="279">
        <v>0</v>
      </c>
      <c r="P55" s="248">
        <f>AVERAGE(D55:O55)</f>
        <v>0</v>
      </c>
      <c r="Q55" s="236"/>
      <c r="R55" s="279">
        <v>0</v>
      </c>
      <c r="S55" s="276">
        <f t="shared" si="1"/>
        <v>0</v>
      </c>
    </row>
    <row r="56" spans="1:19" s="234" customFormat="1" ht="13.5" customHeight="1" x14ac:dyDescent="0.2">
      <c r="A56" s="246"/>
      <c r="B56" s="246"/>
      <c r="C56" s="262" t="s">
        <v>1174</v>
      </c>
      <c r="D56" s="314">
        <f>'P.E. Atual. '!C1636</f>
        <v>44</v>
      </c>
      <c r="E56" s="314">
        <f>'P.E. Atual. '!D1636</f>
        <v>43</v>
      </c>
      <c r="F56" s="314">
        <f>'P.E. Atual. '!E1636</f>
        <v>38</v>
      </c>
      <c r="G56" s="314">
        <f>'P.E. Atual. '!F1636</f>
        <v>43</v>
      </c>
      <c r="H56" s="314">
        <f>'P.E. Atual. '!G1636</f>
        <v>40</v>
      </c>
      <c r="I56" s="314">
        <f>'P.E. Atual. '!H1636</f>
        <v>49</v>
      </c>
      <c r="J56" s="314">
        <f>'P.E. Atual. '!I1636</f>
        <v>47</v>
      </c>
      <c r="K56" s="314">
        <f>'P.E. Atual. '!J1636</f>
        <v>52</v>
      </c>
      <c r="L56" s="314">
        <f>'P.E. Atual. '!K1636</f>
        <v>51</v>
      </c>
      <c r="M56" s="314">
        <f>'P.E. Atual. '!L1636</f>
        <v>55</v>
      </c>
      <c r="N56" s="314">
        <f>'P.E. Atual. '!M1636</f>
        <v>50</v>
      </c>
      <c r="O56" s="314">
        <f>'P.E. Atual. '!N1636</f>
        <v>49</v>
      </c>
      <c r="P56" s="248">
        <f>AVERAGE(D56:O56)</f>
        <v>46.75</v>
      </c>
      <c r="Q56" s="236"/>
      <c r="R56" s="279">
        <v>53</v>
      </c>
      <c r="S56" s="276">
        <f t="shared" si="1"/>
        <v>-0.11792452830188682</v>
      </c>
    </row>
    <row r="57" spans="1:19" s="234" customFormat="1" ht="13.5" customHeight="1" x14ac:dyDescent="0.2">
      <c r="A57" s="246"/>
      <c r="B57" s="246"/>
      <c r="C57" s="312" t="s">
        <v>1175</v>
      </c>
      <c r="D57" s="314">
        <f>'P.E. Atual. '!C1637</f>
        <v>0</v>
      </c>
      <c r="E57" s="314">
        <f>'P.E. Atual. '!D1637</f>
        <v>0</v>
      </c>
      <c r="F57" s="314">
        <f>'P.E. Atual. '!E1637</f>
        <v>0</v>
      </c>
      <c r="G57" s="314">
        <f>'P.E. Atual. '!F1637</f>
        <v>0</v>
      </c>
      <c r="H57" s="314">
        <f>'P.E. Atual. '!G1637</f>
        <v>0</v>
      </c>
      <c r="I57" s="314">
        <f>'P.E. Atual. '!H1637</f>
        <v>0</v>
      </c>
      <c r="J57" s="314">
        <f>'P.E. Atual. '!I1637</f>
        <v>0</v>
      </c>
      <c r="K57" s="314">
        <f>'P.E. Atual. '!J1637</f>
        <v>0</v>
      </c>
      <c r="L57" s="314">
        <f>'P.E. Atual. '!K1637</f>
        <v>0</v>
      </c>
      <c r="M57" s="314">
        <f>'P.E. Atual. '!L1637</f>
        <v>0</v>
      </c>
      <c r="N57" s="314">
        <f>'P.E. Atual. '!M1637</f>
        <v>0</v>
      </c>
      <c r="O57" s="314">
        <f>'P.E. Atual. '!N1637</f>
        <v>0</v>
      </c>
      <c r="P57" s="248">
        <f>AVERAGE(D57:O57)</f>
        <v>0</v>
      </c>
      <c r="Q57" s="236"/>
      <c r="R57" s="279">
        <f>1+2</f>
        <v>3</v>
      </c>
      <c r="S57" s="276">
        <f t="shared" si="1"/>
        <v>-1</v>
      </c>
    </row>
    <row r="58" spans="1:19" s="234" customFormat="1" ht="13.5" customHeight="1" x14ac:dyDescent="0.2">
      <c r="A58" s="246"/>
      <c r="B58" s="246"/>
      <c r="C58" s="264" t="s">
        <v>1176</v>
      </c>
      <c r="D58" s="251">
        <f t="shared" ref="D58:P58" si="15">D55+D56+D57</f>
        <v>44</v>
      </c>
      <c r="E58" s="251">
        <f t="shared" si="15"/>
        <v>43</v>
      </c>
      <c r="F58" s="251">
        <f t="shared" si="15"/>
        <v>38</v>
      </c>
      <c r="G58" s="251">
        <f t="shared" si="15"/>
        <v>43</v>
      </c>
      <c r="H58" s="251">
        <f t="shared" si="15"/>
        <v>40</v>
      </c>
      <c r="I58" s="251">
        <f t="shared" si="15"/>
        <v>49</v>
      </c>
      <c r="J58" s="251">
        <f t="shared" si="15"/>
        <v>47</v>
      </c>
      <c r="K58" s="251">
        <f t="shared" si="15"/>
        <v>52</v>
      </c>
      <c r="L58" s="251">
        <f t="shared" si="15"/>
        <v>51</v>
      </c>
      <c r="M58" s="251">
        <f t="shared" si="15"/>
        <v>55</v>
      </c>
      <c r="N58" s="251">
        <f t="shared" si="15"/>
        <v>50</v>
      </c>
      <c r="O58" s="251">
        <f t="shared" si="15"/>
        <v>49</v>
      </c>
      <c r="P58" s="253">
        <f t="shared" si="15"/>
        <v>46.75</v>
      </c>
      <c r="Q58" s="236"/>
      <c r="R58" s="254">
        <f>R55+R56+R57</f>
        <v>56</v>
      </c>
      <c r="S58" s="277">
        <f t="shared" si="1"/>
        <v>-0.1651785714285714</v>
      </c>
    </row>
    <row r="59" spans="1:19" s="234" customFormat="1" ht="13.5" customHeight="1" x14ac:dyDescent="0.2">
      <c r="A59" s="246"/>
      <c r="B59" s="266"/>
      <c r="C59" s="267" t="s">
        <v>1177</v>
      </c>
      <c r="D59" s="251">
        <f t="shared" ref="D59:P59" si="16">D54+D58</f>
        <v>76</v>
      </c>
      <c r="E59" s="251">
        <f t="shared" si="16"/>
        <v>75</v>
      </c>
      <c r="F59" s="251">
        <f t="shared" si="16"/>
        <v>70</v>
      </c>
      <c r="G59" s="251">
        <f t="shared" si="16"/>
        <v>75</v>
      </c>
      <c r="H59" s="251">
        <f t="shared" si="16"/>
        <v>72</v>
      </c>
      <c r="I59" s="251">
        <f t="shared" si="16"/>
        <v>81</v>
      </c>
      <c r="J59" s="251">
        <f t="shared" si="16"/>
        <v>79</v>
      </c>
      <c r="K59" s="251">
        <f t="shared" si="16"/>
        <v>84</v>
      </c>
      <c r="L59" s="251">
        <f t="shared" si="16"/>
        <v>83</v>
      </c>
      <c r="M59" s="251">
        <f t="shared" si="16"/>
        <v>87</v>
      </c>
      <c r="N59" s="251">
        <f t="shared" si="16"/>
        <v>82</v>
      </c>
      <c r="O59" s="251">
        <f t="shared" si="16"/>
        <v>81</v>
      </c>
      <c r="P59" s="253">
        <f t="shared" si="16"/>
        <v>78.75</v>
      </c>
      <c r="Q59" s="236"/>
      <c r="R59" s="254">
        <f>R54+R58</f>
        <v>88</v>
      </c>
      <c r="S59" s="277">
        <f t="shared" si="1"/>
        <v>-0.10511363636363635</v>
      </c>
    </row>
    <row r="60" spans="1:19" s="234" customFormat="1" ht="13.5" customHeight="1" x14ac:dyDescent="0.2">
      <c r="A60" s="242"/>
      <c r="B60" s="268" t="s">
        <v>1179</v>
      </c>
      <c r="C60" s="269"/>
      <c r="D60" s="270"/>
      <c r="E60" s="270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2"/>
      <c r="Q60" s="236"/>
      <c r="R60" s="273"/>
      <c r="S60" s="252"/>
    </row>
    <row r="61" spans="1:19" s="234" customFormat="1" ht="13.5" customHeight="1" x14ac:dyDescent="0.2">
      <c r="A61" s="246"/>
      <c r="B61" s="246"/>
      <c r="C61" s="262" t="s">
        <v>1180</v>
      </c>
      <c r="D61" s="278">
        <f t="shared" ref="D61:R76" si="17">D4+D23+D42</f>
        <v>29</v>
      </c>
      <c r="E61" s="278">
        <f t="shared" si="17"/>
        <v>28</v>
      </c>
      <c r="F61" s="278">
        <f t="shared" si="17"/>
        <v>24</v>
      </c>
      <c r="G61" s="278">
        <f t="shared" si="17"/>
        <v>23</v>
      </c>
      <c r="H61" s="278">
        <f t="shared" si="17"/>
        <v>24</v>
      </c>
      <c r="I61" s="278">
        <f t="shared" si="17"/>
        <v>24</v>
      </c>
      <c r="J61" s="278">
        <f t="shared" si="17"/>
        <v>23</v>
      </c>
      <c r="K61" s="278">
        <f t="shared" si="17"/>
        <v>24</v>
      </c>
      <c r="L61" s="278">
        <f t="shared" si="17"/>
        <v>24</v>
      </c>
      <c r="M61" s="278">
        <f t="shared" si="17"/>
        <v>25</v>
      </c>
      <c r="N61" s="278">
        <f t="shared" si="17"/>
        <v>24</v>
      </c>
      <c r="O61" s="278">
        <f t="shared" si="17"/>
        <v>23</v>
      </c>
      <c r="P61" s="274">
        <f t="shared" si="17"/>
        <v>24.583333333333332</v>
      </c>
      <c r="Q61" s="236"/>
      <c r="R61" s="279">
        <f t="shared" si="17"/>
        <v>69</v>
      </c>
      <c r="S61" s="249">
        <f t="shared" si="1"/>
        <v>-0.643719806763285</v>
      </c>
    </row>
    <row r="62" spans="1:19" s="234" customFormat="1" ht="13.5" customHeight="1" x14ac:dyDescent="0.2">
      <c r="A62" s="246"/>
      <c r="B62" s="246"/>
      <c r="C62" s="250" t="s">
        <v>1181</v>
      </c>
      <c r="D62" s="251">
        <f t="shared" si="17"/>
        <v>187</v>
      </c>
      <c r="E62" s="251">
        <f t="shared" si="17"/>
        <v>186</v>
      </c>
      <c r="F62" s="251">
        <f t="shared" si="17"/>
        <v>183</v>
      </c>
      <c r="G62" s="251">
        <f t="shared" si="17"/>
        <v>202</v>
      </c>
      <c r="H62" s="251">
        <f t="shared" si="17"/>
        <v>205</v>
      </c>
      <c r="I62" s="251">
        <f t="shared" si="17"/>
        <v>206</v>
      </c>
      <c r="J62" s="251">
        <f t="shared" si="17"/>
        <v>203</v>
      </c>
      <c r="K62" s="251">
        <f t="shared" si="17"/>
        <v>201</v>
      </c>
      <c r="L62" s="251">
        <f t="shared" si="17"/>
        <v>193</v>
      </c>
      <c r="M62" s="251">
        <f t="shared" si="17"/>
        <v>193</v>
      </c>
      <c r="N62" s="251">
        <f t="shared" si="17"/>
        <v>192</v>
      </c>
      <c r="O62" s="251">
        <f t="shared" si="17"/>
        <v>189</v>
      </c>
      <c r="P62" s="253">
        <f t="shared" si="17"/>
        <v>195</v>
      </c>
      <c r="Q62" s="236"/>
      <c r="R62" s="254">
        <f t="shared" si="17"/>
        <v>193</v>
      </c>
      <c r="S62" s="255">
        <f t="shared" si="1"/>
        <v>1.0362694300518172E-2</v>
      </c>
    </row>
    <row r="63" spans="1:19" s="234" customFormat="1" ht="13.5" customHeight="1" x14ac:dyDescent="0.2">
      <c r="A63" s="246"/>
      <c r="B63" s="246"/>
      <c r="C63" s="256" t="s">
        <v>1182</v>
      </c>
      <c r="D63" s="280">
        <f t="shared" si="17"/>
        <v>44</v>
      </c>
      <c r="E63" s="280">
        <f t="shared" si="17"/>
        <v>43</v>
      </c>
      <c r="F63" s="280">
        <f t="shared" si="17"/>
        <v>41</v>
      </c>
      <c r="G63" s="280">
        <f t="shared" si="17"/>
        <v>44</v>
      </c>
      <c r="H63" s="280">
        <f t="shared" si="17"/>
        <v>45</v>
      </c>
      <c r="I63" s="280">
        <f t="shared" si="17"/>
        <v>46</v>
      </c>
      <c r="J63" s="280">
        <f t="shared" si="17"/>
        <v>45</v>
      </c>
      <c r="K63" s="280">
        <f t="shared" si="17"/>
        <v>44</v>
      </c>
      <c r="L63" s="280">
        <f t="shared" si="17"/>
        <v>42</v>
      </c>
      <c r="M63" s="280">
        <f t="shared" si="17"/>
        <v>41</v>
      </c>
      <c r="N63" s="280">
        <f t="shared" si="17"/>
        <v>41</v>
      </c>
      <c r="O63" s="280">
        <f t="shared" si="17"/>
        <v>40</v>
      </c>
      <c r="P63" s="248">
        <f t="shared" si="17"/>
        <v>43</v>
      </c>
      <c r="Q63" s="236"/>
      <c r="R63" s="279">
        <f t="shared" si="17"/>
        <v>35.666666666666664</v>
      </c>
      <c r="S63" s="249">
        <f t="shared" si="1"/>
        <v>0.20560747663551404</v>
      </c>
    </row>
    <row r="64" spans="1:19" s="234" customFormat="1" ht="13.5" customHeight="1" x14ac:dyDescent="0.2">
      <c r="A64" s="246"/>
      <c r="B64" s="246"/>
      <c r="C64" s="257" t="s">
        <v>1183</v>
      </c>
      <c r="D64" s="280">
        <f t="shared" si="17"/>
        <v>142</v>
      </c>
      <c r="E64" s="280">
        <f t="shared" si="17"/>
        <v>142</v>
      </c>
      <c r="F64" s="280">
        <f t="shared" si="17"/>
        <v>141</v>
      </c>
      <c r="G64" s="280">
        <f t="shared" si="17"/>
        <v>157</v>
      </c>
      <c r="H64" s="280">
        <f t="shared" si="17"/>
        <v>159</v>
      </c>
      <c r="I64" s="280">
        <f t="shared" si="17"/>
        <v>159</v>
      </c>
      <c r="J64" s="280">
        <f t="shared" si="17"/>
        <v>157</v>
      </c>
      <c r="K64" s="280">
        <f t="shared" si="17"/>
        <v>156</v>
      </c>
      <c r="L64" s="280">
        <f t="shared" si="17"/>
        <v>150</v>
      </c>
      <c r="M64" s="280">
        <f t="shared" si="17"/>
        <v>151</v>
      </c>
      <c r="N64" s="280">
        <f t="shared" si="17"/>
        <v>150</v>
      </c>
      <c r="O64" s="280">
        <f t="shared" si="17"/>
        <v>148</v>
      </c>
      <c r="P64" s="248">
        <f t="shared" si="17"/>
        <v>151</v>
      </c>
      <c r="Q64" s="236"/>
      <c r="R64" s="279">
        <f t="shared" si="17"/>
        <v>156.33333333333334</v>
      </c>
      <c r="S64" s="249">
        <f t="shared" si="1"/>
        <v>-3.4115138592750616E-2</v>
      </c>
    </row>
    <row r="65" spans="1:19" s="234" customFormat="1" ht="13.5" customHeight="1" x14ac:dyDescent="0.2">
      <c r="A65" s="246"/>
      <c r="B65" s="246"/>
      <c r="C65" s="257" t="s">
        <v>1184</v>
      </c>
      <c r="D65" s="280">
        <f t="shared" si="17"/>
        <v>0</v>
      </c>
      <c r="E65" s="280">
        <f t="shared" si="17"/>
        <v>0</v>
      </c>
      <c r="F65" s="280">
        <f t="shared" si="17"/>
        <v>0</v>
      </c>
      <c r="G65" s="280">
        <f t="shared" si="17"/>
        <v>0</v>
      </c>
      <c r="H65" s="280">
        <f t="shared" si="17"/>
        <v>0</v>
      </c>
      <c r="I65" s="280">
        <f t="shared" si="17"/>
        <v>0</v>
      </c>
      <c r="J65" s="280">
        <f t="shared" si="17"/>
        <v>0</v>
      </c>
      <c r="K65" s="280">
        <f t="shared" si="17"/>
        <v>0</v>
      </c>
      <c r="L65" s="280">
        <f t="shared" si="17"/>
        <v>0</v>
      </c>
      <c r="M65" s="280">
        <f t="shared" si="17"/>
        <v>0</v>
      </c>
      <c r="N65" s="280">
        <f t="shared" si="17"/>
        <v>0</v>
      </c>
      <c r="O65" s="280">
        <f t="shared" si="17"/>
        <v>0</v>
      </c>
      <c r="P65" s="248">
        <f t="shared" si="17"/>
        <v>0</v>
      </c>
      <c r="Q65" s="236"/>
      <c r="R65" s="279">
        <f t="shared" si="17"/>
        <v>0</v>
      </c>
      <c r="S65" s="249">
        <f t="shared" si="1"/>
        <v>0</v>
      </c>
    </row>
    <row r="66" spans="1:19" s="234" customFormat="1" ht="13.5" customHeight="1" x14ac:dyDescent="0.2">
      <c r="A66" s="246"/>
      <c r="B66" s="246"/>
      <c r="C66" s="257" t="s">
        <v>1185</v>
      </c>
      <c r="D66" s="280">
        <f t="shared" si="17"/>
        <v>1</v>
      </c>
      <c r="E66" s="280">
        <f t="shared" si="17"/>
        <v>1</v>
      </c>
      <c r="F66" s="280">
        <f t="shared" si="17"/>
        <v>1</v>
      </c>
      <c r="G66" s="280">
        <f t="shared" si="17"/>
        <v>1</v>
      </c>
      <c r="H66" s="280">
        <f t="shared" si="17"/>
        <v>1</v>
      </c>
      <c r="I66" s="280">
        <f t="shared" si="17"/>
        <v>1</v>
      </c>
      <c r="J66" s="280">
        <f t="shared" si="17"/>
        <v>1</v>
      </c>
      <c r="K66" s="280">
        <f t="shared" si="17"/>
        <v>1</v>
      </c>
      <c r="L66" s="280">
        <f t="shared" si="17"/>
        <v>1</v>
      </c>
      <c r="M66" s="280">
        <f t="shared" si="17"/>
        <v>1</v>
      </c>
      <c r="N66" s="280">
        <f t="shared" si="17"/>
        <v>1</v>
      </c>
      <c r="O66" s="280">
        <f t="shared" si="17"/>
        <v>1</v>
      </c>
      <c r="P66" s="248">
        <f t="shared" si="17"/>
        <v>1</v>
      </c>
      <c r="Q66" s="236"/>
      <c r="R66" s="279">
        <f t="shared" si="17"/>
        <v>1</v>
      </c>
      <c r="S66" s="249">
        <f t="shared" si="1"/>
        <v>0</v>
      </c>
    </row>
    <row r="67" spans="1:19" s="261" customFormat="1" ht="20.399999999999999" x14ac:dyDescent="0.2">
      <c r="A67" s="138"/>
      <c r="B67" s="138"/>
      <c r="C67" s="281" t="s">
        <v>1186</v>
      </c>
      <c r="D67" s="282">
        <f t="shared" si="17"/>
        <v>8</v>
      </c>
      <c r="E67" s="282">
        <f t="shared" si="17"/>
        <v>8</v>
      </c>
      <c r="F67" s="282">
        <f t="shared" si="17"/>
        <v>8</v>
      </c>
      <c r="G67" s="282">
        <f t="shared" si="17"/>
        <v>8</v>
      </c>
      <c r="H67" s="282">
        <f t="shared" si="17"/>
        <v>8</v>
      </c>
      <c r="I67" s="282">
        <f t="shared" si="17"/>
        <v>8</v>
      </c>
      <c r="J67" s="282">
        <f t="shared" si="17"/>
        <v>8</v>
      </c>
      <c r="K67" s="282">
        <f t="shared" si="17"/>
        <v>8</v>
      </c>
      <c r="L67" s="282">
        <f t="shared" si="17"/>
        <v>8</v>
      </c>
      <c r="M67" s="282">
        <f t="shared" si="17"/>
        <v>8</v>
      </c>
      <c r="N67" s="282">
        <f t="shared" si="17"/>
        <v>8</v>
      </c>
      <c r="O67" s="282">
        <f t="shared" si="17"/>
        <v>8</v>
      </c>
      <c r="P67" s="259">
        <f t="shared" si="17"/>
        <v>8</v>
      </c>
      <c r="Q67" s="260"/>
      <c r="R67" s="283">
        <f t="shared" si="17"/>
        <v>6</v>
      </c>
      <c r="S67" s="249">
        <f t="shared" si="1"/>
        <v>0.33333333333333326</v>
      </c>
    </row>
    <row r="68" spans="1:19" s="234" customFormat="1" ht="13.5" customHeight="1" x14ac:dyDescent="0.2">
      <c r="A68" s="246"/>
      <c r="B68" s="246"/>
      <c r="C68" s="247" t="s">
        <v>1187</v>
      </c>
      <c r="D68" s="280">
        <f t="shared" si="17"/>
        <v>27</v>
      </c>
      <c r="E68" s="280">
        <f t="shared" si="17"/>
        <v>27</v>
      </c>
      <c r="F68" s="280">
        <f t="shared" si="17"/>
        <v>27</v>
      </c>
      <c r="G68" s="280">
        <f t="shared" si="17"/>
        <v>27</v>
      </c>
      <c r="H68" s="280">
        <f t="shared" si="17"/>
        <v>27</v>
      </c>
      <c r="I68" s="280">
        <f t="shared" si="17"/>
        <v>27</v>
      </c>
      <c r="J68" s="280">
        <f t="shared" si="17"/>
        <v>27</v>
      </c>
      <c r="K68" s="280">
        <f t="shared" si="17"/>
        <v>27</v>
      </c>
      <c r="L68" s="280">
        <f t="shared" si="17"/>
        <v>27</v>
      </c>
      <c r="M68" s="280">
        <f t="shared" si="17"/>
        <v>27</v>
      </c>
      <c r="N68" s="280">
        <f t="shared" si="17"/>
        <v>27</v>
      </c>
      <c r="O68" s="280">
        <f t="shared" si="17"/>
        <v>27</v>
      </c>
      <c r="P68" s="248">
        <f t="shared" si="17"/>
        <v>27</v>
      </c>
      <c r="Q68" s="236"/>
      <c r="R68" s="279">
        <f t="shared" si="17"/>
        <v>30</v>
      </c>
      <c r="S68" s="249">
        <f t="shared" si="1"/>
        <v>-9.9999999999999978E-2</v>
      </c>
    </row>
    <row r="69" spans="1:19" s="234" customFormat="1" ht="13.5" customHeight="1" x14ac:dyDescent="0.2">
      <c r="A69" s="246"/>
      <c r="B69" s="246"/>
      <c r="C69" s="262" t="s">
        <v>1188</v>
      </c>
      <c r="D69" s="280">
        <f t="shared" si="17"/>
        <v>23</v>
      </c>
      <c r="E69" s="280">
        <f t="shared" si="17"/>
        <v>23</v>
      </c>
      <c r="F69" s="280">
        <f t="shared" si="17"/>
        <v>23</v>
      </c>
      <c r="G69" s="280">
        <f t="shared" si="17"/>
        <v>23</v>
      </c>
      <c r="H69" s="280">
        <f t="shared" si="17"/>
        <v>23</v>
      </c>
      <c r="I69" s="280">
        <f t="shared" si="17"/>
        <v>24</v>
      </c>
      <c r="J69" s="280">
        <f t="shared" si="17"/>
        <v>24</v>
      </c>
      <c r="K69" s="280">
        <f t="shared" si="17"/>
        <v>24</v>
      </c>
      <c r="L69" s="280">
        <f t="shared" si="17"/>
        <v>24</v>
      </c>
      <c r="M69" s="280">
        <f t="shared" si="17"/>
        <v>24</v>
      </c>
      <c r="N69" s="280">
        <f t="shared" si="17"/>
        <v>24</v>
      </c>
      <c r="O69" s="280">
        <f t="shared" si="17"/>
        <v>24</v>
      </c>
      <c r="P69" s="248">
        <f t="shared" si="17"/>
        <v>23.583333333333332</v>
      </c>
      <c r="Q69" s="236"/>
      <c r="R69" s="279">
        <f t="shared" si="17"/>
        <v>25.333333333333332</v>
      </c>
      <c r="S69" s="249">
        <f t="shared" ref="S69:S100" si="18">IFERROR(((P69/R69)-1),0)</f>
        <v>-6.9078947368421018E-2</v>
      </c>
    </row>
    <row r="70" spans="1:19" s="234" customFormat="1" ht="13.5" customHeight="1" x14ac:dyDescent="0.2">
      <c r="A70" s="246"/>
      <c r="B70" s="246"/>
      <c r="C70" s="262" t="s">
        <v>1189</v>
      </c>
      <c r="D70" s="280">
        <f t="shared" si="17"/>
        <v>34</v>
      </c>
      <c r="E70" s="280">
        <f t="shared" si="17"/>
        <v>36</v>
      </c>
      <c r="F70" s="280">
        <f t="shared" si="17"/>
        <v>36</v>
      </c>
      <c r="G70" s="280">
        <f t="shared" si="17"/>
        <v>36</v>
      </c>
      <c r="H70" s="280">
        <f t="shared" si="17"/>
        <v>35</v>
      </c>
      <c r="I70" s="280">
        <f t="shared" si="17"/>
        <v>35</v>
      </c>
      <c r="J70" s="280">
        <f t="shared" si="17"/>
        <v>35</v>
      </c>
      <c r="K70" s="280">
        <f t="shared" si="17"/>
        <v>35</v>
      </c>
      <c r="L70" s="280">
        <f t="shared" si="17"/>
        <v>35</v>
      </c>
      <c r="M70" s="280">
        <f t="shared" si="17"/>
        <v>36</v>
      </c>
      <c r="N70" s="280">
        <f t="shared" si="17"/>
        <v>37</v>
      </c>
      <c r="O70" s="280">
        <f t="shared" si="17"/>
        <v>38</v>
      </c>
      <c r="P70" s="248">
        <f t="shared" si="17"/>
        <v>35.666666666666664</v>
      </c>
      <c r="Q70" s="236"/>
      <c r="R70" s="279">
        <f t="shared" si="17"/>
        <v>36</v>
      </c>
      <c r="S70" s="249">
        <f t="shared" si="18"/>
        <v>-9.2592592592593004E-3</v>
      </c>
    </row>
    <row r="71" spans="1:19" s="234" customFormat="1" ht="13.5" customHeight="1" x14ac:dyDescent="0.2">
      <c r="A71" s="246"/>
      <c r="B71" s="246"/>
      <c r="C71" s="262" t="s">
        <v>1190</v>
      </c>
      <c r="D71" s="280">
        <f t="shared" si="17"/>
        <v>8</v>
      </c>
      <c r="E71" s="280">
        <f t="shared" si="17"/>
        <v>8</v>
      </c>
      <c r="F71" s="280">
        <f t="shared" si="17"/>
        <v>8</v>
      </c>
      <c r="G71" s="280">
        <f t="shared" si="17"/>
        <v>8</v>
      </c>
      <c r="H71" s="280">
        <f t="shared" si="17"/>
        <v>8</v>
      </c>
      <c r="I71" s="280">
        <f t="shared" si="17"/>
        <v>8</v>
      </c>
      <c r="J71" s="280">
        <f t="shared" si="17"/>
        <v>8</v>
      </c>
      <c r="K71" s="280">
        <f t="shared" si="17"/>
        <v>8</v>
      </c>
      <c r="L71" s="280">
        <f t="shared" si="17"/>
        <v>8</v>
      </c>
      <c r="M71" s="280">
        <f t="shared" si="17"/>
        <v>8</v>
      </c>
      <c r="N71" s="280">
        <f t="shared" si="17"/>
        <v>8</v>
      </c>
      <c r="O71" s="280">
        <f t="shared" si="17"/>
        <v>8</v>
      </c>
      <c r="P71" s="248">
        <f t="shared" si="17"/>
        <v>8</v>
      </c>
      <c r="Q71" s="236"/>
      <c r="R71" s="279">
        <f t="shared" si="17"/>
        <v>8</v>
      </c>
      <c r="S71" s="249">
        <f t="shared" si="18"/>
        <v>0</v>
      </c>
    </row>
    <row r="72" spans="1:19" s="234" customFormat="1" ht="13.5" customHeight="1" x14ac:dyDescent="0.2">
      <c r="A72" s="246"/>
      <c r="B72" s="246"/>
      <c r="C72" s="263" t="s">
        <v>1191</v>
      </c>
      <c r="D72" s="280">
        <f t="shared" si="17"/>
        <v>8</v>
      </c>
      <c r="E72" s="280">
        <f t="shared" si="17"/>
        <v>8</v>
      </c>
      <c r="F72" s="280">
        <f t="shared" si="17"/>
        <v>8</v>
      </c>
      <c r="G72" s="280">
        <f t="shared" si="17"/>
        <v>8</v>
      </c>
      <c r="H72" s="280">
        <f t="shared" si="17"/>
        <v>8</v>
      </c>
      <c r="I72" s="280">
        <f t="shared" si="17"/>
        <v>8</v>
      </c>
      <c r="J72" s="280">
        <f t="shared" si="17"/>
        <v>8</v>
      </c>
      <c r="K72" s="280">
        <f t="shared" si="17"/>
        <v>8</v>
      </c>
      <c r="L72" s="280">
        <f t="shared" si="17"/>
        <v>8</v>
      </c>
      <c r="M72" s="280">
        <f t="shared" si="17"/>
        <v>8</v>
      </c>
      <c r="N72" s="280">
        <f t="shared" si="17"/>
        <v>8</v>
      </c>
      <c r="O72" s="280">
        <f t="shared" si="17"/>
        <v>8</v>
      </c>
      <c r="P72" s="248">
        <f t="shared" si="17"/>
        <v>8</v>
      </c>
      <c r="Q72" s="236"/>
      <c r="R72" s="279">
        <f t="shared" si="17"/>
        <v>20</v>
      </c>
      <c r="S72" s="249">
        <f t="shared" si="18"/>
        <v>-0.6</v>
      </c>
    </row>
    <row r="73" spans="1:19" s="234" customFormat="1" ht="13.5" customHeight="1" x14ac:dyDescent="0.2">
      <c r="A73" s="246"/>
      <c r="B73" s="246"/>
      <c r="C73" s="264" t="s">
        <v>1192</v>
      </c>
      <c r="D73" s="251">
        <f t="shared" si="17"/>
        <v>324</v>
      </c>
      <c r="E73" s="265">
        <f t="shared" si="17"/>
        <v>324</v>
      </c>
      <c r="F73" s="265">
        <f t="shared" si="17"/>
        <v>317</v>
      </c>
      <c r="G73" s="265">
        <f t="shared" si="17"/>
        <v>335</v>
      </c>
      <c r="H73" s="265">
        <f t="shared" si="17"/>
        <v>338</v>
      </c>
      <c r="I73" s="265">
        <f t="shared" si="17"/>
        <v>340</v>
      </c>
      <c r="J73" s="265">
        <f t="shared" si="17"/>
        <v>336</v>
      </c>
      <c r="K73" s="265">
        <f t="shared" si="17"/>
        <v>335</v>
      </c>
      <c r="L73" s="265">
        <f t="shared" si="17"/>
        <v>327</v>
      </c>
      <c r="M73" s="265">
        <f t="shared" si="17"/>
        <v>329</v>
      </c>
      <c r="N73" s="265">
        <f t="shared" si="17"/>
        <v>328</v>
      </c>
      <c r="O73" s="265">
        <f t="shared" si="17"/>
        <v>325</v>
      </c>
      <c r="P73" s="253">
        <f t="shared" si="17"/>
        <v>329.83333333333337</v>
      </c>
      <c r="Q73" s="236"/>
      <c r="R73" s="254">
        <f t="shared" si="17"/>
        <v>387.33333333333331</v>
      </c>
      <c r="S73" s="255">
        <f t="shared" si="18"/>
        <v>-0.14845094664371761</v>
      </c>
    </row>
    <row r="74" spans="1:19" s="234" customFormat="1" ht="13.5" customHeight="1" x14ac:dyDescent="0.2">
      <c r="A74" s="246"/>
      <c r="B74" s="246"/>
      <c r="C74" s="247" t="s">
        <v>1193</v>
      </c>
      <c r="D74" s="280">
        <f t="shared" si="17"/>
        <v>0</v>
      </c>
      <c r="E74" s="280">
        <f t="shared" si="17"/>
        <v>0</v>
      </c>
      <c r="F74" s="280">
        <f t="shared" si="17"/>
        <v>0</v>
      </c>
      <c r="G74" s="280">
        <f t="shared" si="17"/>
        <v>0</v>
      </c>
      <c r="H74" s="280">
        <f t="shared" si="17"/>
        <v>0</v>
      </c>
      <c r="I74" s="280">
        <f t="shared" si="17"/>
        <v>0</v>
      </c>
      <c r="J74" s="280">
        <f t="shared" si="17"/>
        <v>0</v>
      </c>
      <c r="K74" s="280">
        <f t="shared" si="17"/>
        <v>0</v>
      </c>
      <c r="L74" s="280">
        <f t="shared" si="17"/>
        <v>0</v>
      </c>
      <c r="M74" s="280">
        <f t="shared" si="17"/>
        <v>0</v>
      </c>
      <c r="N74" s="280">
        <f t="shared" si="17"/>
        <v>0</v>
      </c>
      <c r="O74" s="280">
        <f t="shared" si="17"/>
        <v>0</v>
      </c>
      <c r="P74" s="248">
        <f t="shared" si="17"/>
        <v>0</v>
      </c>
      <c r="Q74" s="236"/>
      <c r="R74" s="279">
        <f t="shared" si="17"/>
        <v>0</v>
      </c>
      <c r="S74" s="249">
        <f t="shared" si="18"/>
        <v>0</v>
      </c>
    </row>
    <row r="75" spans="1:19" s="234" customFormat="1" ht="13.5" customHeight="1" x14ac:dyDescent="0.2">
      <c r="A75" s="246"/>
      <c r="B75" s="246"/>
      <c r="C75" s="262" t="s">
        <v>1194</v>
      </c>
      <c r="D75" s="280">
        <f t="shared" si="17"/>
        <v>44</v>
      </c>
      <c r="E75" s="280">
        <f t="shared" si="17"/>
        <v>43</v>
      </c>
      <c r="F75" s="280">
        <f t="shared" si="17"/>
        <v>38</v>
      </c>
      <c r="G75" s="280">
        <f t="shared" si="17"/>
        <v>43</v>
      </c>
      <c r="H75" s="280">
        <f t="shared" si="17"/>
        <v>40</v>
      </c>
      <c r="I75" s="280">
        <f t="shared" si="17"/>
        <v>49</v>
      </c>
      <c r="J75" s="280">
        <f t="shared" si="17"/>
        <v>47</v>
      </c>
      <c r="K75" s="280">
        <f t="shared" si="17"/>
        <v>52</v>
      </c>
      <c r="L75" s="280">
        <f t="shared" si="17"/>
        <v>51</v>
      </c>
      <c r="M75" s="280">
        <f t="shared" si="17"/>
        <v>55</v>
      </c>
      <c r="N75" s="280">
        <f t="shared" si="17"/>
        <v>50</v>
      </c>
      <c r="O75" s="280">
        <f t="shared" si="17"/>
        <v>49</v>
      </c>
      <c r="P75" s="248">
        <f t="shared" si="17"/>
        <v>46.75</v>
      </c>
      <c r="Q75" s="236"/>
      <c r="R75" s="279">
        <f t="shared" si="17"/>
        <v>53</v>
      </c>
      <c r="S75" s="249">
        <f t="shared" si="18"/>
        <v>-0.11792452830188682</v>
      </c>
    </row>
    <row r="76" spans="1:19" s="234" customFormat="1" ht="13.5" customHeight="1" x14ac:dyDescent="0.2">
      <c r="A76" s="246"/>
      <c r="B76" s="246"/>
      <c r="C76" s="247" t="s">
        <v>1195</v>
      </c>
      <c r="D76" s="280">
        <f t="shared" si="17"/>
        <v>0</v>
      </c>
      <c r="E76" s="280">
        <f t="shared" si="17"/>
        <v>0</v>
      </c>
      <c r="F76" s="280">
        <f t="shared" si="17"/>
        <v>0</v>
      </c>
      <c r="G76" s="280">
        <f t="shared" si="17"/>
        <v>0</v>
      </c>
      <c r="H76" s="280">
        <f t="shared" si="17"/>
        <v>0</v>
      </c>
      <c r="I76" s="280">
        <f t="shared" si="17"/>
        <v>0</v>
      </c>
      <c r="J76" s="280">
        <f t="shared" si="17"/>
        <v>0</v>
      </c>
      <c r="K76" s="280">
        <f t="shared" si="17"/>
        <v>0</v>
      </c>
      <c r="L76" s="280">
        <f t="shared" si="17"/>
        <v>0</v>
      </c>
      <c r="M76" s="280">
        <f t="shared" si="17"/>
        <v>0</v>
      </c>
      <c r="N76" s="280">
        <f t="shared" si="17"/>
        <v>0</v>
      </c>
      <c r="O76" s="280">
        <f t="shared" si="17"/>
        <v>0</v>
      </c>
      <c r="P76" s="248">
        <f t="shared" si="17"/>
        <v>0</v>
      </c>
      <c r="Q76" s="236"/>
      <c r="R76" s="279">
        <f t="shared" si="17"/>
        <v>3</v>
      </c>
      <c r="S76" s="249">
        <f t="shared" si="18"/>
        <v>-1</v>
      </c>
    </row>
    <row r="77" spans="1:19" s="234" customFormat="1" ht="13.5" customHeight="1" x14ac:dyDescent="0.2">
      <c r="A77" s="246"/>
      <c r="B77" s="246"/>
      <c r="C77" s="264" t="s">
        <v>1196</v>
      </c>
      <c r="D77" s="251">
        <f t="shared" ref="D77:R78" si="19">D20+D39+D58</f>
        <v>44</v>
      </c>
      <c r="E77" s="251">
        <f t="shared" si="19"/>
        <v>43</v>
      </c>
      <c r="F77" s="251">
        <f t="shared" si="19"/>
        <v>38</v>
      </c>
      <c r="G77" s="251">
        <f t="shared" si="19"/>
        <v>43</v>
      </c>
      <c r="H77" s="251">
        <f t="shared" si="19"/>
        <v>40</v>
      </c>
      <c r="I77" s="251">
        <f t="shared" si="19"/>
        <v>49</v>
      </c>
      <c r="J77" s="251">
        <f t="shared" si="19"/>
        <v>47</v>
      </c>
      <c r="K77" s="251">
        <f t="shared" si="19"/>
        <v>52</v>
      </c>
      <c r="L77" s="251">
        <f t="shared" si="19"/>
        <v>51</v>
      </c>
      <c r="M77" s="251">
        <f t="shared" si="19"/>
        <v>55</v>
      </c>
      <c r="N77" s="251">
        <f t="shared" si="19"/>
        <v>50</v>
      </c>
      <c r="O77" s="251">
        <f t="shared" si="19"/>
        <v>49</v>
      </c>
      <c r="P77" s="253">
        <f t="shared" si="19"/>
        <v>46.75</v>
      </c>
      <c r="Q77" s="236"/>
      <c r="R77" s="254">
        <f t="shared" si="19"/>
        <v>56</v>
      </c>
      <c r="S77" s="255">
        <f t="shared" si="18"/>
        <v>-0.1651785714285714</v>
      </c>
    </row>
    <row r="78" spans="1:19" s="234" customFormat="1" x14ac:dyDescent="0.2">
      <c r="A78" s="246"/>
      <c r="B78" s="246"/>
      <c r="C78" s="264" t="s">
        <v>1197</v>
      </c>
      <c r="D78" s="251">
        <f t="shared" si="19"/>
        <v>368</v>
      </c>
      <c r="E78" s="251">
        <f t="shared" si="19"/>
        <v>367</v>
      </c>
      <c r="F78" s="251">
        <f t="shared" si="19"/>
        <v>355</v>
      </c>
      <c r="G78" s="251">
        <f t="shared" si="19"/>
        <v>378</v>
      </c>
      <c r="H78" s="251">
        <f t="shared" si="19"/>
        <v>378</v>
      </c>
      <c r="I78" s="251">
        <f t="shared" si="19"/>
        <v>389</v>
      </c>
      <c r="J78" s="251">
        <f t="shared" si="19"/>
        <v>383</v>
      </c>
      <c r="K78" s="251">
        <f t="shared" si="19"/>
        <v>387</v>
      </c>
      <c r="L78" s="251">
        <f t="shared" si="19"/>
        <v>378</v>
      </c>
      <c r="M78" s="251">
        <f t="shared" si="19"/>
        <v>384</v>
      </c>
      <c r="N78" s="251">
        <f t="shared" si="19"/>
        <v>378</v>
      </c>
      <c r="O78" s="251">
        <f t="shared" si="19"/>
        <v>374</v>
      </c>
      <c r="P78" s="253">
        <f t="shared" si="19"/>
        <v>376.58333333333337</v>
      </c>
      <c r="Q78" s="236"/>
      <c r="R78" s="254">
        <f t="shared" si="19"/>
        <v>443.33333333333331</v>
      </c>
      <c r="S78" s="255">
        <f t="shared" si="18"/>
        <v>-0.15056390977443601</v>
      </c>
    </row>
    <row r="79" spans="1:19" s="234" customFormat="1" x14ac:dyDescent="0.2">
      <c r="A79" s="242"/>
      <c r="B79" s="284" t="s">
        <v>1198</v>
      </c>
      <c r="C79" s="269"/>
      <c r="D79" s="270"/>
      <c r="E79" s="270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2"/>
      <c r="Q79" s="236"/>
      <c r="R79" s="273"/>
      <c r="S79" s="252"/>
    </row>
    <row r="80" spans="1:19" s="234" customFormat="1" x14ac:dyDescent="0.2">
      <c r="A80" s="246"/>
      <c r="B80" s="246"/>
      <c r="C80" s="247" t="s">
        <v>1199</v>
      </c>
      <c r="D80" s="316">
        <f>'P.E. Atual. '!C1643</f>
        <v>1</v>
      </c>
      <c r="E80" s="316">
        <f>'P.E. Atual. '!D1643</f>
        <v>2</v>
      </c>
      <c r="F80" s="316">
        <f>'P.E. Atual. '!E1643</f>
        <v>0</v>
      </c>
      <c r="G80" s="316">
        <f>'P.E. Atual. '!F1643</f>
        <v>20</v>
      </c>
      <c r="H80" s="316">
        <f>'P.E. Atual. '!G1643</f>
        <v>6</v>
      </c>
      <c r="I80" s="316">
        <f>'P.E. Atual. '!H1643</f>
        <v>3</v>
      </c>
      <c r="J80" s="316">
        <f>'P.E. Atual. '!I1643</f>
        <v>2</v>
      </c>
      <c r="K80" s="316">
        <f>'P.E. Atual. '!J1643</f>
        <v>2</v>
      </c>
      <c r="L80" s="316">
        <f>'P.E. Atual. '!K1643</f>
        <v>3</v>
      </c>
      <c r="M80" s="316">
        <f>'P.E. Atual. '!L1643</f>
        <v>5</v>
      </c>
      <c r="N80" s="316">
        <f>'P.E. Atual. '!M1643</f>
        <v>3</v>
      </c>
      <c r="O80" s="316">
        <f>'P.E. Atual. '!N1643</f>
        <v>1</v>
      </c>
      <c r="P80" s="248">
        <f>AVERAGE(D80:O80)</f>
        <v>4</v>
      </c>
      <c r="Q80" s="236"/>
      <c r="R80" s="279">
        <v>4</v>
      </c>
      <c r="S80" s="249">
        <f t="shared" si="18"/>
        <v>0</v>
      </c>
    </row>
    <row r="81" spans="1:19" s="234" customFormat="1" x14ac:dyDescent="0.2">
      <c r="A81" s="246"/>
      <c r="B81" s="246"/>
      <c r="C81" s="247" t="s">
        <v>1200</v>
      </c>
      <c r="D81" s="316">
        <f>'P.E. Atual. '!C1644</f>
        <v>2</v>
      </c>
      <c r="E81" s="316">
        <f>'P.E. Atual. '!D1644</f>
        <v>2</v>
      </c>
      <c r="F81" s="316">
        <f>'P.E. Atual. '!E1644</f>
        <v>13</v>
      </c>
      <c r="G81" s="316">
        <f>'P.E. Atual. '!F1644</f>
        <v>2</v>
      </c>
      <c r="H81" s="316">
        <f>'P.E. Atual. '!G1644</f>
        <v>2</v>
      </c>
      <c r="I81" s="316">
        <f>'P.E. Atual. '!H1644</f>
        <v>1</v>
      </c>
      <c r="J81" s="316">
        <f>'P.E. Atual. '!I1644</f>
        <v>6</v>
      </c>
      <c r="K81" s="316">
        <f>'P.E. Atual. '!J1644</f>
        <v>5</v>
      </c>
      <c r="L81" s="316">
        <f>'P.E. Atual. '!K1644</f>
        <v>10</v>
      </c>
      <c r="M81" s="316">
        <f>'P.E. Atual. '!L1644</f>
        <v>3</v>
      </c>
      <c r="N81" s="316">
        <f>'P.E. Atual. '!M1644</f>
        <v>4</v>
      </c>
      <c r="O81" s="316">
        <f>'P.E. Atual. '!N1644</f>
        <v>3</v>
      </c>
      <c r="P81" s="248">
        <f>AVERAGE(D81:O81)</f>
        <v>4.416666666666667</v>
      </c>
      <c r="Q81" s="236"/>
      <c r="R81" s="279">
        <v>4</v>
      </c>
      <c r="S81" s="249">
        <f t="shared" si="18"/>
        <v>0.10416666666666674</v>
      </c>
    </row>
    <row r="82" spans="1:19" s="234" customFormat="1" x14ac:dyDescent="0.2">
      <c r="A82" s="246"/>
      <c r="B82" s="266"/>
      <c r="C82" s="247" t="s">
        <v>1201</v>
      </c>
      <c r="D82" s="316">
        <f>'P.E. Atual. '!C1642</f>
        <v>12</v>
      </c>
      <c r="E82" s="316">
        <f>'P.E. Atual. '!D1642</f>
        <v>11</v>
      </c>
      <c r="F82" s="316">
        <f>'P.E. Atual. '!E1642</f>
        <v>9</v>
      </c>
      <c r="G82" s="316">
        <f>'P.E. Atual. '!F1642</f>
        <v>13</v>
      </c>
      <c r="H82" s="316">
        <f>'P.E. Atual. '!G1642</f>
        <v>18</v>
      </c>
      <c r="I82" s="316">
        <f>'P.E. Atual. '!H1642</f>
        <v>15</v>
      </c>
      <c r="J82" s="316">
        <f>'P.E. Atual. '!I1642</f>
        <v>14</v>
      </c>
      <c r="K82" s="316">
        <f>'P.E. Atual. '!J1642</f>
        <v>15</v>
      </c>
      <c r="L82" s="316">
        <f>'P.E. Atual. '!K1642</f>
        <v>17</v>
      </c>
      <c r="M82" s="316">
        <f>'P.E. Atual. '!L1642</f>
        <v>14</v>
      </c>
      <c r="N82" s="316">
        <f>'P.E. Atual. '!M1642</f>
        <v>14</v>
      </c>
      <c r="O82" s="316">
        <f>'P.E. Atual. '!N1642</f>
        <v>10</v>
      </c>
      <c r="P82" s="248">
        <f>AVERAGE(D82:O82)</f>
        <v>13.5</v>
      </c>
      <c r="Q82" s="236"/>
      <c r="R82" s="279">
        <v>10</v>
      </c>
      <c r="S82" s="249">
        <f t="shared" si="18"/>
        <v>0.35000000000000009</v>
      </c>
    </row>
    <row r="83" spans="1:19" s="234" customFormat="1" ht="13.5" customHeight="1" x14ac:dyDescent="0.2">
      <c r="A83" s="242"/>
      <c r="B83" s="268" t="s">
        <v>1202</v>
      </c>
      <c r="C83" s="269"/>
      <c r="D83" s="270"/>
      <c r="E83" s="270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2"/>
      <c r="Q83" s="236"/>
      <c r="R83" s="273"/>
      <c r="S83" s="252"/>
    </row>
    <row r="84" spans="1:19" s="234" customFormat="1" ht="13.5" customHeight="1" x14ac:dyDescent="0.2">
      <c r="A84" s="246"/>
      <c r="B84" s="246"/>
      <c r="C84" s="285" t="s">
        <v>1203</v>
      </c>
      <c r="D84" s="286">
        <f>D37+D18+D56</f>
        <v>44</v>
      </c>
      <c r="E84" s="286">
        <f t="shared" ref="E84:O84" si="20">E37+E18+E56</f>
        <v>43</v>
      </c>
      <c r="F84" s="286">
        <f t="shared" si="20"/>
        <v>38</v>
      </c>
      <c r="G84" s="286">
        <f t="shared" si="20"/>
        <v>43</v>
      </c>
      <c r="H84" s="286">
        <f t="shared" si="20"/>
        <v>40</v>
      </c>
      <c r="I84" s="286">
        <f t="shared" si="20"/>
        <v>49</v>
      </c>
      <c r="J84" s="286">
        <f t="shared" si="20"/>
        <v>47</v>
      </c>
      <c r="K84" s="286">
        <f t="shared" si="20"/>
        <v>52</v>
      </c>
      <c r="L84" s="286">
        <f t="shared" si="20"/>
        <v>51</v>
      </c>
      <c r="M84" s="286">
        <f t="shared" si="20"/>
        <v>55</v>
      </c>
      <c r="N84" s="286">
        <f t="shared" si="20"/>
        <v>50</v>
      </c>
      <c r="O84" s="286">
        <f t="shared" si="20"/>
        <v>49</v>
      </c>
      <c r="P84" s="287">
        <f>AVERAGE(D84:O84)</f>
        <v>46.75</v>
      </c>
      <c r="Q84" s="288"/>
      <c r="R84" s="289">
        <f>R37+R18</f>
        <v>0</v>
      </c>
      <c r="S84" s="255">
        <f t="shared" si="18"/>
        <v>0</v>
      </c>
    </row>
    <row r="85" spans="1:19" s="234" customFormat="1" ht="13.5" customHeight="1" x14ac:dyDescent="0.2">
      <c r="A85" s="246"/>
      <c r="B85" s="246"/>
      <c r="C85" s="262" t="s">
        <v>1204</v>
      </c>
      <c r="D85" s="316">
        <f>D57</f>
        <v>0</v>
      </c>
      <c r="E85" s="316">
        <f t="shared" ref="E85:O85" si="21">E57</f>
        <v>0</v>
      </c>
      <c r="F85" s="316">
        <f t="shared" si="21"/>
        <v>0</v>
      </c>
      <c r="G85" s="316">
        <f t="shared" si="21"/>
        <v>0</v>
      </c>
      <c r="H85" s="316">
        <f t="shared" si="21"/>
        <v>0</v>
      </c>
      <c r="I85" s="316">
        <f t="shared" si="21"/>
        <v>0</v>
      </c>
      <c r="J85" s="316">
        <f t="shared" si="21"/>
        <v>0</v>
      </c>
      <c r="K85" s="316">
        <f t="shared" si="21"/>
        <v>0</v>
      </c>
      <c r="L85" s="316">
        <f t="shared" si="21"/>
        <v>0</v>
      </c>
      <c r="M85" s="316">
        <f t="shared" si="21"/>
        <v>0</v>
      </c>
      <c r="N85" s="316">
        <f t="shared" si="21"/>
        <v>0</v>
      </c>
      <c r="O85" s="316">
        <f t="shared" si="21"/>
        <v>0</v>
      </c>
      <c r="P85" s="248">
        <f>AVERAGE(D85:O85)</f>
        <v>0</v>
      </c>
      <c r="Q85" s="236"/>
      <c r="R85" s="279">
        <v>0</v>
      </c>
      <c r="S85" s="249">
        <f t="shared" si="18"/>
        <v>0</v>
      </c>
    </row>
    <row r="86" spans="1:19" s="234" customFormat="1" x14ac:dyDescent="0.2">
      <c r="A86" s="290"/>
      <c r="B86" s="266"/>
      <c r="C86" s="267" t="s">
        <v>1205</v>
      </c>
      <c r="D86" s="291">
        <f>D84+D85</f>
        <v>44</v>
      </c>
      <c r="E86" s="291">
        <f t="shared" ref="E86:O86" si="22">E84+E85</f>
        <v>43</v>
      </c>
      <c r="F86" s="291">
        <f t="shared" si="22"/>
        <v>38</v>
      </c>
      <c r="G86" s="291">
        <f t="shared" si="22"/>
        <v>43</v>
      </c>
      <c r="H86" s="291">
        <f>H84+H85</f>
        <v>40</v>
      </c>
      <c r="I86" s="291">
        <f t="shared" si="22"/>
        <v>49</v>
      </c>
      <c r="J86" s="291">
        <f t="shared" si="22"/>
        <v>47</v>
      </c>
      <c r="K86" s="291">
        <f t="shared" si="22"/>
        <v>52</v>
      </c>
      <c r="L86" s="291">
        <f t="shared" si="22"/>
        <v>51</v>
      </c>
      <c r="M86" s="291">
        <f t="shared" si="22"/>
        <v>55</v>
      </c>
      <c r="N86" s="291">
        <f t="shared" si="22"/>
        <v>50</v>
      </c>
      <c r="O86" s="291">
        <f t="shared" si="22"/>
        <v>49</v>
      </c>
      <c r="P86" s="253">
        <f>P84+P85</f>
        <v>46.75</v>
      </c>
      <c r="Q86" s="236"/>
      <c r="R86" s="254">
        <f>R84+R85</f>
        <v>0</v>
      </c>
      <c r="S86" s="292">
        <f t="shared" si="18"/>
        <v>0</v>
      </c>
    </row>
    <row r="87" spans="1:19" s="234" customFormat="1" x14ac:dyDescent="0.2">
      <c r="A87" s="293"/>
      <c r="B87" s="284" t="s">
        <v>1206</v>
      </c>
      <c r="C87" s="269"/>
      <c r="D87" s="270"/>
      <c r="E87" s="270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2"/>
      <c r="Q87" s="236"/>
      <c r="R87" s="273"/>
      <c r="S87" s="252"/>
    </row>
    <row r="88" spans="1:19" s="234" customFormat="1" x14ac:dyDescent="0.2">
      <c r="A88" s="290"/>
      <c r="B88" s="246"/>
      <c r="C88" s="294" t="s">
        <v>1207</v>
      </c>
      <c r="D88" s="315">
        <v>2</v>
      </c>
      <c r="E88" s="315">
        <v>2</v>
      </c>
      <c r="F88" s="315">
        <v>2</v>
      </c>
      <c r="G88" s="315">
        <v>2</v>
      </c>
      <c r="H88" s="315">
        <v>2</v>
      </c>
      <c r="I88" s="315">
        <v>2</v>
      </c>
      <c r="J88" s="315">
        <v>2</v>
      </c>
      <c r="K88" s="315">
        <v>2</v>
      </c>
      <c r="L88" s="315">
        <v>2</v>
      </c>
      <c r="M88" s="315">
        <v>2</v>
      </c>
      <c r="N88" s="315">
        <v>2</v>
      </c>
      <c r="O88" s="315">
        <v>2</v>
      </c>
      <c r="P88" s="248">
        <f>AVERAGE(D88:O88)</f>
        <v>2</v>
      </c>
      <c r="Q88" s="236"/>
      <c r="R88" s="279">
        <v>2</v>
      </c>
      <c r="S88" s="249">
        <f t="shared" si="18"/>
        <v>0</v>
      </c>
    </row>
    <row r="89" spans="1:19" s="234" customFormat="1" x14ac:dyDescent="0.2">
      <c r="A89" s="293"/>
      <c r="B89" s="284" t="s">
        <v>1208</v>
      </c>
      <c r="C89" s="269"/>
      <c r="D89" s="270"/>
      <c r="E89" s="270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2"/>
      <c r="Q89" s="236"/>
      <c r="R89" s="273"/>
      <c r="S89" s="252"/>
    </row>
    <row r="90" spans="1:19" s="234" customFormat="1" x14ac:dyDescent="0.2">
      <c r="A90" s="290"/>
      <c r="B90" s="246"/>
      <c r="C90" s="294" t="s">
        <v>1209</v>
      </c>
      <c r="D90" s="252">
        <f>D91+D92+D93</f>
        <v>149.45833333333334</v>
      </c>
      <c r="E90" s="252">
        <f t="shared" ref="E90:O90" si="23">E91+E92+E93</f>
        <v>161.20833333333334</v>
      </c>
      <c r="F90" s="252">
        <f t="shared" si="23"/>
        <v>144.66666666666666</v>
      </c>
      <c r="G90" s="252">
        <f t="shared" si="23"/>
        <v>130.41666666666669</v>
      </c>
      <c r="H90" s="252">
        <f t="shared" si="23"/>
        <v>160.58333333333334</v>
      </c>
      <c r="I90" s="252">
        <f t="shared" si="23"/>
        <v>237.95833333333334</v>
      </c>
      <c r="J90" s="252">
        <f t="shared" si="23"/>
        <v>139.125</v>
      </c>
      <c r="K90" s="252">
        <f t="shared" si="23"/>
        <v>165.20833333333334</v>
      </c>
      <c r="L90" s="252">
        <f t="shared" si="23"/>
        <v>144.29166666666666</v>
      </c>
      <c r="M90" s="252">
        <f t="shared" si="23"/>
        <v>156.41666666666666</v>
      </c>
      <c r="N90" s="252">
        <f t="shared" si="23"/>
        <v>120.25</v>
      </c>
      <c r="O90" s="252">
        <f t="shared" si="23"/>
        <v>175.75</v>
      </c>
      <c r="P90" s="243">
        <f t="shared" ref="P90:P95" si="24">AVERAGE(D90:O90)</f>
        <v>157.11111111111111</v>
      </c>
      <c r="Q90" s="236"/>
      <c r="R90" s="273">
        <f>R91+R92+R93</f>
        <v>1390</v>
      </c>
      <c r="S90" s="255">
        <f t="shared" si="18"/>
        <v>-0.88697042366107115</v>
      </c>
    </row>
    <row r="91" spans="1:19" s="234" customFormat="1" x14ac:dyDescent="0.2">
      <c r="A91" s="290"/>
      <c r="B91" s="246"/>
      <c r="C91" s="256" t="s">
        <v>1210</v>
      </c>
      <c r="D91" s="316">
        <f>'P.E. Atual. '!C1649</f>
        <v>3.4583333333333335</v>
      </c>
      <c r="E91" s="316">
        <f>'P.E. Atual. '!D1649</f>
        <v>2.2083333333333335</v>
      </c>
      <c r="F91" s="316">
        <f>'P.E. Atual. '!E1649</f>
        <v>2.6666666666666665</v>
      </c>
      <c r="G91" s="316">
        <f>'P.E. Atual. '!F1649</f>
        <v>2.4166666666666665</v>
      </c>
      <c r="H91" s="316">
        <f>'P.E. Atual. '!G1649</f>
        <v>2.5833333333333335</v>
      </c>
      <c r="I91" s="316">
        <f>'P.E. Atual. '!H1649</f>
        <v>2.9583333333333335</v>
      </c>
      <c r="J91" s="316">
        <f>'P.E. Atual. '!I1649</f>
        <v>3.125</v>
      </c>
      <c r="K91" s="316">
        <f>'P.E. Atual. '!J1649</f>
        <v>3.2083333333333335</v>
      </c>
      <c r="L91" s="316">
        <f>'P.E. Atual. '!K1649</f>
        <v>2.2916666666666665</v>
      </c>
      <c r="M91" s="316">
        <f>'P.E. Atual. '!L1649</f>
        <v>3.4166666666666665</v>
      </c>
      <c r="N91" s="316">
        <f>'P.E. Atual. '!M1649</f>
        <v>4.25</v>
      </c>
      <c r="O91" s="316">
        <f>'P.E. Atual. '!N1649</f>
        <v>3.75</v>
      </c>
      <c r="P91" s="248">
        <f t="shared" si="24"/>
        <v>3.0277777777777781</v>
      </c>
      <c r="Q91" s="236"/>
      <c r="R91" s="279">
        <v>0</v>
      </c>
      <c r="S91" s="249">
        <f t="shared" si="18"/>
        <v>0</v>
      </c>
    </row>
    <row r="92" spans="1:19" s="234" customFormat="1" x14ac:dyDescent="0.2">
      <c r="A92" s="290"/>
      <c r="B92" s="246"/>
      <c r="C92" s="257" t="s">
        <v>1211</v>
      </c>
      <c r="D92" s="316">
        <f>'P.E. Atual. '!C1646</f>
        <v>134</v>
      </c>
      <c r="E92" s="316">
        <f>'P.E. Atual. '!D1646</f>
        <v>147</v>
      </c>
      <c r="F92" s="316">
        <f>'P.E. Atual. '!E1646</f>
        <v>130</v>
      </c>
      <c r="G92" s="316">
        <f>'P.E. Atual. '!F1646</f>
        <v>116</v>
      </c>
      <c r="H92" s="316">
        <f>'P.E. Atual. '!G1646</f>
        <v>146</v>
      </c>
      <c r="I92" s="316">
        <f>'P.E. Atual. '!H1646</f>
        <v>223</v>
      </c>
      <c r="J92" s="316">
        <f>'P.E. Atual. '!I1646</f>
        <v>124</v>
      </c>
      <c r="K92" s="316">
        <f>'P.E. Atual. '!J1646</f>
        <v>150</v>
      </c>
      <c r="L92" s="316">
        <f>'P.E. Atual. '!K1646</f>
        <v>130</v>
      </c>
      <c r="M92" s="316">
        <f>'P.E. Atual. '!L1646</f>
        <v>141</v>
      </c>
      <c r="N92" s="316">
        <f>'P.E. Atual. '!M1646</f>
        <v>104</v>
      </c>
      <c r="O92" s="316">
        <f>'P.E. Atual. '!N1646</f>
        <v>160</v>
      </c>
      <c r="P92" s="248">
        <f t="shared" si="24"/>
        <v>142.08333333333334</v>
      </c>
      <c r="Q92" s="236"/>
      <c r="R92" s="279">
        <v>1378</v>
      </c>
      <c r="S92" s="249">
        <f t="shared" si="18"/>
        <v>-0.89689163038219644</v>
      </c>
    </row>
    <row r="93" spans="1:19" s="234" customFormat="1" x14ac:dyDescent="0.2">
      <c r="A93" s="290"/>
      <c r="B93" s="246"/>
      <c r="C93" s="312" t="s">
        <v>1212</v>
      </c>
      <c r="D93" s="315">
        <v>12</v>
      </c>
      <c r="E93" s="315">
        <v>12</v>
      </c>
      <c r="F93" s="315">
        <v>12</v>
      </c>
      <c r="G93" s="315">
        <v>12</v>
      </c>
      <c r="H93" s="315">
        <v>12</v>
      </c>
      <c r="I93" s="315">
        <v>12</v>
      </c>
      <c r="J93" s="315">
        <v>12</v>
      </c>
      <c r="K93" s="315">
        <v>12</v>
      </c>
      <c r="L93" s="315">
        <v>12</v>
      </c>
      <c r="M93" s="315">
        <v>12</v>
      </c>
      <c r="N93" s="315">
        <v>12</v>
      </c>
      <c r="O93" s="315">
        <v>12</v>
      </c>
      <c r="P93" s="248">
        <f t="shared" si="24"/>
        <v>12</v>
      </c>
      <c r="Q93" s="236"/>
      <c r="R93" s="279">
        <v>12</v>
      </c>
      <c r="S93" s="249">
        <f t="shared" si="18"/>
        <v>0</v>
      </c>
    </row>
    <row r="94" spans="1:19" s="234" customFormat="1" x14ac:dyDescent="0.2">
      <c r="A94" s="290"/>
      <c r="B94" s="246"/>
      <c r="C94" s="250" t="s">
        <v>1213</v>
      </c>
      <c r="D94" s="251">
        <f t="shared" ref="D94:O94" si="25">D95</f>
        <v>0</v>
      </c>
      <c r="E94" s="251">
        <f t="shared" si="25"/>
        <v>0</v>
      </c>
      <c r="F94" s="251">
        <f t="shared" si="25"/>
        <v>0</v>
      </c>
      <c r="G94" s="251">
        <f t="shared" si="25"/>
        <v>0</v>
      </c>
      <c r="H94" s="251">
        <f t="shared" si="25"/>
        <v>0</v>
      </c>
      <c r="I94" s="251">
        <f t="shared" si="25"/>
        <v>0</v>
      </c>
      <c r="J94" s="251">
        <f t="shared" si="25"/>
        <v>0</v>
      </c>
      <c r="K94" s="251">
        <f t="shared" si="25"/>
        <v>0</v>
      </c>
      <c r="L94" s="251">
        <f t="shared" si="25"/>
        <v>0</v>
      </c>
      <c r="M94" s="251">
        <f t="shared" si="25"/>
        <v>0</v>
      </c>
      <c r="N94" s="251">
        <f>N95</f>
        <v>0</v>
      </c>
      <c r="O94" s="251">
        <f t="shared" si="25"/>
        <v>0</v>
      </c>
      <c r="P94" s="253">
        <f t="shared" si="24"/>
        <v>0</v>
      </c>
      <c r="Q94" s="236"/>
      <c r="R94" s="295">
        <f>R95</f>
        <v>58960</v>
      </c>
      <c r="S94" s="255">
        <f t="shared" si="18"/>
        <v>-1</v>
      </c>
    </row>
    <row r="95" spans="1:19" s="234" customFormat="1" x14ac:dyDescent="0.2">
      <c r="A95" s="290"/>
      <c r="B95" s="246"/>
      <c r="C95" s="312" t="s">
        <v>1214</v>
      </c>
      <c r="D95" s="315">
        <v>0</v>
      </c>
      <c r="E95" s="315">
        <v>0</v>
      </c>
      <c r="F95" s="315">
        <v>0</v>
      </c>
      <c r="G95" s="315">
        <v>0</v>
      </c>
      <c r="H95" s="315">
        <v>0</v>
      </c>
      <c r="I95" s="315">
        <v>0</v>
      </c>
      <c r="J95" s="315">
        <v>0</v>
      </c>
      <c r="K95" s="315">
        <v>0</v>
      </c>
      <c r="L95" s="315">
        <v>0</v>
      </c>
      <c r="M95" s="315">
        <v>0</v>
      </c>
      <c r="N95" s="315">
        <v>0</v>
      </c>
      <c r="O95" s="315">
        <v>0</v>
      </c>
      <c r="P95" s="248">
        <f t="shared" si="24"/>
        <v>0</v>
      </c>
      <c r="Q95" s="236"/>
      <c r="R95" s="279">
        <v>58960</v>
      </c>
      <c r="S95" s="249">
        <f t="shared" si="18"/>
        <v>-1</v>
      </c>
    </row>
    <row r="96" spans="1:19" s="234" customFormat="1" x14ac:dyDescent="0.2">
      <c r="A96" s="293"/>
      <c r="B96" s="268" t="s">
        <v>1215</v>
      </c>
      <c r="C96" s="269"/>
      <c r="D96" s="270"/>
      <c r="E96" s="270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2"/>
      <c r="Q96" s="236"/>
      <c r="R96" s="273"/>
      <c r="S96" s="296"/>
    </row>
    <row r="97" spans="1:19" s="234" customFormat="1" x14ac:dyDescent="0.2">
      <c r="A97" s="246"/>
      <c r="B97" s="246"/>
      <c r="C97" s="262" t="s">
        <v>1216</v>
      </c>
      <c r="D97" s="297">
        <f>[1]Lotacionograma!I90-([1]Lotacionograma!I83+[1]Lotacionograma!I6)</f>
        <v>364272.77</v>
      </c>
      <c r="E97" s="297">
        <f>D97</f>
        <v>364272.77</v>
      </c>
      <c r="F97" s="297">
        <f>D97</f>
        <v>364272.77</v>
      </c>
      <c r="G97" s="297">
        <f>D97</f>
        <v>364272.77</v>
      </c>
      <c r="H97" s="297">
        <f>D97*1.08</f>
        <v>393414.59160000004</v>
      </c>
      <c r="I97" s="297">
        <f>H97</f>
        <v>393414.59160000004</v>
      </c>
      <c r="J97" s="297">
        <f t="shared" ref="J97:O97" si="26">I97</f>
        <v>393414.59160000004</v>
      </c>
      <c r="K97" s="297">
        <f t="shared" si="26"/>
        <v>393414.59160000004</v>
      </c>
      <c r="L97" s="297">
        <f t="shared" si="26"/>
        <v>393414.59160000004</v>
      </c>
      <c r="M97" s="297">
        <f t="shared" si="26"/>
        <v>393414.59160000004</v>
      </c>
      <c r="N97" s="297">
        <f t="shared" si="26"/>
        <v>393414.59160000004</v>
      </c>
      <c r="O97" s="297">
        <f t="shared" si="26"/>
        <v>393414.59160000004</v>
      </c>
      <c r="P97" s="298">
        <f>AVERAGE(D97:O97)</f>
        <v>383700.65106666664</v>
      </c>
      <c r="Q97" s="236"/>
      <c r="R97" s="279">
        <v>371473.83</v>
      </c>
      <c r="S97" s="249">
        <f t="shared" si="18"/>
        <v>3.2914353796246187E-2</v>
      </c>
    </row>
    <row r="98" spans="1:19" s="234" customFormat="1" x14ac:dyDescent="0.2">
      <c r="A98" s="246"/>
      <c r="B98" s="246"/>
      <c r="C98" s="262" t="s">
        <v>1217</v>
      </c>
      <c r="D98" s="297">
        <f>[1]Lotacionograma!I6</f>
        <v>0</v>
      </c>
      <c r="E98" s="297">
        <f>D98</f>
        <v>0</v>
      </c>
      <c r="F98" s="297">
        <f>D98</f>
        <v>0</v>
      </c>
      <c r="G98" s="297">
        <f>D98</f>
        <v>0</v>
      </c>
      <c r="H98" s="297">
        <f>D98</f>
        <v>0</v>
      </c>
      <c r="I98" s="297">
        <f>D98</f>
        <v>0</v>
      </c>
      <c r="J98" s="297">
        <f>D98</f>
        <v>0</v>
      </c>
      <c r="K98" s="297">
        <f>D98</f>
        <v>0</v>
      </c>
      <c r="L98" s="297">
        <f>D98</f>
        <v>0</v>
      </c>
      <c r="M98" s="297">
        <f>D98</f>
        <v>0</v>
      </c>
      <c r="N98" s="297">
        <f>D98</f>
        <v>0</v>
      </c>
      <c r="O98" s="297">
        <f>D98</f>
        <v>0</v>
      </c>
      <c r="P98" s="298">
        <f>AVERAGE(D98:O98)</f>
        <v>0</v>
      </c>
      <c r="Q98" s="236"/>
      <c r="R98" s="279">
        <v>0</v>
      </c>
      <c r="S98" s="249">
        <f t="shared" si="18"/>
        <v>0</v>
      </c>
    </row>
    <row r="99" spans="1:19" s="234" customFormat="1" x14ac:dyDescent="0.2">
      <c r="A99" s="246"/>
      <c r="B99" s="246"/>
      <c r="C99" s="299" t="s">
        <v>1218</v>
      </c>
      <c r="D99" s="297">
        <f>[1]Lotacionograma!I241+[1]Lotacionograma!I83</f>
        <v>245489.43</v>
      </c>
      <c r="E99" s="297">
        <f>D99</f>
        <v>245489.43</v>
      </c>
      <c r="F99" s="297">
        <f>D99</f>
        <v>245489.43</v>
      </c>
      <c r="G99" s="297">
        <f>D99</f>
        <v>245489.43</v>
      </c>
      <c r="H99" s="297">
        <f>D99</f>
        <v>245489.43</v>
      </c>
      <c r="I99" s="297">
        <f>D99</f>
        <v>245489.43</v>
      </c>
      <c r="J99" s="297">
        <f>D99</f>
        <v>245489.43</v>
      </c>
      <c r="K99" s="297">
        <f>D99</f>
        <v>245489.43</v>
      </c>
      <c r="L99" s="297">
        <f>D99*1.08</f>
        <v>265128.58439999999</v>
      </c>
      <c r="M99" s="297">
        <f>L99</f>
        <v>265128.58439999999</v>
      </c>
      <c r="N99" s="297">
        <f>M99</f>
        <v>265128.58439999999</v>
      </c>
      <c r="O99" s="297">
        <f>N99</f>
        <v>265128.58439999999</v>
      </c>
      <c r="P99" s="300">
        <f>AVERAGE(D99:O99)</f>
        <v>252035.81479999996</v>
      </c>
      <c r="Q99" s="236"/>
      <c r="R99" s="279">
        <v>235989.56999999998</v>
      </c>
      <c r="S99" s="249">
        <f t="shared" si="18"/>
        <v>6.7995567770219534E-2</v>
      </c>
    </row>
    <row r="100" spans="1:19" s="234" customFormat="1" x14ac:dyDescent="0.2">
      <c r="A100" s="266"/>
      <c r="B100" s="266"/>
      <c r="C100" s="267" t="s">
        <v>1205</v>
      </c>
      <c r="D100" s="251">
        <f>D97+D98+D99</f>
        <v>609762.19999999995</v>
      </c>
      <c r="E100" s="251">
        <f t="shared" ref="E100:O100" si="27">E97+E98+E99</f>
        <v>609762.19999999995</v>
      </c>
      <c r="F100" s="251">
        <f t="shared" si="27"/>
        <v>609762.19999999995</v>
      </c>
      <c r="G100" s="251">
        <f t="shared" si="27"/>
        <v>609762.19999999995</v>
      </c>
      <c r="H100" s="251">
        <f t="shared" si="27"/>
        <v>638904.02160000009</v>
      </c>
      <c r="I100" s="251">
        <f t="shared" si="27"/>
        <v>638904.02160000009</v>
      </c>
      <c r="J100" s="251">
        <f t="shared" si="27"/>
        <v>638904.02160000009</v>
      </c>
      <c r="K100" s="251">
        <f t="shared" si="27"/>
        <v>638904.02160000009</v>
      </c>
      <c r="L100" s="251">
        <f t="shared" si="27"/>
        <v>658543.17599999998</v>
      </c>
      <c r="M100" s="251">
        <f t="shared" si="27"/>
        <v>658543.17599999998</v>
      </c>
      <c r="N100" s="251">
        <f t="shared" si="27"/>
        <v>658543.17599999998</v>
      </c>
      <c r="O100" s="251">
        <f t="shared" si="27"/>
        <v>658543.17599999998</v>
      </c>
      <c r="P100" s="301">
        <f>P97+P98+P99</f>
        <v>635736.46586666664</v>
      </c>
      <c r="Q100" s="236"/>
      <c r="R100" s="295">
        <f>R97+R98+R99</f>
        <v>607463.4</v>
      </c>
      <c r="S100" s="255">
        <f t="shared" si="18"/>
        <v>4.6542830179837402E-2</v>
      </c>
    </row>
    <row r="101" spans="1:19" s="234" customFormat="1" x14ac:dyDescent="0.2">
      <c r="A101" s="237" t="s">
        <v>1219</v>
      </c>
      <c r="B101" s="238"/>
      <c r="C101" s="269"/>
      <c r="D101" s="302"/>
      <c r="E101" s="302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03"/>
      <c r="Q101" s="236"/>
      <c r="R101" s="304"/>
      <c r="S101" s="291"/>
    </row>
    <row r="102" spans="1:19" s="234" customFormat="1" x14ac:dyDescent="0.2">
      <c r="A102" s="242"/>
      <c r="B102" s="284" t="s">
        <v>1220</v>
      </c>
      <c r="C102" s="269"/>
      <c r="D102" s="270"/>
      <c r="E102" s="270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2"/>
      <c r="Q102" s="236"/>
      <c r="R102" s="273"/>
      <c r="S102" s="252"/>
    </row>
    <row r="103" spans="1:19" s="234" customFormat="1" x14ac:dyDescent="0.2">
      <c r="A103" s="246"/>
      <c r="B103" s="246"/>
      <c r="C103" s="250" t="s">
        <v>1221</v>
      </c>
      <c r="D103" s="315">
        <v>0</v>
      </c>
      <c r="E103" s="315">
        <v>0</v>
      </c>
      <c r="F103" s="317">
        <v>0</v>
      </c>
      <c r="G103" s="317">
        <v>0</v>
      </c>
      <c r="H103" s="317">
        <v>0</v>
      </c>
      <c r="I103" s="317">
        <v>0</v>
      </c>
      <c r="J103" s="317">
        <v>0</v>
      </c>
      <c r="K103" s="317">
        <v>0</v>
      </c>
      <c r="L103" s="317">
        <v>0</v>
      </c>
      <c r="M103" s="317">
        <v>0</v>
      </c>
      <c r="N103" s="317">
        <v>0</v>
      </c>
      <c r="O103" s="317">
        <v>0</v>
      </c>
      <c r="P103" s="248">
        <f>AVERAGE(D103:O103)</f>
        <v>0</v>
      </c>
      <c r="Q103" s="236"/>
      <c r="R103" s="279">
        <v>0</v>
      </c>
      <c r="S103" s="249">
        <f t="shared" ref="S103:S117" si="28">IFERROR(((P103/R103)-1),0)</f>
        <v>0</v>
      </c>
    </row>
    <row r="104" spans="1:19" s="234" customFormat="1" x14ac:dyDescent="0.2">
      <c r="A104" s="246"/>
      <c r="B104" s="246"/>
      <c r="C104" s="250" t="s">
        <v>1222</v>
      </c>
      <c r="D104" s="315">
        <v>0</v>
      </c>
      <c r="E104" s="315">
        <v>0</v>
      </c>
      <c r="F104" s="315">
        <v>0</v>
      </c>
      <c r="G104" s="315">
        <v>0</v>
      </c>
      <c r="H104" s="315">
        <v>0</v>
      </c>
      <c r="I104" s="315">
        <v>0</v>
      </c>
      <c r="J104" s="315">
        <v>0</v>
      </c>
      <c r="K104" s="315">
        <v>0</v>
      </c>
      <c r="L104" s="315">
        <v>0</v>
      </c>
      <c r="M104" s="315">
        <v>0</v>
      </c>
      <c r="N104" s="315">
        <v>0</v>
      </c>
      <c r="O104" s="315">
        <v>0</v>
      </c>
      <c r="P104" s="248">
        <f>AVERAGE(D104:O104)</f>
        <v>0</v>
      </c>
      <c r="Q104" s="236"/>
      <c r="R104" s="279">
        <v>0</v>
      </c>
      <c r="S104" s="249">
        <f t="shared" si="28"/>
        <v>0</v>
      </c>
    </row>
    <row r="105" spans="1:19" s="234" customFormat="1" x14ac:dyDescent="0.2">
      <c r="A105" s="246"/>
      <c r="B105" s="246"/>
      <c r="C105" s="247" t="s">
        <v>1223</v>
      </c>
      <c r="D105" s="315">
        <v>0</v>
      </c>
      <c r="E105" s="315">
        <v>0</v>
      </c>
      <c r="F105" s="315">
        <v>0</v>
      </c>
      <c r="G105" s="315">
        <v>0</v>
      </c>
      <c r="H105" s="315">
        <v>0</v>
      </c>
      <c r="I105" s="315">
        <v>0</v>
      </c>
      <c r="J105" s="315">
        <v>0</v>
      </c>
      <c r="K105" s="315">
        <v>0</v>
      </c>
      <c r="L105" s="315">
        <v>0</v>
      </c>
      <c r="M105" s="315">
        <v>0</v>
      </c>
      <c r="N105" s="315">
        <v>0</v>
      </c>
      <c r="O105" s="315">
        <v>0</v>
      </c>
      <c r="P105" s="248">
        <f>AVERAGE(D105:O105)</f>
        <v>0</v>
      </c>
      <c r="Q105" s="236"/>
      <c r="R105" s="279">
        <v>0</v>
      </c>
      <c r="S105" s="249">
        <f t="shared" si="28"/>
        <v>0</v>
      </c>
    </row>
    <row r="106" spans="1:19" s="234" customFormat="1" x14ac:dyDescent="0.2">
      <c r="A106" s="246"/>
      <c r="B106" s="246"/>
      <c r="C106" s="305" t="s">
        <v>1224</v>
      </c>
      <c r="D106" s="315">
        <v>0</v>
      </c>
      <c r="E106" s="315">
        <v>0</v>
      </c>
      <c r="F106" s="315">
        <v>0</v>
      </c>
      <c r="G106" s="315">
        <v>0</v>
      </c>
      <c r="H106" s="315">
        <v>0</v>
      </c>
      <c r="I106" s="315">
        <v>0</v>
      </c>
      <c r="J106" s="315">
        <v>0</v>
      </c>
      <c r="K106" s="315">
        <v>0</v>
      </c>
      <c r="L106" s="315">
        <v>0</v>
      </c>
      <c r="M106" s="315">
        <v>0</v>
      </c>
      <c r="N106" s="315">
        <v>0</v>
      </c>
      <c r="O106" s="315">
        <v>0</v>
      </c>
      <c r="P106" s="248">
        <f>AVERAGE(D106:O106)</f>
        <v>0</v>
      </c>
      <c r="Q106" s="236"/>
      <c r="R106" s="279">
        <v>0</v>
      </c>
      <c r="S106" s="249">
        <f t="shared" si="28"/>
        <v>0</v>
      </c>
    </row>
    <row r="107" spans="1:19" s="234" customFormat="1" x14ac:dyDescent="0.2">
      <c r="A107" s="246"/>
      <c r="B107" s="266"/>
      <c r="C107" s="247" t="s">
        <v>1225</v>
      </c>
      <c r="D107" s="315">
        <v>0</v>
      </c>
      <c r="E107" s="315">
        <v>0</v>
      </c>
      <c r="F107" s="315">
        <v>0</v>
      </c>
      <c r="G107" s="315">
        <v>0</v>
      </c>
      <c r="H107" s="315">
        <v>0</v>
      </c>
      <c r="I107" s="315">
        <v>0</v>
      </c>
      <c r="J107" s="315">
        <v>0</v>
      </c>
      <c r="K107" s="315">
        <v>0</v>
      </c>
      <c r="L107" s="315">
        <v>0</v>
      </c>
      <c r="M107" s="315">
        <v>0</v>
      </c>
      <c r="N107" s="315">
        <v>0</v>
      </c>
      <c r="O107" s="315">
        <v>0</v>
      </c>
      <c r="P107" s="248">
        <f>AVERAGE(D107:O107)</f>
        <v>0</v>
      </c>
      <c r="Q107" s="236"/>
      <c r="R107" s="279">
        <v>0</v>
      </c>
      <c r="S107" s="249">
        <f t="shared" si="28"/>
        <v>0</v>
      </c>
    </row>
    <row r="108" spans="1:19" s="234" customFormat="1" x14ac:dyDescent="0.2">
      <c r="A108" s="242"/>
      <c r="B108" s="284" t="s">
        <v>1226</v>
      </c>
      <c r="C108" s="269"/>
      <c r="D108" s="270" t="s">
        <v>41</v>
      </c>
      <c r="E108" s="270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2" t="s">
        <v>41</v>
      </c>
      <c r="Q108" s="236"/>
      <c r="R108" s="296" t="s">
        <v>41</v>
      </c>
      <c r="S108" s="252" t="s">
        <v>41</v>
      </c>
    </row>
    <row r="109" spans="1:19" s="234" customFormat="1" x14ac:dyDescent="0.2">
      <c r="A109" s="246"/>
      <c r="B109" s="246"/>
      <c r="C109" s="312" t="s">
        <v>1227</v>
      </c>
      <c r="D109" s="315">
        <v>560</v>
      </c>
      <c r="E109" s="315">
        <f>D109/31*29</f>
        <v>523.87096774193549</v>
      </c>
      <c r="F109" s="315">
        <v>570</v>
      </c>
      <c r="G109" s="315">
        <f>F109/31*30</f>
        <v>551.61290322580646</v>
      </c>
      <c r="H109" s="315">
        <f>F109</f>
        <v>570</v>
      </c>
      <c r="I109" s="315">
        <f>G109</f>
        <v>551.61290322580646</v>
      </c>
      <c r="J109" s="315">
        <v>530</v>
      </c>
      <c r="K109" s="315">
        <v>570</v>
      </c>
      <c r="L109" s="315">
        <v>552</v>
      </c>
      <c r="M109" s="315">
        <v>550</v>
      </c>
      <c r="N109" s="315">
        <v>552</v>
      </c>
      <c r="O109" s="315">
        <v>570</v>
      </c>
      <c r="P109" s="248">
        <f>AVERAGE(D109:O109)</f>
        <v>554.25806451612902</v>
      </c>
      <c r="Q109" s="236"/>
      <c r="R109" s="279">
        <v>568</v>
      </c>
      <c r="S109" s="249">
        <f t="shared" si="28"/>
        <v>-2.4193548387096753E-2</v>
      </c>
    </row>
    <row r="110" spans="1:19" s="234" customFormat="1" x14ac:dyDescent="0.2">
      <c r="A110" s="246"/>
      <c r="B110" s="246"/>
      <c r="C110" s="250" t="s">
        <v>1228</v>
      </c>
      <c r="D110" s="315">
        <v>0</v>
      </c>
      <c r="E110" s="315">
        <v>0</v>
      </c>
      <c r="F110" s="315">
        <v>0</v>
      </c>
      <c r="G110" s="315">
        <v>0</v>
      </c>
      <c r="H110" s="315">
        <v>0</v>
      </c>
      <c r="I110" s="315">
        <v>0</v>
      </c>
      <c r="J110" s="315">
        <v>0</v>
      </c>
      <c r="K110" s="315">
        <v>0</v>
      </c>
      <c r="L110" s="315">
        <v>0</v>
      </c>
      <c r="M110" s="315">
        <v>0</v>
      </c>
      <c r="N110" s="315">
        <v>0</v>
      </c>
      <c r="O110" s="315">
        <v>0</v>
      </c>
      <c r="P110" s="248">
        <f>AVERAGE(D110:O110)</f>
        <v>0</v>
      </c>
      <c r="Q110" s="236"/>
      <c r="R110" s="279">
        <v>0</v>
      </c>
      <c r="S110" s="249">
        <f t="shared" si="28"/>
        <v>0</v>
      </c>
    </row>
    <row r="111" spans="1:19" s="234" customFormat="1" x14ac:dyDescent="0.2">
      <c r="A111" s="246"/>
      <c r="B111" s="246"/>
      <c r="C111" s="250" t="s">
        <v>1229</v>
      </c>
      <c r="D111" s="317">
        <v>0</v>
      </c>
      <c r="E111" s="317">
        <v>0</v>
      </c>
      <c r="F111" s="317">
        <v>0</v>
      </c>
      <c r="G111" s="317">
        <v>0</v>
      </c>
      <c r="H111" s="317">
        <v>0</v>
      </c>
      <c r="I111" s="317">
        <v>0</v>
      </c>
      <c r="J111" s="317">
        <v>0</v>
      </c>
      <c r="K111" s="317">
        <v>0</v>
      </c>
      <c r="L111" s="317">
        <v>0</v>
      </c>
      <c r="M111" s="317">
        <v>0</v>
      </c>
      <c r="N111" s="317">
        <v>0</v>
      </c>
      <c r="O111" s="317">
        <v>0</v>
      </c>
      <c r="P111" s="248">
        <f>AVERAGE(D111:O111)</f>
        <v>0</v>
      </c>
      <c r="Q111" s="236"/>
      <c r="R111" s="279">
        <v>0</v>
      </c>
      <c r="S111" s="249">
        <f t="shared" si="28"/>
        <v>0</v>
      </c>
    </row>
    <row r="112" spans="1:19" s="234" customFormat="1" x14ac:dyDescent="0.2">
      <c r="A112" s="246"/>
      <c r="B112" s="266"/>
      <c r="C112" s="247" t="s">
        <v>1230</v>
      </c>
      <c r="D112" s="315">
        <v>0</v>
      </c>
      <c r="E112" s="315">
        <v>0</v>
      </c>
      <c r="F112" s="315">
        <v>0</v>
      </c>
      <c r="G112" s="315">
        <v>0</v>
      </c>
      <c r="H112" s="315">
        <v>0</v>
      </c>
      <c r="I112" s="315">
        <v>0</v>
      </c>
      <c r="J112" s="315">
        <v>0</v>
      </c>
      <c r="K112" s="315">
        <v>0</v>
      </c>
      <c r="L112" s="315">
        <v>0</v>
      </c>
      <c r="M112" s="315">
        <v>0</v>
      </c>
      <c r="N112" s="315">
        <v>0</v>
      </c>
      <c r="O112" s="315">
        <v>0</v>
      </c>
      <c r="P112" s="248">
        <f>AVERAGE(D112:O112)</f>
        <v>0</v>
      </c>
      <c r="Q112" s="236"/>
      <c r="R112" s="279">
        <v>0</v>
      </c>
      <c r="S112" s="249">
        <f t="shared" si="28"/>
        <v>0</v>
      </c>
    </row>
    <row r="113" spans="1:19" s="234" customFormat="1" x14ac:dyDescent="0.2">
      <c r="A113" s="242"/>
      <c r="B113" s="284" t="s">
        <v>1231</v>
      </c>
      <c r="C113" s="269"/>
      <c r="D113" s="270" t="s">
        <v>41</v>
      </c>
      <c r="E113" s="270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2"/>
      <c r="Q113" s="236"/>
      <c r="R113" s="273"/>
      <c r="S113" s="252"/>
    </row>
    <row r="114" spans="1:19" s="234" customFormat="1" x14ac:dyDescent="0.2">
      <c r="A114" s="246"/>
      <c r="B114" s="246"/>
      <c r="C114" s="247" t="s">
        <v>1232</v>
      </c>
      <c r="D114" s="318">
        <f>'P.E. Atual. '!C586</f>
        <v>29</v>
      </c>
      <c r="E114" s="318">
        <f>'P.E. Atual. '!D586</f>
        <v>9</v>
      </c>
      <c r="F114" s="318">
        <f>'P.E. Atual. '!E586</f>
        <v>14</v>
      </c>
      <c r="G114" s="318">
        <f>'P.E. Atual. '!F586</f>
        <v>21</v>
      </c>
      <c r="H114" s="318">
        <f>'P.E. Atual. '!G586</f>
        <v>22</v>
      </c>
      <c r="I114" s="318">
        <f>'P.E. Atual. '!H586</f>
        <v>14</v>
      </c>
      <c r="J114" s="318">
        <f>'P.E. Atual. '!I586</f>
        <v>25</v>
      </c>
      <c r="K114" s="318">
        <f>'P.E. Atual. '!J586</f>
        <v>28</v>
      </c>
      <c r="L114" s="318">
        <f>'P.E. Atual. '!K586</f>
        <v>46</v>
      </c>
      <c r="M114" s="318">
        <f>'P.E. Atual. '!L586</f>
        <v>31</v>
      </c>
      <c r="N114" s="318">
        <f>'P.E. Atual. '!M586</f>
        <v>23</v>
      </c>
      <c r="O114" s="318">
        <f>'P.E. Atual. '!N586</f>
        <v>11</v>
      </c>
      <c r="P114" s="248">
        <f>AVERAGE(D114:O114)</f>
        <v>22.75</v>
      </c>
      <c r="Q114" s="236"/>
      <c r="R114" s="279">
        <v>27</v>
      </c>
      <c r="S114" s="249">
        <f t="shared" si="28"/>
        <v>-0.15740740740740744</v>
      </c>
    </row>
    <row r="115" spans="1:19" s="234" customFormat="1" x14ac:dyDescent="0.2">
      <c r="A115" s="246"/>
      <c r="B115" s="246"/>
      <c r="C115" s="306" t="s">
        <v>1233</v>
      </c>
      <c r="D115" s="318">
        <f>'P.E. Atual. '!C587</f>
        <v>624</v>
      </c>
      <c r="E115" s="318">
        <f>'P.E. Atual. '!D587</f>
        <v>129</v>
      </c>
      <c r="F115" s="318">
        <f>'P.E. Atual. '!E587</f>
        <v>318</v>
      </c>
      <c r="G115" s="318">
        <f>'P.E. Atual. '!F587</f>
        <v>139</v>
      </c>
      <c r="H115" s="318">
        <f>'P.E. Atual. '!G587</f>
        <v>678</v>
      </c>
      <c r="I115" s="318">
        <f>'P.E. Atual. '!H587</f>
        <v>282</v>
      </c>
      <c r="J115" s="318">
        <f>'P.E. Atual. '!I587</f>
        <v>354</v>
      </c>
      <c r="K115" s="318">
        <f>'P.E. Atual. '!J587</f>
        <v>303</v>
      </c>
      <c r="L115" s="318">
        <f>'P.E. Atual. '!K587</f>
        <v>1300</v>
      </c>
      <c r="M115" s="318">
        <f>'P.E. Atual. '!L587</f>
        <v>600</v>
      </c>
      <c r="N115" s="318">
        <f>'P.E. Atual. '!M587</f>
        <v>716</v>
      </c>
      <c r="O115" s="318">
        <f>'P.E. Atual. '!N587</f>
        <v>243</v>
      </c>
      <c r="P115" s="248">
        <f>AVERAGE(D115:O115)</f>
        <v>473.83333333333331</v>
      </c>
      <c r="Q115" s="236"/>
      <c r="R115" s="279">
        <v>854</v>
      </c>
      <c r="S115" s="249">
        <f t="shared" si="28"/>
        <v>-0.44516003122560499</v>
      </c>
    </row>
    <row r="116" spans="1:19" s="234" customFormat="1" x14ac:dyDescent="0.2">
      <c r="A116" s="246"/>
      <c r="B116" s="246"/>
      <c r="C116" s="250" t="s">
        <v>1234</v>
      </c>
      <c r="D116" s="318">
        <f>'P.E. Atual. '!C588</f>
        <v>6</v>
      </c>
      <c r="E116" s="318">
        <f>'P.E. Atual. '!D588</f>
        <v>0</v>
      </c>
      <c r="F116" s="318">
        <f>'P.E. Atual. '!E588</f>
        <v>0</v>
      </c>
      <c r="G116" s="318">
        <f>'P.E. Atual. '!F588</f>
        <v>5</v>
      </c>
      <c r="H116" s="318">
        <f>'P.E. Atual. '!G588</f>
        <v>4</v>
      </c>
      <c r="I116" s="318">
        <f>'P.E. Atual. '!H588</f>
        <v>0</v>
      </c>
      <c r="J116" s="318">
        <f>'P.E. Atual. '!I588</f>
        <v>2</v>
      </c>
      <c r="K116" s="318">
        <f>'P.E. Atual. '!J588</f>
        <v>1</v>
      </c>
      <c r="L116" s="318">
        <f>'P.E. Atual. '!K588</f>
        <v>9</v>
      </c>
      <c r="M116" s="318">
        <f>'P.E. Atual. '!L588</f>
        <v>53</v>
      </c>
      <c r="N116" s="318">
        <f>'P.E. Atual. '!M588</f>
        <v>3</v>
      </c>
      <c r="O116" s="318">
        <f>'P.E. Atual. '!N588</f>
        <v>5</v>
      </c>
      <c r="P116" s="248">
        <f>AVERAGE(D116:O116)</f>
        <v>7.333333333333333</v>
      </c>
      <c r="Q116" s="236"/>
      <c r="R116" s="279">
        <v>3</v>
      </c>
      <c r="S116" s="249">
        <f t="shared" si="28"/>
        <v>1.4444444444444442</v>
      </c>
    </row>
    <row r="117" spans="1:19" s="234" customFormat="1" x14ac:dyDescent="0.2">
      <c r="A117" s="246"/>
      <c r="B117" s="266"/>
      <c r="C117" s="312" t="s">
        <v>1235</v>
      </c>
      <c r="D117" s="319">
        <v>12</v>
      </c>
      <c r="E117" s="279">
        <v>10</v>
      </c>
      <c r="F117" s="279">
        <v>12</v>
      </c>
      <c r="G117" s="279">
        <v>12</v>
      </c>
      <c r="H117" s="279">
        <v>12</v>
      </c>
      <c r="I117" s="279">
        <v>12</v>
      </c>
      <c r="J117" s="279">
        <v>0</v>
      </c>
      <c r="K117" s="279">
        <v>12</v>
      </c>
      <c r="L117" s="279">
        <v>12</v>
      </c>
      <c r="M117" s="279">
        <v>12</v>
      </c>
      <c r="N117" s="279">
        <v>12</v>
      </c>
      <c r="O117" s="279">
        <v>12</v>
      </c>
      <c r="P117" s="248">
        <f>AVERAGE(D117:O117)</f>
        <v>10.833333333333334</v>
      </c>
      <c r="Q117" s="236"/>
      <c r="R117" s="279">
        <v>12</v>
      </c>
      <c r="S117" s="249">
        <f t="shared" si="28"/>
        <v>-9.722222222222221E-2</v>
      </c>
    </row>
    <row r="119" spans="1:19" x14ac:dyDescent="0.2">
      <c r="C119" s="309"/>
      <c r="D119" s="310"/>
    </row>
    <row r="120" spans="1:19" x14ac:dyDescent="0.2">
      <c r="C120" s="309"/>
      <c r="D120" s="310"/>
    </row>
    <row r="121" spans="1:19" x14ac:dyDescent="0.2">
      <c r="C121" s="232"/>
      <c r="D121" s="311"/>
    </row>
  </sheetData>
  <sheetProtection sheet="1" objects="1" scenarios="1" selectLockedCells="1" selectUnlockedCells="1"/>
  <mergeCells count="3">
    <mergeCell ref="R1:S1"/>
    <mergeCell ref="D2:O2"/>
    <mergeCell ref="A1:C1"/>
  </mergeCells>
  <pageMargins left="0.511811024" right="0.511811024" top="0.78740157499999996" bottom="0.78740157499999996" header="0.31496062000000002" footer="0.31496062000000002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P.E. Atual. </vt:lpstr>
      <vt:lpstr>Itens de Avaliação</vt:lpstr>
      <vt:lpstr>Graficos % Ocupação</vt:lpstr>
      <vt:lpstr>Atividade Assistêncial</vt:lpstr>
      <vt:lpstr>Quadro de Pessoal</vt:lpstr>
      <vt:lpstr>'Graficos % Ocupação'!Area_de_impressao</vt:lpstr>
      <vt:lpstr>'Itens de Avaliação'!Area_de_impressao</vt:lpstr>
      <vt:lpstr>'P.E. Atual. '!Area_de_impressao</vt:lpstr>
      <vt:lpstr>'P.E. Atual. '!Titulos_de_impressao</vt:lpstr>
    </vt:vector>
  </TitlesOfParts>
  <Company>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HRTA</dc:creator>
  <cp:lastModifiedBy>marce</cp:lastModifiedBy>
  <cp:lastPrinted>2021-04-09T21:40:55Z</cp:lastPrinted>
  <dcterms:created xsi:type="dcterms:W3CDTF">2007-08-06T15:17:17Z</dcterms:created>
  <dcterms:modified xsi:type="dcterms:W3CDTF">2022-06-09T15:49:51Z</dcterms:modified>
</cp:coreProperties>
</file>