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6. RELATÓRIOS MENSAL  - GT SESPA\RELATÓRIOS SESPA\2020\12. DEZEMBRO\"/>
    </mc:Choice>
  </mc:AlternateContent>
  <xr:revisionPtr revIDLastSave="0" documentId="13_ncr:1_{CFE6F76E-6260-4FF1-B7D0-7DAD060D1695}" xr6:coauthVersionLast="46" xr6:coauthVersionMax="46" xr10:uidLastSave="{00000000-0000-0000-0000-000000000000}"/>
  <bookViews>
    <workbookView xWindow="-120" yWindow="-120" windowWidth="29040" windowHeight="15840" tabRatio="841" xr2:uid="{00000000-000D-0000-FFFF-FFFF00000000}"/>
  </bookViews>
  <sheets>
    <sheet name="Plano Estatístico Analitic 2020" sheetId="5" r:id="rId1"/>
    <sheet name="Planilha2" sheetId="10" state="hidden" r:id="rId2"/>
    <sheet name="Planilha1" sheetId="9" state="hidden" r:id="rId3"/>
    <sheet name="Mapa de produção sintético-2020" sheetId="8" r:id="rId4"/>
  </sheets>
  <definedNames>
    <definedName name="_xlnm._FilterDatabase" localSheetId="3" hidden="1">'Mapa de produção sintético-2020'!$A$5:$Q$5</definedName>
    <definedName name="_xlnm._FilterDatabase" localSheetId="0" hidden="1">'Plano Estatístico Analitic 2020'!$A$407:$O$428</definedName>
    <definedName name="Altasporespecialidade">#REF!</definedName>
    <definedName name="Altasporunidade">#REF!</definedName>
    <definedName name="Ambulatóriodereferência">#REF!</definedName>
    <definedName name="Anestesia">#REF!</definedName>
    <definedName name="_xlnm.Print_Area" localSheetId="3">'Mapa de produção sintético-2020'!$A$1:$O$128</definedName>
    <definedName name="_xlnm.Print_Area" localSheetId="0">'Plano Estatístico Analitic 2020'!$A$1:$O$453</definedName>
    <definedName name="Atividadessociais">#REF!</definedName>
    <definedName name="Centrocirúrgico">#REF!</definedName>
    <definedName name="Centroobstétrico">#REF!</definedName>
    <definedName name="CME">#REF!</definedName>
    <definedName name="DP">#REF!</definedName>
    <definedName name="Ecocardiograma">#REF!</definedName>
    <definedName name="Eletrocardiograma">#REF!</definedName>
    <definedName name="Endoscopiadigestivaalta">#REF!</definedName>
    <definedName name="Endoscopiadigestivabaixa">#REF!</definedName>
    <definedName name="Examesexternos">#REF!</definedName>
    <definedName name="Fisioterapia">#REF!</definedName>
    <definedName name="Hemodiálises">#REF!</definedName>
    <definedName name="Hemoterapia">#REF!</definedName>
    <definedName name="indice">#REF!</definedName>
    <definedName name="Índicedegirodeleitosunidade">#REF!</definedName>
    <definedName name="Internaçõesporespecialidade">#REF!</definedName>
    <definedName name="Internaçõesporfaixaetária">#REF!</definedName>
    <definedName name="Internaçõespormunicípio">#REF!</definedName>
    <definedName name="Internaçõesporunidade">#REF!</definedName>
    <definedName name="Laboratóriodeanálisesclínicas">#REF!</definedName>
    <definedName name="Leitosdiaporespecialidade">#REF!</definedName>
    <definedName name="Leitosdiaporunidade">#REF!</definedName>
    <definedName name="Leitosporunidade">#REF!</definedName>
    <definedName name="Manutenção">#REF!</definedName>
    <definedName name="Médiadepermanênciaporunidade">#REF!</definedName>
    <definedName name="Médiadiáriadepacientesporunidade">#REF!</definedName>
    <definedName name="Nutriçãodietética">#REF!</definedName>
    <definedName name="Óbitosinstitucionais">#REF!</definedName>
    <definedName name="Óbitosnãoinstitucionais">#REF!</definedName>
    <definedName name="Óbitosporespecialidade">#REF!</definedName>
    <definedName name="Óbitosporfaixaetária">#REF!</definedName>
    <definedName name="Óbitosporunidade">#REF!</definedName>
    <definedName name="Pacientesdiaporespecialidade">#REF!</definedName>
    <definedName name="Pacientesdiaporunidade">#REF!</definedName>
    <definedName name="Pacientessaídosespecialidade">#REF!</definedName>
    <definedName name="Pacientessaídosporunidade">#REF!</definedName>
    <definedName name="Porcentagemdeocupaçãoporunidade">#REF!</definedName>
    <definedName name="Processamentoroupa">#REF!</definedName>
    <definedName name="Radiologia">#REF!</definedName>
    <definedName name="Ressonância">#REF!</definedName>
    <definedName name="Resumogeral">#REF!</definedName>
    <definedName name="Taxademortalidadeportipo">#REF!</definedName>
    <definedName name="Taxademortalidadeporunidade">#REF!</definedName>
    <definedName name="Testeergométrico">#REF!</definedName>
    <definedName name="_xlnm.Print_Titles" localSheetId="3">'Mapa de produção sintético-2020'!$1:$2</definedName>
    <definedName name="_xlnm.Print_Titles" localSheetId="0">'Plano Estatístico Analitic 2020'!$1:$4</definedName>
    <definedName name="Tomografia">#REF!</definedName>
    <definedName name="Transferênciainternaporunidadeenviada">#REF!</definedName>
    <definedName name="Transferênciainternaporunidaderecebida">#REF!</definedName>
    <definedName name="Ultrasonografi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28" i="8" l="1"/>
  <c r="D128" i="8"/>
  <c r="E128" i="8"/>
  <c r="F128" i="8"/>
  <c r="G128" i="8"/>
  <c r="H128" i="8"/>
  <c r="I128" i="8"/>
  <c r="J128" i="8"/>
  <c r="K128" i="8"/>
  <c r="L128" i="8"/>
  <c r="M128" i="8"/>
  <c r="N128" i="8"/>
  <c r="O128" i="8"/>
  <c r="B128" i="8"/>
  <c r="B95" i="8"/>
  <c r="B118" i="8"/>
  <c r="C118" i="8"/>
  <c r="D118" i="8"/>
  <c r="E118" i="8"/>
  <c r="F118" i="8"/>
  <c r="G118" i="8"/>
  <c r="H118" i="8"/>
  <c r="I118" i="8"/>
  <c r="J118" i="8"/>
  <c r="K118" i="8"/>
  <c r="L118" i="8"/>
  <c r="M118" i="8"/>
  <c r="N118" i="8"/>
  <c r="O118" i="8"/>
  <c r="B119" i="8"/>
  <c r="C119" i="8"/>
  <c r="D119" i="8"/>
  <c r="E119" i="8"/>
  <c r="F119" i="8"/>
  <c r="G119" i="8"/>
  <c r="H119" i="8"/>
  <c r="I119" i="8"/>
  <c r="J119" i="8"/>
  <c r="K119" i="8"/>
  <c r="L119" i="8"/>
  <c r="M119" i="8"/>
  <c r="N119" i="8"/>
  <c r="O119" i="8"/>
  <c r="B120" i="8"/>
  <c r="C120" i="8"/>
  <c r="D120" i="8"/>
  <c r="E120" i="8"/>
  <c r="F120" i="8"/>
  <c r="G120" i="8"/>
  <c r="H120" i="8"/>
  <c r="I120" i="8"/>
  <c r="J120" i="8"/>
  <c r="K120" i="8"/>
  <c r="L120" i="8"/>
  <c r="M120" i="8"/>
  <c r="N120" i="8"/>
  <c r="O120" i="8"/>
  <c r="B121" i="8"/>
  <c r="C121" i="8"/>
  <c r="D121" i="8"/>
  <c r="E121" i="8"/>
  <c r="F121" i="8"/>
  <c r="G121" i="8"/>
  <c r="H121" i="8"/>
  <c r="I121" i="8"/>
  <c r="J121" i="8"/>
  <c r="K121" i="8"/>
  <c r="L121" i="8"/>
  <c r="M121" i="8"/>
  <c r="N121" i="8"/>
  <c r="O121" i="8"/>
  <c r="B122" i="8"/>
  <c r="C122" i="8"/>
  <c r="D122" i="8"/>
  <c r="E122" i="8"/>
  <c r="F122" i="8"/>
  <c r="G122" i="8"/>
  <c r="H122" i="8"/>
  <c r="I122" i="8"/>
  <c r="J122" i="8"/>
  <c r="K122" i="8"/>
  <c r="L122" i="8"/>
  <c r="M122" i="8"/>
  <c r="N122" i="8"/>
  <c r="O122" i="8"/>
  <c r="B123" i="8"/>
  <c r="C123" i="8"/>
  <c r="D123" i="8"/>
  <c r="E123" i="8"/>
  <c r="F123" i="8"/>
  <c r="G123" i="8"/>
  <c r="H123" i="8"/>
  <c r="I123" i="8"/>
  <c r="J123" i="8"/>
  <c r="K123" i="8"/>
  <c r="L123" i="8"/>
  <c r="M123" i="8"/>
  <c r="N123" i="8"/>
  <c r="O123" i="8"/>
  <c r="B124" i="8"/>
  <c r="C124" i="8"/>
  <c r="D124" i="8"/>
  <c r="E124" i="8"/>
  <c r="F124" i="8"/>
  <c r="G124" i="8"/>
  <c r="H124" i="8"/>
  <c r="I124" i="8"/>
  <c r="J124" i="8"/>
  <c r="K124" i="8"/>
  <c r="L124" i="8"/>
  <c r="M124" i="8"/>
  <c r="N124" i="8"/>
  <c r="O124" i="8"/>
  <c r="B125" i="8"/>
  <c r="C125" i="8"/>
  <c r="D125" i="8"/>
  <c r="E125" i="8"/>
  <c r="F125" i="8"/>
  <c r="G125" i="8"/>
  <c r="H125" i="8"/>
  <c r="I125" i="8"/>
  <c r="J125" i="8"/>
  <c r="K125" i="8"/>
  <c r="L125" i="8"/>
  <c r="M125" i="8"/>
  <c r="N125" i="8"/>
  <c r="O125" i="8"/>
  <c r="B126" i="8"/>
  <c r="C126" i="8"/>
  <c r="D126" i="8"/>
  <c r="E126" i="8"/>
  <c r="F126" i="8"/>
  <c r="G126" i="8"/>
  <c r="H126" i="8"/>
  <c r="I126" i="8"/>
  <c r="J126" i="8"/>
  <c r="K126" i="8"/>
  <c r="L126" i="8"/>
  <c r="M126" i="8"/>
  <c r="N126" i="8"/>
  <c r="O126" i="8"/>
  <c r="B127" i="8"/>
  <c r="C127" i="8"/>
  <c r="D127" i="8"/>
  <c r="E127" i="8"/>
  <c r="F127" i="8"/>
  <c r="G127" i="8"/>
  <c r="H127" i="8"/>
  <c r="I127" i="8"/>
  <c r="J127" i="8"/>
  <c r="K127" i="8"/>
  <c r="L127" i="8"/>
  <c r="M127" i="8"/>
  <c r="N127" i="8"/>
  <c r="O127" i="8"/>
  <c r="B86" i="8"/>
  <c r="C86" i="8"/>
  <c r="D86" i="8"/>
  <c r="E86" i="8"/>
  <c r="F86" i="8"/>
  <c r="G86" i="8"/>
  <c r="H86" i="8"/>
  <c r="I86" i="8"/>
  <c r="J86" i="8"/>
  <c r="K86" i="8"/>
  <c r="L86" i="8"/>
  <c r="M86" i="8"/>
  <c r="N86" i="8"/>
  <c r="O86" i="8"/>
  <c r="B87" i="8"/>
  <c r="C87" i="8"/>
  <c r="D87" i="8"/>
  <c r="E87" i="8"/>
  <c r="F87" i="8"/>
  <c r="G87" i="8"/>
  <c r="H87" i="8"/>
  <c r="I87" i="8"/>
  <c r="J87" i="8"/>
  <c r="K87" i="8"/>
  <c r="L87" i="8"/>
  <c r="M87" i="8"/>
  <c r="N87" i="8"/>
  <c r="O87" i="8"/>
  <c r="B88" i="8"/>
  <c r="C88" i="8"/>
  <c r="D88" i="8"/>
  <c r="E88" i="8"/>
  <c r="F88" i="8"/>
  <c r="G88" i="8"/>
  <c r="H88" i="8"/>
  <c r="I88" i="8"/>
  <c r="J88" i="8"/>
  <c r="K88" i="8"/>
  <c r="L88" i="8"/>
  <c r="M88" i="8"/>
  <c r="N88" i="8"/>
  <c r="O88" i="8"/>
  <c r="B89" i="8"/>
  <c r="C89" i="8"/>
  <c r="D89" i="8"/>
  <c r="E89" i="8"/>
  <c r="F89" i="8"/>
  <c r="G89" i="8"/>
  <c r="H89" i="8"/>
  <c r="I89" i="8"/>
  <c r="J89" i="8"/>
  <c r="K89" i="8"/>
  <c r="L89" i="8"/>
  <c r="M89" i="8"/>
  <c r="N89" i="8"/>
  <c r="O89" i="8"/>
  <c r="B90" i="8"/>
  <c r="C90" i="8"/>
  <c r="D90" i="8"/>
  <c r="E90" i="8"/>
  <c r="F90" i="8"/>
  <c r="G90" i="8"/>
  <c r="H90" i="8"/>
  <c r="I90" i="8"/>
  <c r="J90" i="8"/>
  <c r="K90" i="8"/>
  <c r="L90" i="8"/>
  <c r="M90" i="8"/>
  <c r="N90" i="8"/>
  <c r="O90" i="8"/>
  <c r="B91" i="8"/>
  <c r="C91" i="8"/>
  <c r="D91" i="8"/>
  <c r="E91" i="8"/>
  <c r="F91" i="8"/>
  <c r="G91" i="8"/>
  <c r="H91" i="8"/>
  <c r="I91" i="8"/>
  <c r="J91" i="8"/>
  <c r="K91" i="8"/>
  <c r="L91" i="8"/>
  <c r="M91" i="8"/>
  <c r="N91" i="8"/>
  <c r="O91" i="8"/>
  <c r="B92" i="8"/>
  <c r="C92" i="8"/>
  <c r="D92" i="8"/>
  <c r="E92" i="8"/>
  <c r="F92" i="8"/>
  <c r="G92" i="8"/>
  <c r="H92" i="8"/>
  <c r="I92" i="8"/>
  <c r="J92" i="8"/>
  <c r="K92" i="8"/>
  <c r="L92" i="8"/>
  <c r="M92" i="8"/>
  <c r="N92" i="8"/>
  <c r="O92" i="8"/>
  <c r="B93" i="8"/>
  <c r="C93" i="8"/>
  <c r="D93" i="8"/>
  <c r="E93" i="8"/>
  <c r="F93" i="8"/>
  <c r="G93" i="8"/>
  <c r="H93" i="8"/>
  <c r="I93" i="8"/>
  <c r="J93" i="8"/>
  <c r="K93" i="8"/>
  <c r="L93" i="8"/>
  <c r="M93" i="8"/>
  <c r="N93" i="8"/>
  <c r="O93" i="8"/>
  <c r="B94" i="8"/>
  <c r="C94" i="8"/>
  <c r="D94" i="8"/>
  <c r="E94" i="8"/>
  <c r="F94" i="8"/>
  <c r="G94" i="8"/>
  <c r="H94" i="8"/>
  <c r="I94" i="8"/>
  <c r="J94" i="8"/>
  <c r="K94" i="8"/>
  <c r="L94" i="8"/>
  <c r="M94" i="8"/>
  <c r="N94" i="8"/>
  <c r="O94" i="8"/>
  <c r="M295" i="5"/>
  <c r="M67" i="5" l="1"/>
  <c r="M228" i="5"/>
  <c r="N81" i="5" l="1"/>
  <c r="O81" i="5"/>
  <c r="M189" i="5" l="1"/>
  <c r="M16" i="5"/>
  <c r="M17" i="5"/>
  <c r="M18" i="5"/>
  <c r="M256" i="5"/>
  <c r="M254" i="5"/>
  <c r="M39" i="5" l="1"/>
  <c r="M40" i="5"/>
  <c r="M41" i="5"/>
  <c r="M120" i="5" l="1"/>
  <c r="M184" i="5" l="1"/>
  <c r="M125" i="5"/>
  <c r="M136" i="5"/>
  <c r="M348" i="5" l="1"/>
  <c r="M336" i="5"/>
  <c r="M325" i="5"/>
  <c r="M322" i="5"/>
  <c r="M365" i="5" s="1"/>
  <c r="M326" i="5" l="1"/>
  <c r="M229" i="5" l="1"/>
  <c r="M197" i="5"/>
  <c r="M19" i="5" l="1"/>
  <c r="M20" i="5"/>
  <c r="M21" i="5"/>
  <c r="M275" i="5"/>
  <c r="M22" i="5" l="1"/>
  <c r="M312" i="5"/>
  <c r="M313" i="5"/>
  <c r="N266" i="5" l="1"/>
  <c r="M249" i="5" l="1"/>
  <c r="M239" i="5"/>
  <c r="M240" i="5" s="1"/>
  <c r="M193" i="5" l="1"/>
  <c r="M80" i="5" l="1"/>
  <c r="M79" i="5"/>
  <c r="M78" i="5"/>
  <c r="M77" i="5"/>
  <c r="M90" i="5"/>
  <c r="M427" i="5"/>
  <c r="M405" i="5"/>
  <c r="M82" i="5" l="1"/>
  <c r="N82" i="5" s="1"/>
  <c r="N97" i="5"/>
  <c r="O97" i="5" s="1"/>
  <c r="N89" i="5"/>
  <c r="O89" i="5" s="1"/>
  <c r="L228" i="5" l="1"/>
  <c r="L16" i="5"/>
  <c r="N58" i="5"/>
  <c r="O58" i="5" s="1"/>
  <c r="N59" i="5"/>
  <c r="O59" i="5" s="1"/>
  <c r="N60" i="5"/>
  <c r="O60" i="5" s="1"/>
  <c r="N61" i="5"/>
  <c r="O61" i="5" s="1"/>
  <c r="N62" i="5"/>
  <c r="O62" i="5" s="1"/>
  <c r="N63" i="5"/>
  <c r="O63" i="5" s="1"/>
  <c r="N64" i="5"/>
  <c r="O64" i="5" s="1"/>
  <c r="N65" i="5"/>
  <c r="O65" i="5" s="1"/>
  <c r="N66" i="5"/>
  <c r="O66" i="5" s="1"/>
  <c r="O221" i="5"/>
  <c r="O225" i="5"/>
  <c r="N218" i="5"/>
  <c r="O218" i="5" s="1"/>
  <c r="N219" i="5"/>
  <c r="O219" i="5" s="1"/>
  <c r="N220" i="5"/>
  <c r="O220" i="5" s="1"/>
  <c r="N221" i="5"/>
  <c r="N222" i="5"/>
  <c r="O222" i="5" s="1"/>
  <c r="N223" i="5"/>
  <c r="O223" i="5" s="1"/>
  <c r="N224" i="5"/>
  <c r="O224" i="5" s="1"/>
  <c r="N225" i="5"/>
  <c r="N227" i="5"/>
  <c r="O227" i="5" s="1"/>
  <c r="L325" i="5" l="1"/>
  <c r="L18" i="5" l="1"/>
  <c r="L46" i="5" l="1"/>
  <c r="L43" i="5"/>
  <c r="L41" i="5"/>
  <c r="L40" i="5"/>
  <c r="L39" i="5"/>
  <c r="L295" i="5" l="1"/>
  <c r="L312" i="5" s="1"/>
  <c r="L313" i="5" s="1"/>
  <c r="L275" i="5"/>
  <c r="L256" i="5"/>
  <c r="L229" i="5"/>
  <c r="L197" i="5"/>
  <c r="L193" i="5"/>
  <c r="L189" i="5"/>
  <c r="L184" i="5"/>
  <c r="L136" i="5"/>
  <c r="L120" i="5"/>
  <c r="L125" i="5"/>
  <c r="L114" i="5"/>
  <c r="L106" i="5"/>
  <c r="L21" i="5"/>
  <c r="L20" i="5"/>
  <c r="L19" i="5"/>
  <c r="L17" i="5"/>
  <c r="L427" i="5"/>
  <c r="K405" i="5"/>
  <c r="L405" i="5"/>
  <c r="L22" i="5" l="1"/>
  <c r="L322" i="5" l="1"/>
  <c r="L326" i="5" s="1"/>
  <c r="L336" i="5"/>
  <c r="L348" i="5"/>
  <c r="L249" i="5" l="1"/>
  <c r="L239" i="5"/>
  <c r="N27" i="5" l="1"/>
  <c r="O27" i="5" s="1"/>
  <c r="K16" i="5" l="1"/>
  <c r="K21" i="5"/>
  <c r="K18" i="5" l="1"/>
  <c r="K17" i="5"/>
  <c r="K43" i="5" l="1"/>
  <c r="K42" i="5"/>
  <c r="K41" i="5"/>
  <c r="K40" i="5"/>
  <c r="K39" i="5"/>
  <c r="K256" i="5" l="1"/>
  <c r="K197" i="5"/>
  <c r="K189" i="5"/>
  <c r="K125" i="5"/>
  <c r="K136" i="5"/>
  <c r="K184" i="5"/>
  <c r="K120" i="5"/>
  <c r="K20" i="5" l="1"/>
  <c r="K19" i="5"/>
  <c r="K228" i="5"/>
  <c r="K275" i="5"/>
  <c r="K295" i="5" l="1"/>
  <c r="K312" i="5" s="1"/>
  <c r="K313" i="5" s="1"/>
  <c r="K427" i="5" l="1"/>
  <c r="J405" i="5"/>
  <c r="K193" i="5" l="1"/>
  <c r="K322" i="5" l="1"/>
  <c r="K362" i="5" s="1"/>
  <c r="K361" i="5"/>
  <c r="K325" i="5"/>
  <c r="K336" i="5"/>
  <c r="K348" i="5"/>
  <c r="K326" i="5" l="1"/>
  <c r="K240" i="5" l="1"/>
  <c r="K239" i="5"/>
  <c r="K249" i="5"/>
  <c r="K77" i="5" l="1"/>
  <c r="L77" i="5" s="1"/>
  <c r="J16" i="5" l="1"/>
  <c r="J17" i="5"/>
  <c r="J80" i="5" l="1"/>
  <c r="K80" i="5" s="1"/>
  <c r="L80" i="5" s="1"/>
  <c r="J79" i="5"/>
  <c r="K79" i="5" s="1"/>
  <c r="L79" i="5" s="1"/>
  <c r="J78" i="5"/>
  <c r="K78" i="5" s="1"/>
  <c r="L78" i="5" s="1"/>
  <c r="J77" i="5"/>
  <c r="I357" i="5"/>
  <c r="J357" i="5"/>
  <c r="J46" i="5" l="1"/>
  <c r="L67" i="5" l="1"/>
  <c r="J275" i="5" l="1"/>
  <c r="N368" i="5" l="1"/>
  <c r="N366" i="5"/>
  <c r="N367" i="5"/>
  <c r="O369" i="5"/>
  <c r="N355" i="5"/>
  <c r="J249" i="5"/>
  <c r="J136" i="5" l="1"/>
  <c r="J125" i="5"/>
  <c r="J427" i="5"/>
  <c r="J348" i="5"/>
  <c r="J336" i="5"/>
  <c r="J325" i="5"/>
  <c r="J326" i="5"/>
  <c r="J322" i="5"/>
  <c r="J313" i="5" l="1"/>
  <c r="J312" i="5"/>
  <c r="J295" i="5"/>
  <c r="I295" i="5"/>
  <c r="J18" i="5" l="1"/>
  <c r="I18" i="5"/>
  <c r="J21" i="5" l="1"/>
  <c r="J20" i="5"/>
  <c r="J256" i="5" l="1"/>
  <c r="J239" i="5"/>
  <c r="J240" i="5" s="1"/>
  <c r="J184" i="5"/>
  <c r="J189" i="5"/>
  <c r="J197" i="5"/>
  <c r="J193" i="5"/>
  <c r="J120" i="5"/>
  <c r="J40" i="5" l="1"/>
  <c r="J41" i="5"/>
  <c r="J42" i="5"/>
  <c r="J43" i="5"/>
  <c r="J39" i="5"/>
  <c r="K114" i="5"/>
  <c r="J114" i="5"/>
  <c r="K106" i="5"/>
  <c r="J19" i="5" l="1"/>
  <c r="J228" i="5"/>
  <c r="I82" i="5" l="1"/>
  <c r="I114" i="5" l="1"/>
  <c r="H114" i="5"/>
  <c r="I427" i="5" l="1"/>
  <c r="I405" i="5"/>
  <c r="I348" i="5"/>
  <c r="I336" i="5"/>
  <c r="I325" i="5"/>
  <c r="I322" i="5"/>
  <c r="I326" i="5" s="1"/>
  <c r="I312" i="5"/>
  <c r="I313" i="5" s="1"/>
  <c r="I275" i="5"/>
  <c r="I256" i="5"/>
  <c r="I249" i="5"/>
  <c r="I239" i="5"/>
  <c r="I240" i="5"/>
  <c r="I228" i="5"/>
  <c r="I229" i="5" s="1"/>
  <c r="I197" i="5"/>
  <c r="I193" i="5"/>
  <c r="I189" i="5"/>
  <c r="I16" i="5"/>
  <c r="I17" i="5"/>
  <c r="I19" i="5"/>
  <c r="I20" i="5"/>
  <c r="I21" i="5"/>
  <c r="I184" i="5"/>
  <c r="I136" i="5"/>
  <c r="I125" i="5"/>
  <c r="I120" i="5"/>
  <c r="I39" i="5"/>
  <c r="I40" i="5"/>
  <c r="I41" i="5"/>
  <c r="I42" i="5"/>
  <c r="I43" i="5"/>
  <c r="I13" i="5"/>
  <c r="G17" i="5" l="1"/>
  <c r="D17" i="5"/>
  <c r="C120" i="5" l="1"/>
  <c r="D120" i="5"/>
  <c r="E120" i="5"/>
  <c r="F120" i="5"/>
  <c r="G120" i="5"/>
  <c r="H120" i="5"/>
  <c r="N93" i="5"/>
  <c r="N94" i="5"/>
  <c r="I22" i="5" l="1"/>
  <c r="K22" i="5"/>
  <c r="H18" i="5" l="1"/>
  <c r="C21" i="5"/>
  <c r="C18" i="5" s="1"/>
  <c r="D21" i="5"/>
  <c r="D18" i="5" s="1"/>
  <c r="E21" i="5"/>
  <c r="E18" i="5" s="1"/>
  <c r="F21" i="5"/>
  <c r="F18" i="5" s="1"/>
  <c r="G21" i="5"/>
  <c r="G18" i="5" s="1"/>
  <c r="H21" i="5"/>
  <c r="B120" i="5"/>
  <c r="B17" i="5"/>
  <c r="B16" i="5"/>
  <c r="B21" i="5"/>
  <c r="N21" i="5" s="1"/>
  <c r="O21" i="5" s="1"/>
  <c r="C17" i="5"/>
  <c r="E17" i="5"/>
  <c r="F17" i="5"/>
  <c r="H17" i="5"/>
  <c r="C82" i="5" l="1"/>
  <c r="B18" i="5"/>
  <c r="B381" i="5"/>
  <c r="C381" i="5"/>
  <c r="D381" i="5" s="1"/>
  <c r="E381" i="5" s="1"/>
  <c r="F381" i="5" s="1"/>
  <c r="G381" i="5" s="1"/>
  <c r="H381" i="5" s="1"/>
  <c r="D82" i="5" l="1"/>
  <c r="C357" i="5"/>
  <c r="D357" i="5"/>
  <c r="E357" i="5"/>
  <c r="F357" i="5"/>
  <c r="G357" i="5"/>
  <c r="H357" i="5"/>
  <c r="B357" i="5"/>
  <c r="E82" i="5" l="1"/>
  <c r="N369" i="5"/>
  <c r="F82" i="5" l="1"/>
  <c r="H43" i="5"/>
  <c r="H19" i="5" s="1"/>
  <c r="H22" i="5" s="1"/>
  <c r="H40" i="5"/>
  <c r="H41" i="5"/>
  <c r="H42" i="5"/>
  <c r="H39" i="5"/>
  <c r="H405" i="5"/>
  <c r="H82" i="5" l="1"/>
  <c r="G82" i="5"/>
  <c r="H228" i="5"/>
  <c r="H249" i="5" l="1"/>
  <c r="H348" i="5"/>
  <c r="H336" i="5"/>
  <c r="H325" i="5"/>
  <c r="H322" i="5"/>
  <c r="N80" i="5" l="1"/>
  <c r="N79" i="5"/>
  <c r="N78" i="5"/>
  <c r="G427" i="5" l="1"/>
  <c r="G405" i="5"/>
  <c r="G40" i="5" l="1"/>
  <c r="G41" i="5"/>
  <c r="G42" i="5"/>
  <c r="G39" i="5"/>
  <c r="G20" i="5" l="1"/>
  <c r="G249" i="5"/>
  <c r="G348" i="5" l="1"/>
  <c r="G336" i="5"/>
  <c r="F42" i="5" l="1"/>
  <c r="F40" i="5"/>
  <c r="F41" i="5"/>
  <c r="F39" i="5"/>
  <c r="F427" i="5" l="1"/>
  <c r="F336" i="5"/>
  <c r="F348" i="5"/>
  <c r="F249" i="5" l="1"/>
  <c r="E348" i="5" l="1"/>
  <c r="E336" i="5"/>
  <c r="D106" i="5" l="1"/>
  <c r="E106" i="5"/>
  <c r="E16" i="5" l="1"/>
  <c r="N379" i="5" l="1"/>
  <c r="O379" i="5" s="1"/>
  <c r="E249" i="5" l="1"/>
  <c r="E20" i="5" l="1"/>
  <c r="E42" i="5" l="1"/>
  <c r="E41" i="5"/>
  <c r="E40" i="5"/>
  <c r="E39" i="5"/>
  <c r="E19" i="5" l="1"/>
  <c r="E22" i="5" s="1"/>
  <c r="N346" i="5"/>
  <c r="O346" i="5" s="1"/>
  <c r="N347" i="5"/>
  <c r="O347" i="5" s="1"/>
  <c r="D249" i="5"/>
  <c r="D184" i="5" l="1"/>
  <c r="D16" i="5" l="1"/>
  <c r="D295" i="5" l="1"/>
  <c r="D348" i="5" l="1"/>
  <c r="D336" i="5"/>
  <c r="N404" i="5" l="1"/>
  <c r="D20" i="5" l="1"/>
  <c r="D228" i="5" l="1"/>
  <c r="D43" i="5" l="1"/>
  <c r="D42" i="5"/>
  <c r="D41" i="5"/>
  <c r="D40" i="5"/>
  <c r="D39" i="5"/>
  <c r="D19" i="5" l="1"/>
  <c r="D22" i="5" s="1"/>
  <c r="B427" i="5" l="1"/>
  <c r="C427" i="5"/>
  <c r="C405" i="5"/>
  <c r="B405" i="5"/>
  <c r="N426" i="5"/>
  <c r="O426" i="5" s="1"/>
  <c r="N403" i="5"/>
  <c r="O403" i="5" s="1"/>
  <c r="C249" i="5"/>
  <c r="C20" i="5" l="1"/>
  <c r="C348" i="5"/>
  <c r="C336" i="5"/>
  <c r="C43" i="5" l="1"/>
  <c r="C42" i="5"/>
  <c r="C67" i="5" s="1"/>
  <c r="C40" i="5"/>
  <c r="C39" i="5"/>
  <c r="C114" i="5" l="1"/>
  <c r="D114" i="5"/>
  <c r="E114" i="5"/>
  <c r="B114" i="5"/>
  <c r="N325" i="5" l="1"/>
  <c r="B43" i="5" l="1"/>
  <c r="B42" i="5"/>
  <c r="B40" i="5"/>
  <c r="B39" i="5"/>
  <c r="B19" i="5" l="1"/>
  <c r="B249" i="5"/>
  <c r="N249" i="5" s="1"/>
  <c r="B20" i="5" l="1"/>
  <c r="B22" i="5" s="1"/>
  <c r="L365" i="5" l="1"/>
  <c r="K365" i="5"/>
  <c r="J365" i="5"/>
  <c r="I365" i="5"/>
  <c r="H365" i="5"/>
  <c r="M114" i="5" l="1"/>
  <c r="K98" i="5" l="1"/>
  <c r="L98" i="5"/>
  <c r="M98" i="5"/>
  <c r="N409" i="5" l="1"/>
  <c r="O409" i="5" s="1"/>
  <c r="N386" i="5"/>
  <c r="O386" i="5" s="1"/>
  <c r="O339" i="5"/>
  <c r="D427" i="5" l="1"/>
  <c r="E427" i="5"/>
  <c r="H427" i="5"/>
  <c r="D405" i="5"/>
  <c r="E405" i="5"/>
  <c r="F405" i="5"/>
  <c r="N427" i="5" l="1"/>
  <c r="N105" i="5"/>
  <c r="O105" i="5" s="1"/>
  <c r="N113" i="5"/>
  <c r="O113" i="5" s="1"/>
  <c r="N408" i="5" l="1"/>
  <c r="O408" i="5" s="1"/>
  <c r="N385" i="5"/>
  <c r="N229" i="5"/>
  <c r="N12" i="5"/>
  <c r="N11" i="5"/>
  <c r="N10" i="5"/>
  <c r="N9" i="5"/>
  <c r="N8" i="5"/>
  <c r="N7" i="5"/>
  <c r="N428" i="5"/>
  <c r="N382" i="5"/>
  <c r="N381" i="5"/>
  <c r="N380" i="5"/>
  <c r="N324" i="5"/>
  <c r="N321" i="5"/>
  <c r="N320" i="5"/>
  <c r="N319" i="5"/>
  <c r="N318" i="5"/>
  <c r="N335" i="5"/>
  <c r="N334" i="5"/>
  <c r="N333" i="5"/>
  <c r="N332" i="5"/>
  <c r="N331" i="5"/>
  <c r="N330" i="5"/>
  <c r="N329" i="5"/>
  <c r="N342" i="5"/>
  <c r="N343" i="5"/>
  <c r="N348" i="5" s="1"/>
  <c r="N344" i="5"/>
  <c r="N345" i="5"/>
  <c r="N341" i="5"/>
  <c r="N340" i="5"/>
  <c r="N339" i="5"/>
  <c r="N273" i="5"/>
  <c r="O273" i="5" s="1"/>
  <c r="N271" i="5"/>
  <c r="O271" i="5" s="1"/>
  <c r="N13" i="5" l="1"/>
  <c r="N336" i="5"/>
  <c r="N322" i="5"/>
  <c r="N25" i="5"/>
  <c r="N351" i="5" l="1"/>
  <c r="O351" i="5" s="1"/>
  <c r="N352" i="5"/>
  <c r="O352" i="5" s="1"/>
  <c r="N353" i="5"/>
  <c r="O353" i="5" s="1"/>
  <c r="N354" i="5"/>
  <c r="O354" i="5" s="1"/>
  <c r="O355" i="5"/>
  <c r="N356" i="5"/>
  <c r="O356" i="5" s="1"/>
  <c r="M357" i="5"/>
  <c r="N358" i="5"/>
  <c r="O358" i="5" s="1"/>
  <c r="N359" i="5"/>
  <c r="O359" i="5" s="1"/>
  <c r="N357" i="5" l="1"/>
  <c r="O357" i="5" s="1"/>
  <c r="O385" i="5"/>
  <c r="J229" i="5" l="1"/>
  <c r="N373" i="5" l="1"/>
  <c r="N374" i="5"/>
  <c r="N375" i="5"/>
  <c r="N376" i="5"/>
  <c r="N377" i="5"/>
  <c r="N378" i="5"/>
  <c r="O382" i="5"/>
  <c r="N388" i="5" l="1"/>
  <c r="N405" i="5"/>
  <c r="O405" i="5" s="1"/>
  <c r="H295" i="5" l="1"/>
  <c r="H312" i="5" s="1"/>
  <c r="H313" i="5" s="1"/>
  <c r="B228" i="5" l="1"/>
  <c r="H102" i="8" l="1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01" i="8"/>
  <c r="J106" i="8"/>
  <c r="K106" i="8"/>
  <c r="N201" i="5"/>
  <c r="O404" i="5"/>
  <c r="O319" i="5"/>
  <c r="O318" i="5"/>
  <c r="H189" i="5"/>
  <c r="H193" i="5" l="1"/>
  <c r="H16" i="5"/>
  <c r="H20" i="5"/>
  <c r="H326" i="5" l="1"/>
  <c r="H275" i="5"/>
  <c r="H229" i="5" l="1"/>
  <c r="N417" i="5"/>
  <c r="O417" i="5" s="1"/>
  <c r="N420" i="5"/>
  <c r="O420" i="5" s="1"/>
  <c r="N394" i="5"/>
  <c r="O394" i="5" s="1"/>
  <c r="H256" i="5" l="1"/>
  <c r="H239" i="5"/>
  <c r="H240" i="5" s="1"/>
  <c r="G228" i="5"/>
  <c r="F228" i="5"/>
  <c r="E228" i="5"/>
  <c r="C228" i="5"/>
  <c r="H197" i="5"/>
  <c r="N228" i="5" l="1"/>
  <c r="O228" i="5" s="1"/>
  <c r="H184" i="5"/>
  <c r="H136" i="5"/>
  <c r="H125" i="5"/>
  <c r="H46" i="8" l="1"/>
  <c r="I46" i="8"/>
  <c r="J46" i="8"/>
  <c r="K46" i="8"/>
  <c r="L46" i="8"/>
  <c r="M46" i="8"/>
  <c r="H47" i="8"/>
  <c r="I47" i="8"/>
  <c r="J47" i="8"/>
  <c r="K47" i="8"/>
  <c r="L47" i="8"/>
  <c r="M47" i="8"/>
  <c r="H48" i="8"/>
  <c r="I48" i="8"/>
  <c r="J48" i="8"/>
  <c r="K48" i="8"/>
  <c r="L48" i="8"/>
  <c r="M48" i="8"/>
  <c r="M38" i="8"/>
  <c r="G197" i="5"/>
  <c r="B114" i="8"/>
  <c r="C114" i="8"/>
  <c r="I115" i="8"/>
  <c r="J115" i="8"/>
  <c r="K115" i="8"/>
  <c r="L115" i="8"/>
  <c r="M115" i="8"/>
  <c r="O381" i="5" l="1"/>
  <c r="G35" i="8"/>
  <c r="G32" i="8"/>
  <c r="G189" i="5" l="1"/>
  <c r="G16" i="5"/>
  <c r="N397" i="5"/>
  <c r="G14" i="8" l="1"/>
  <c r="G275" i="5" l="1"/>
  <c r="N272" i="5" l="1"/>
  <c r="N274" i="5"/>
  <c r="N238" i="5"/>
  <c r="O238" i="5" s="1"/>
  <c r="N248" i="5"/>
  <c r="O248" i="5" s="1"/>
  <c r="B239" i="5"/>
  <c r="C239" i="5"/>
  <c r="D239" i="5"/>
  <c r="E239" i="5"/>
  <c r="F239" i="5"/>
  <c r="G239" i="5"/>
  <c r="G295" i="5" l="1"/>
  <c r="G312" i="5" s="1"/>
  <c r="G313" i="5" s="1"/>
  <c r="G256" i="5" l="1"/>
  <c r="G193" i="5"/>
  <c r="G322" i="5"/>
  <c r="G365" i="5" s="1"/>
  <c r="G326" i="5" l="1"/>
  <c r="G19" i="5"/>
  <c r="G22" i="5" s="1"/>
  <c r="G136" i="5"/>
  <c r="G125" i="5" l="1"/>
  <c r="G184" i="5"/>
  <c r="H14" i="8" l="1"/>
  <c r="I14" i="8"/>
  <c r="J14" i="8"/>
  <c r="K14" i="8"/>
  <c r="L14" i="8"/>
  <c r="M14" i="8"/>
  <c r="G15" i="8"/>
  <c r="H15" i="8"/>
  <c r="I15" i="8"/>
  <c r="J15" i="8"/>
  <c r="K15" i="8"/>
  <c r="L15" i="8"/>
  <c r="M15" i="8"/>
  <c r="G16" i="8"/>
  <c r="H16" i="8"/>
  <c r="I16" i="8"/>
  <c r="J16" i="8"/>
  <c r="K16" i="8"/>
  <c r="L16" i="8"/>
  <c r="M16" i="8"/>
  <c r="N283" i="5"/>
  <c r="N244" i="5"/>
  <c r="N245" i="5"/>
  <c r="N246" i="5"/>
  <c r="N247" i="5"/>
  <c r="N243" i="5"/>
  <c r="C98" i="5" l="1"/>
  <c r="D98" i="5"/>
  <c r="E98" i="5"/>
  <c r="N387" i="5"/>
  <c r="O387" i="5" s="1"/>
  <c r="N398" i="5"/>
  <c r="O398" i="5" s="1"/>
  <c r="N392" i="5"/>
  <c r="O392" i="5" s="1"/>
  <c r="N215" i="5"/>
  <c r="N216" i="5"/>
  <c r="N217" i="5"/>
  <c r="F98" i="5"/>
  <c r="F19" i="5" l="1"/>
  <c r="F16" i="5"/>
  <c r="F22" i="5" l="1"/>
  <c r="N421" i="5"/>
  <c r="O421" i="5" s="1"/>
  <c r="N410" i="5"/>
  <c r="O410" i="5" s="1"/>
  <c r="B348" i="5"/>
  <c r="C19" i="5" l="1"/>
  <c r="C16" i="5"/>
  <c r="N415" i="5"/>
  <c r="O415" i="5" s="1"/>
  <c r="C22" i="5" l="1"/>
  <c r="N17" i="5"/>
  <c r="O17" i="5" s="1"/>
  <c r="O427" i="5"/>
  <c r="C101" i="8" l="1"/>
  <c r="D101" i="8"/>
  <c r="E101" i="8"/>
  <c r="F101" i="8"/>
  <c r="G101" i="8"/>
  <c r="I101" i="8"/>
  <c r="J101" i="8"/>
  <c r="K101" i="8"/>
  <c r="L101" i="8"/>
  <c r="M101" i="8"/>
  <c r="C102" i="8"/>
  <c r="D102" i="8"/>
  <c r="E102" i="8"/>
  <c r="F102" i="8"/>
  <c r="G102" i="8"/>
  <c r="I102" i="8"/>
  <c r="J102" i="8"/>
  <c r="K102" i="8"/>
  <c r="L102" i="8"/>
  <c r="M102" i="8"/>
  <c r="C103" i="8"/>
  <c r="D103" i="8"/>
  <c r="E103" i="8"/>
  <c r="F103" i="8"/>
  <c r="G103" i="8"/>
  <c r="I103" i="8"/>
  <c r="J103" i="8"/>
  <c r="K103" i="8"/>
  <c r="L103" i="8"/>
  <c r="M103" i="8"/>
  <c r="C104" i="8"/>
  <c r="D104" i="8"/>
  <c r="E104" i="8"/>
  <c r="F104" i="8"/>
  <c r="G104" i="8"/>
  <c r="I104" i="8"/>
  <c r="J104" i="8"/>
  <c r="K104" i="8"/>
  <c r="L104" i="8"/>
  <c r="M104" i="8"/>
  <c r="C105" i="8"/>
  <c r="D105" i="8"/>
  <c r="E105" i="8"/>
  <c r="F105" i="8"/>
  <c r="G105" i="8"/>
  <c r="I105" i="8"/>
  <c r="J105" i="8"/>
  <c r="K105" i="8"/>
  <c r="L105" i="8"/>
  <c r="M105" i="8"/>
  <c r="C106" i="8"/>
  <c r="D106" i="8"/>
  <c r="E106" i="8"/>
  <c r="F106" i="8"/>
  <c r="G106" i="8"/>
  <c r="I106" i="8"/>
  <c r="L106" i="8"/>
  <c r="M106" i="8"/>
  <c r="C107" i="8"/>
  <c r="D107" i="8"/>
  <c r="E107" i="8"/>
  <c r="F107" i="8"/>
  <c r="G107" i="8"/>
  <c r="I107" i="8"/>
  <c r="J107" i="8"/>
  <c r="K107" i="8"/>
  <c r="L107" i="8"/>
  <c r="M107" i="8"/>
  <c r="C108" i="8"/>
  <c r="D108" i="8"/>
  <c r="E108" i="8"/>
  <c r="F108" i="8"/>
  <c r="G108" i="8"/>
  <c r="I108" i="8"/>
  <c r="J108" i="8"/>
  <c r="K108" i="8"/>
  <c r="L108" i="8"/>
  <c r="M108" i="8"/>
  <c r="C109" i="8"/>
  <c r="D109" i="8"/>
  <c r="E109" i="8"/>
  <c r="F109" i="8"/>
  <c r="G109" i="8"/>
  <c r="I109" i="8"/>
  <c r="J109" i="8"/>
  <c r="K109" i="8"/>
  <c r="L109" i="8"/>
  <c r="M109" i="8"/>
  <c r="C110" i="8"/>
  <c r="D110" i="8"/>
  <c r="E110" i="8"/>
  <c r="F110" i="8"/>
  <c r="G110" i="8"/>
  <c r="I110" i="8"/>
  <c r="J110" i="8"/>
  <c r="K110" i="8"/>
  <c r="L110" i="8"/>
  <c r="M110" i="8"/>
  <c r="C111" i="8"/>
  <c r="D111" i="8"/>
  <c r="E111" i="8"/>
  <c r="F111" i="8"/>
  <c r="G111" i="8"/>
  <c r="I111" i="8"/>
  <c r="J111" i="8"/>
  <c r="K111" i="8"/>
  <c r="L111" i="8"/>
  <c r="M111" i="8"/>
  <c r="C112" i="8"/>
  <c r="D112" i="8"/>
  <c r="E112" i="8"/>
  <c r="F112" i="8"/>
  <c r="G112" i="8"/>
  <c r="I112" i="8"/>
  <c r="J112" i="8"/>
  <c r="K112" i="8"/>
  <c r="L112" i="8"/>
  <c r="M112" i="8"/>
  <c r="C113" i="8"/>
  <c r="D113" i="8"/>
  <c r="E113" i="8"/>
  <c r="F113" i="8"/>
  <c r="G113" i="8"/>
  <c r="I113" i="8"/>
  <c r="J113" i="8"/>
  <c r="K113" i="8"/>
  <c r="L113" i="8"/>
  <c r="M113" i="8"/>
  <c r="D114" i="8"/>
  <c r="E114" i="8"/>
  <c r="F114" i="8"/>
  <c r="G114" i="8"/>
  <c r="I114" i="8"/>
  <c r="J114" i="8"/>
  <c r="K114" i="8"/>
  <c r="L114" i="8"/>
  <c r="M114" i="8"/>
  <c r="C115" i="8"/>
  <c r="D115" i="8"/>
  <c r="E115" i="8"/>
  <c r="F115" i="8"/>
  <c r="G115" i="8"/>
  <c r="C116" i="8"/>
  <c r="D116" i="8"/>
  <c r="E116" i="8"/>
  <c r="F116" i="8"/>
  <c r="G116" i="8"/>
  <c r="I116" i="8"/>
  <c r="J116" i="8"/>
  <c r="K116" i="8"/>
  <c r="L116" i="8"/>
  <c r="M116" i="8"/>
  <c r="C117" i="8"/>
  <c r="D117" i="8"/>
  <c r="E117" i="8"/>
  <c r="F117" i="8"/>
  <c r="G117" i="8"/>
  <c r="I117" i="8"/>
  <c r="J117" i="8"/>
  <c r="K117" i="8"/>
  <c r="L117" i="8"/>
  <c r="M117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5" i="8"/>
  <c r="B116" i="8"/>
  <c r="B117" i="8"/>
  <c r="F54" i="8"/>
  <c r="G54" i="8"/>
  <c r="H54" i="8"/>
  <c r="I54" i="8"/>
  <c r="J54" i="8"/>
  <c r="K54" i="8"/>
  <c r="L54" i="8"/>
  <c r="M54" i="8"/>
  <c r="F55" i="8"/>
  <c r="G55" i="8"/>
  <c r="H55" i="8"/>
  <c r="I55" i="8"/>
  <c r="J55" i="8"/>
  <c r="K55" i="8"/>
  <c r="L55" i="8"/>
  <c r="M55" i="8"/>
  <c r="F56" i="8"/>
  <c r="G56" i="8"/>
  <c r="H56" i="8"/>
  <c r="I56" i="8"/>
  <c r="J56" i="8"/>
  <c r="K56" i="8"/>
  <c r="L56" i="8"/>
  <c r="M56" i="8"/>
  <c r="F57" i="8"/>
  <c r="G57" i="8"/>
  <c r="H57" i="8"/>
  <c r="I57" i="8"/>
  <c r="J57" i="8"/>
  <c r="K57" i="8"/>
  <c r="L57" i="8"/>
  <c r="M57" i="8"/>
  <c r="F58" i="8"/>
  <c r="G58" i="8"/>
  <c r="H58" i="8"/>
  <c r="I58" i="8"/>
  <c r="J58" i="8"/>
  <c r="K58" i="8"/>
  <c r="L58" i="8"/>
  <c r="M58" i="8"/>
  <c r="F59" i="8"/>
  <c r="G59" i="8"/>
  <c r="H59" i="8"/>
  <c r="I59" i="8"/>
  <c r="J59" i="8"/>
  <c r="K59" i="8"/>
  <c r="L59" i="8"/>
  <c r="M59" i="8"/>
  <c r="F60" i="8"/>
  <c r="G60" i="8"/>
  <c r="H60" i="8"/>
  <c r="I60" i="8"/>
  <c r="J60" i="8"/>
  <c r="K60" i="8"/>
  <c r="L60" i="8"/>
  <c r="M60" i="8"/>
  <c r="F61" i="8"/>
  <c r="G61" i="8"/>
  <c r="H61" i="8"/>
  <c r="I61" i="8"/>
  <c r="J61" i="8"/>
  <c r="K61" i="8"/>
  <c r="L61" i="8"/>
  <c r="M61" i="8"/>
  <c r="F62" i="8"/>
  <c r="G62" i="8"/>
  <c r="H62" i="8"/>
  <c r="I62" i="8"/>
  <c r="J62" i="8"/>
  <c r="K62" i="8"/>
  <c r="L62" i="8"/>
  <c r="M62" i="8"/>
  <c r="F63" i="8"/>
  <c r="G63" i="8"/>
  <c r="H63" i="8"/>
  <c r="I63" i="8"/>
  <c r="J63" i="8"/>
  <c r="K63" i="8"/>
  <c r="L63" i="8"/>
  <c r="M63" i="8"/>
  <c r="F64" i="8"/>
  <c r="G64" i="8"/>
  <c r="H64" i="8"/>
  <c r="I64" i="8"/>
  <c r="J64" i="8"/>
  <c r="K64" i="8"/>
  <c r="L64" i="8"/>
  <c r="M64" i="8"/>
  <c r="F65" i="8"/>
  <c r="G65" i="8"/>
  <c r="H65" i="8"/>
  <c r="I65" i="8"/>
  <c r="J65" i="8"/>
  <c r="K65" i="8"/>
  <c r="L65" i="8"/>
  <c r="M65" i="8"/>
  <c r="F66" i="8"/>
  <c r="G66" i="8"/>
  <c r="H66" i="8"/>
  <c r="I66" i="8"/>
  <c r="J66" i="8"/>
  <c r="K66" i="8"/>
  <c r="L66" i="8"/>
  <c r="M66" i="8"/>
  <c r="F67" i="8"/>
  <c r="G67" i="8"/>
  <c r="H67" i="8"/>
  <c r="I67" i="8"/>
  <c r="J67" i="8"/>
  <c r="K67" i="8"/>
  <c r="L67" i="8"/>
  <c r="M67" i="8"/>
  <c r="F68" i="8"/>
  <c r="G68" i="8"/>
  <c r="H68" i="8"/>
  <c r="I68" i="8"/>
  <c r="J68" i="8"/>
  <c r="K68" i="8"/>
  <c r="L68" i="8"/>
  <c r="M68" i="8"/>
  <c r="F69" i="8"/>
  <c r="G69" i="8"/>
  <c r="H69" i="8"/>
  <c r="I69" i="8"/>
  <c r="J69" i="8"/>
  <c r="K69" i="8"/>
  <c r="L69" i="8"/>
  <c r="M69" i="8"/>
  <c r="F70" i="8"/>
  <c r="G70" i="8"/>
  <c r="H70" i="8"/>
  <c r="I70" i="8"/>
  <c r="J70" i="8"/>
  <c r="K70" i="8"/>
  <c r="L70" i="8"/>
  <c r="M70" i="8"/>
  <c r="F71" i="8"/>
  <c r="G71" i="8"/>
  <c r="H71" i="8"/>
  <c r="I71" i="8"/>
  <c r="J71" i="8"/>
  <c r="K71" i="8"/>
  <c r="L71" i="8"/>
  <c r="M71" i="8"/>
  <c r="F72" i="8"/>
  <c r="G72" i="8"/>
  <c r="H72" i="8"/>
  <c r="I72" i="8"/>
  <c r="J72" i="8"/>
  <c r="K72" i="8"/>
  <c r="L72" i="8"/>
  <c r="M72" i="8"/>
  <c r="F73" i="8"/>
  <c r="G73" i="8"/>
  <c r="H73" i="8"/>
  <c r="I73" i="8"/>
  <c r="J73" i="8"/>
  <c r="K73" i="8"/>
  <c r="L73" i="8"/>
  <c r="M73" i="8"/>
  <c r="F74" i="8"/>
  <c r="G74" i="8"/>
  <c r="H74" i="8"/>
  <c r="I74" i="8"/>
  <c r="J74" i="8"/>
  <c r="K74" i="8"/>
  <c r="L74" i="8"/>
  <c r="M74" i="8"/>
  <c r="F75" i="8"/>
  <c r="G75" i="8"/>
  <c r="H75" i="8"/>
  <c r="I75" i="8"/>
  <c r="J75" i="8"/>
  <c r="K75" i="8"/>
  <c r="L75" i="8"/>
  <c r="M75" i="8"/>
  <c r="F76" i="8"/>
  <c r="G76" i="8"/>
  <c r="H76" i="8"/>
  <c r="I76" i="8"/>
  <c r="J76" i="8"/>
  <c r="K76" i="8"/>
  <c r="L76" i="8"/>
  <c r="M76" i="8"/>
  <c r="F77" i="8"/>
  <c r="G77" i="8"/>
  <c r="H77" i="8"/>
  <c r="I77" i="8"/>
  <c r="J77" i="8"/>
  <c r="K77" i="8"/>
  <c r="L77" i="8"/>
  <c r="M77" i="8"/>
  <c r="F78" i="8"/>
  <c r="G78" i="8"/>
  <c r="H78" i="8"/>
  <c r="I78" i="8"/>
  <c r="J78" i="8"/>
  <c r="K78" i="8"/>
  <c r="L78" i="8"/>
  <c r="M78" i="8"/>
  <c r="F79" i="8"/>
  <c r="G79" i="8"/>
  <c r="H79" i="8"/>
  <c r="I79" i="8"/>
  <c r="J79" i="8"/>
  <c r="K79" i="8"/>
  <c r="L79" i="8"/>
  <c r="M79" i="8"/>
  <c r="F80" i="8"/>
  <c r="G80" i="8"/>
  <c r="H80" i="8"/>
  <c r="I80" i="8"/>
  <c r="J80" i="8"/>
  <c r="K80" i="8"/>
  <c r="L80" i="8"/>
  <c r="M80" i="8"/>
  <c r="F81" i="8"/>
  <c r="G81" i="8"/>
  <c r="H81" i="8"/>
  <c r="I81" i="8"/>
  <c r="J81" i="8"/>
  <c r="K81" i="8"/>
  <c r="L81" i="8"/>
  <c r="M81" i="8"/>
  <c r="F82" i="8"/>
  <c r="G82" i="8"/>
  <c r="H82" i="8"/>
  <c r="I82" i="8"/>
  <c r="J82" i="8"/>
  <c r="K82" i="8"/>
  <c r="L82" i="8"/>
  <c r="M82" i="8"/>
  <c r="F83" i="8"/>
  <c r="G83" i="8"/>
  <c r="H83" i="8"/>
  <c r="I83" i="8"/>
  <c r="J83" i="8"/>
  <c r="K83" i="8"/>
  <c r="L83" i="8"/>
  <c r="M83" i="8"/>
  <c r="F84" i="8"/>
  <c r="G84" i="8"/>
  <c r="H84" i="8"/>
  <c r="I84" i="8"/>
  <c r="J84" i="8"/>
  <c r="K84" i="8"/>
  <c r="L84" i="8"/>
  <c r="M84" i="8"/>
  <c r="F85" i="8"/>
  <c r="G85" i="8"/>
  <c r="H85" i="8"/>
  <c r="I85" i="8"/>
  <c r="J85" i="8"/>
  <c r="L85" i="8"/>
  <c r="M85" i="8"/>
  <c r="F48" i="8"/>
  <c r="G48" i="8"/>
  <c r="F47" i="8"/>
  <c r="F38" i="8"/>
  <c r="G38" i="8"/>
  <c r="H38" i="8"/>
  <c r="I38" i="8"/>
  <c r="J38" i="8"/>
  <c r="K38" i="8"/>
  <c r="L38" i="8"/>
  <c r="F37" i="8"/>
  <c r="G37" i="8"/>
  <c r="H37" i="8"/>
  <c r="I37" i="8"/>
  <c r="J37" i="8"/>
  <c r="K37" i="8"/>
  <c r="L37" i="8"/>
  <c r="M37" i="8"/>
  <c r="F36" i="8"/>
  <c r="G36" i="8"/>
  <c r="H36" i="8"/>
  <c r="I36" i="8"/>
  <c r="J36" i="8"/>
  <c r="K36" i="8"/>
  <c r="L36" i="8"/>
  <c r="M36" i="8"/>
  <c r="F35" i="8"/>
  <c r="H35" i="8"/>
  <c r="I35" i="8"/>
  <c r="J35" i="8"/>
  <c r="K35" i="8"/>
  <c r="L35" i="8"/>
  <c r="M35" i="8"/>
  <c r="F34" i="8"/>
  <c r="G34" i="8"/>
  <c r="H34" i="8"/>
  <c r="I34" i="8"/>
  <c r="J34" i="8"/>
  <c r="K34" i="8"/>
  <c r="L34" i="8"/>
  <c r="M34" i="8"/>
  <c r="F33" i="8"/>
  <c r="G33" i="8"/>
  <c r="H33" i="8"/>
  <c r="I33" i="8"/>
  <c r="J33" i="8"/>
  <c r="K33" i="8"/>
  <c r="L33" i="8"/>
  <c r="M33" i="8"/>
  <c r="F32" i="8"/>
  <c r="H32" i="8"/>
  <c r="I32" i="8"/>
  <c r="J32" i="8"/>
  <c r="K32" i="8"/>
  <c r="L32" i="8"/>
  <c r="M32" i="8"/>
  <c r="F31" i="8"/>
  <c r="G31" i="8"/>
  <c r="H31" i="8"/>
  <c r="I31" i="8"/>
  <c r="J31" i="8"/>
  <c r="K31" i="8"/>
  <c r="L31" i="8"/>
  <c r="M31" i="8"/>
  <c r="F30" i="8"/>
  <c r="G30" i="8"/>
  <c r="H30" i="8"/>
  <c r="I30" i="8"/>
  <c r="J30" i="8"/>
  <c r="K30" i="8"/>
  <c r="L30" i="8"/>
  <c r="M30" i="8"/>
  <c r="F29" i="8"/>
  <c r="G29" i="8"/>
  <c r="H29" i="8"/>
  <c r="I29" i="8"/>
  <c r="J29" i="8"/>
  <c r="K29" i="8"/>
  <c r="L29" i="8"/>
  <c r="M29" i="8"/>
  <c r="F28" i="8"/>
  <c r="G28" i="8"/>
  <c r="H28" i="8"/>
  <c r="I28" i="8"/>
  <c r="J28" i="8"/>
  <c r="K28" i="8"/>
  <c r="L28" i="8"/>
  <c r="M28" i="8"/>
  <c r="F27" i="8"/>
  <c r="G27" i="8"/>
  <c r="H27" i="8"/>
  <c r="I27" i="8"/>
  <c r="J27" i="8"/>
  <c r="K27" i="8"/>
  <c r="L27" i="8"/>
  <c r="M27" i="8"/>
  <c r="F23" i="8"/>
  <c r="G23" i="8"/>
  <c r="H23" i="8"/>
  <c r="I23" i="8"/>
  <c r="J23" i="8"/>
  <c r="K23" i="8"/>
  <c r="L23" i="8"/>
  <c r="F21" i="8"/>
  <c r="G21" i="8"/>
  <c r="H21" i="8"/>
  <c r="I21" i="8"/>
  <c r="J21" i="8"/>
  <c r="K21" i="8"/>
  <c r="L21" i="8"/>
  <c r="M21" i="8"/>
  <c r="F19" i="8"/>
  <c r="G19" i="8"/>
  <c r="H19" i="8"/>
  <c r="I19" i="8"/>
  <c r="J19" i="8"/>
  <c r="K19" i="8"/>
  <c r="L19" i="8"/>
  <c r="M19" i="8"/>
  <c r="F17" i="8"/>
  <c r="G17" i="8"/>
  <c r="H17" i="8"/>
  <c r="I17" i="8"/>
  <c r="J17" i="8"/>
  <c r="K17" i="8"/>
  <c r="L17" i="8"/>
  <c r="M17" i="8"/>
  <c r="B54" i="8"/>
  <c r="H95" i="8" l="1"/>
  <c r="G95" i="8"/>
  <c r="J95" i="8"/>
  <c r="F95" i="8"/>
  <c r="L95" i="8"/>
  <c r="M95" i="8"/>
  <c r="I95" i="8"/>
  <c r="E67" i="5"/>
  <c r="D67" i="5"/>
  <c r="E74" i="5"/>
  <c r="D74" i="5"/>
  <c r="C74" i="5"/>
  <c r="B74" i="5"/>
  <c r="G7" i="8"/>
  <c r="H7" i="8"/>
  <c r="I7" i="8"/>
  <c r="K7" i="8"/>
  <c r="L7" i="8"/>
  <c r="M7" i="8"/>
  <c r="N433" i="5"/>
  <c r="O433" i="5" s="1"/>
  <c r="N432" i="5"/>
  <c r="O432" i="5" s="1"/>
  <c r="N431" i="5"/>
  <c r="O431" i="5" s="1"/>
  <c r="N422" i="5"/>
  <c r="O422" i="5" s="1"/>
  <c r="N425" i="5"/>
  <c r="O425" i="5" s="1"/>
  <c r="N413" i="5"/>
  <c r="O413" i="5" s="1"/>
  <c r="N424" i="5"/>
  <c r="O424" i="5" s="1"/>
  <c r="N423" i="5"/>
  <c r="O423" i="5" s="1"/>
  <c r="N419" i="5"/>
  <c r="O419" i="5" s="1"/>
  <c r="N418" i="5"/>
  <c r="O418" i="5" s="1"/>
  <c r="N416" i="5"/>
  <c r="O416" i="5" s="1"/>
  <c r="N414" i="5"/>
  <c r="N412" i="5"/>
  <c r="O412" i="5" s="1"/>
  <c r="N411" i="5"/>
  <c r="O411" i="5" s="1"/>
  <c r="G47" i="8"/>
  <c r="F46" i="8"/>
  <c r="G46" i="8"/>
  <c r="B46" i="8"/>
  <c r="N399" i="5"/>
  <c r="O399" i="5" s="1"/>
  <c r="N402" i="5"/>
  <c r="O402" i="5" s="1"/>
  <c r="N390" i="5"/>
  <c r="O390" i="5" s="1"/>
  <c r="N401" i="5"/>
  <c r="O401" i="5" s="1"/>
  <c r="N400" i="5"/>
  <c r="O400" i="5" s="1"/>
  <c r="N396" i="5"/>
  <c r="O396" i="5" s="1"/>
  <c r="N395" i="5"/>
  <c r="O395" i="5" s="1"/>
  <c r="N393" i="5"/>
  <c r="O393" i="5" s="1"/>
  <c r="N391" i="5"/>
  <c r="O391" i="5" s="1"/>
  <c r="N389" i="5"/>
  <c r="O389" i="5" s="1"/>
  <c r="O388" i="5"/>
  <c r="O380" i="5"/>
  <c r="O378" i="5"/>
  <c r="O377" i="5"/>
  <c r="O376" i="5"/>
  <c r="O375" i="5"/>
  <c r="O374" i="5"/>
  <c r="O373" i="5"/>
  <c r="N372" i="5"/>
  <c r="O372" i="5" s="1"/>
  <c r="G44" i="8"/>
  <c r="H44" i="8"/>
  <c r="I44" i="8"/>
  <c r="J44" i="8"/>
  <c r="K44" i="8"/>
  <c r="L44" i="8"/>
  <c r="M44" i="8"/>
  <c r="O367" i="5"/>
  <c r="O366" i="5"/>
  <c r="O345" i="5"/>
  <c r="O344" i="5"/>
  <c r="O343" i="5"/>
  <c r="O342" i="5"/>
  <c r="O341" i="5"/>
  <c r="O335" i="5"/>
  <c r="O334" i="5"/>
  <c r="O333" i="5"/>
  <c r="O332" i="5"/>
  <c r="O331" i="5"/>
  <c r="O330" i="5"/>
  <c r="O329" i="5"/>
  <c r="B336" i="5"/>
  <c r="O321" i="5"/>
  <c r="O320" i="5"/>
  <c r="F322" i="5"/>
  <c r="F365" i="5" s="1"/>
  <c r="G363" i="5"/>
  <c r="K39" i="8"/>
  <c r="N119" i="5"/>
  <c r="N118" i="5"/>
  <c r="N117" i="5"/>
  <c r="C14" i="8"/>
  <c r="D14" i="8"/>
  <c r="E14" i="8"/>
  <c r="F14" i="8"/>
  <c r="B14" i="8"/>
  <c r="N309" i="5"/>
  <c r="O309" i="5" s="1"/>
  <c r="N310" i="5"/>
  <c r="O310" i="5" s="1"/>
  <c r="C295" i="5"/>
  <c r="C312" i="5" s="1"/>
  <c r="E295" i="5"/>
  <c r="E312" i="5" s="1"/>
  <c r="F295" i="5"/>
  <c r="B295" i="5"/>
  <c r="N288" i="5"/>
  <c r="O288" i="5" s="1"/>
  <c r="N287" i="5"/>
  <c r="O287" i="5" s="1"/>
  <c r="N282" i="5"/>
  <c r="O282" i="5" s="1"/>
  <c r="N281" i="5"/>
  <c r="M23" i="8" s="1"/>
  <c r="O283" i="5"/>
  <c r="N280" i="5"/>
  <c r="O280" i="5" s="1"/>
  <c r="F275" i="5"/>
  <c r="F22" i="8" s="1"/>
  <c r="G22" i="8"/>
  <c r="H22" i="8"/>
  <c r="I22" i="8"/>
  <c r="J22" i="8"/>
  <c r="K22" i="8"/>
  <c r="L22" i="8"/>
  <c r="M22" i="8"/>
  <c r="O274" i="5"/>
  <c r="O272" i="5"/>
  <c r="N270" i="5"/>
  <c r="O270" i="5" s="1"/>
  <c r="O266" i="5"/>
  <c r="N265" i="5"/>
  <c r="O265" i="5" s="1"/>
  <c r="N264" i="5"/>
  <c r="O264" i="5" s="1"/>
  <c r="N263" i="5"/>
  <c r="O263" i="5" s="1"/>
  <c r="N262" i="5"/>
  <c r="O262" i="5" s="1"/>
  <c r="N261" i="5"/>
  <c r="O261" i="5" s="1"/>
  <c r="N260" i="5"/>
  <c r="O260" i="5" s="1"/>
  <c r="N255" i="5"/>
  <c r="O255" i="5" s="1"/>
  <c r="N254" i="5"/>
  <c r="O254" i="5" s="1"/>
  <c r="N253" i="5"/>
  <c r="O253" i="5" s="1"/>
  <c r="F256" i="5"/>
  <c r="F20" i="8" s="1"/>
  <c r="G20" i="8"/>
  <c r="H20" i="8"/>
  <c r="I20" i="8"/>
  <c r="J20" i="8"/>
  <c r="K20" i="8"/>
  <c r="L20" i="8"/>
  <c r="M20" i="8"/>
  <c r="E256" i="5"/>
  <c r="D256" i="5"/>
  <c r="C256" i="5"/>
  <c r="B256" i="5"/>
  <c r="O247" i="5"/>
  <c r="O246" i="5"/>
  <c r="O245" i="5"/>
  <c r="O244" i="5"/>
  <c r="O243" i="5"/>
  <c r="N237" i="5"/>
  <c r="O237" i="5" s="1"/>
  <c r="N236" i="5"/>
  <c r="O236" i="5" s="1"/>
  <c r="N235" i="5"/>
  <c r="O235" i="5" s="1"/>
  <c r="N234" i="5"/>
  <c r="O234" i="5" s="1"/>
  <c r="N233" i="5"/>
  <c r="F240" i="5"/>
  <c r="G240" i="5"/>
  <c r="L240" i="5"/>
  <c r="F13" i="5"/>
  <c r="F6" i="8" s="1"/>
  <c r="G13" i="5"/>
  <c r="H13" i="5"/>
  <c r="H6" i="8" s="1"/>
  <c r="I6" i="8"/>
  <c r="J13" i="5"/>
  <c r="J6" i="8" s="1"/>
  <c r="K13" i="5"/>
  <c r="K6" i="8" s="1"/>
  <c r="L13" i="5"/>
  <c r="L6" i="8" s="1"/>
  <c r="M13" i="5"/>
  <c r="M6" i="8" s="1"/>
  <c r="F67" i="5"/>
  <c r="G67" i="5"/>
  <c r="H67" i="5"/>
  <c r="I67" i="5"/>
  <c r="J67" i="5"/>
  <c r="F74" i="5"/>
  <c r="F8" i="8" s="1"/>
  <c r="G74" i="5"/>
  <c r="G8" i="8" s="1"/>
  <c r="H74" i="5"/>
  <c r="H8" i="8" s="1"/>
  <c r="I74" i="5"/>
  <c r="I8" i="8" s="1"/>
  <c r="J74" i="5"/>
  <c r="J8" i="8" s="1"/>
  <c r="K74" i="5"/>
  <c r="K8" i="8" s="1"/>
  <c r="L74" i="5"/>
  <c r="L8" i="8" s="1"/>
  <c r="M74" i="5"/>
  <c r="M8" i="8" s="1"/>
  <c r="F9" i="8"/>
  <c r="G9" i="8"/>
  <c r="H9" i="8"/>
  <c r="I9" i="8"/>
  <c r="J82" i="5"/>
  <c r="J9" i="8" s="1"/>
  <c r="L82" i="5"/>
  <c r="L9" i="8" s="1"/>
  <c r="M9" i="8"/>
  <c r="F90" i="5"/>
  <c r="F10" i="8" s="1"/>
  <c r="G90" i="5"/>
  <c r="G10" i="8" s="1"/>
  <c r="H90" i="5"/>
  <c r="H10" i="8" s="1"/>
  <c r="I90" i="5"/>
  <c r="I10" i="8" s="1"/>
  <c r="J90" i="5"/>
  <c r="J10" i="8" s="1"/>
  <c r="K90" i="5"/>
  <c r="K10" i="8" s="1"/>
  <c r="L90" i="5"/>
  <c r="L10" i="8" s="1"/>
  <c r="M10" i="8"/>
  <c r="F11" i="8"/>
  <c r="G98" i="5"/>
  <c r="G11" i="8" s="1"/>
  <c r="H98" i="5"/>
  <c r="H11" i="8" s="1"/>
  <c r="I98" i="5"/>
  <c r="I11" i="8" s="1"/>
  <c r="J98" i="5"/>
  <c r="J11" i="8" s="1"/>
  <c r="K11" i="8"/>
  <c r="L11" i="8"/>
  <c r="M11" i="8"/>
  <c r="F106" i="5"/>
  <c r="F12" i="8" s="1"/>
  <c r="G106" i="5"/>
  <c r="G12" i="8" s="1"/>
  <c r="H106" i="5"/>
  <c r="H12" i="8" s="1"/>
  <c r="I106" i="5"/>
  <c r="I12" i="8" s="1"/>
  <c r="J106" i="5"/>
  <c r="J12" i="8" s="1"/>
  <c r="K12" i="8"/>
  <c r="L12" i="8"/>
  <c r="M106" i="5"/>
  <c r="M12" i="8" s="1"/>
  <c r="F114" i="5"/>
  <c r="F13" i="8" s="1"/>
  <c r="G114" i="5"/>
  <c r="G13" i="8" s="1"/>
  <c r="H13" i="8"/>
  <c r="J13" i="8"/>
  <c r="K13" i="8"/>
  <c r="M13" i="8"/>
  <c r="F125" i="5"/>
  <c r="F136" i="5"/>
  <c r="F184" i="5"/>
  <c r="F189" i="5"/>
  <c r="F15" i="8" s="1"/>
  <c r="E193" i="5"/>
  <c r="F193" i="5"/>
  <c r="F16" i="8" s="1"/>
  <c r="D193" i="5"/>
  <c r="F197" i="5"/>
  <c r="E229" i="5"/>
  <c r="O217" i="5"/>
  <c r="O216" i="5"/>
  <c r="O215" i="5"/>
  <c r="N214" i="5"/>
  <c r="O214" i="5" s="1"/>
  <c r="N213" i="5"/>
  <c r="O213" i="5" s="1"/>
  <c r="N212" i="5"/>
  <c r="O212" i="5" s="1"/>
  <c r="N211" i="5"/>
  <c r="O211" i="5" s="1"/>
  <c r="N210" i="5"/>
  <c r="O210" i="5" s="1"/>
  <c r="N209" i="5"/>
  <c r="O209" i="5" s="1"/>
  <c r="N208" i="5"/>
  <c r="O208" i="5" s="1"/>
  <c r="N207" i="5"/>
  <c r="O207" i="5" s="1"/>
  <c r="N206" i="5"/>
  <c r="O206" i="5" s="1"/>
  <c r="N205" i="5"/>
  <c r="O205" i="5" s="1"/>
  <c r="N204" i="5"/>
  <c r="O204" i="5" s="1"/>
  <c r="N203" i="5"/>
  <c r="O203" i="5" s="1"/>
  <c r="N202" i="5"/>
  <c r="N196" i="5"/>
  <c r="O196" i="5" s="1"/>
  <c r="N192" i="5"/>
  <c r="N193" i="5" s="1"/>
  <c r="N188" i="5"/>
  <c r="O188" i="5" s="1"/>
  <c r="N187" i="5"/>
  <c r="N183" i="5"/>
  <c r="O183" i="5" s="1"/>
  <c r="N182" i="5"/>
  <c r="O182" i="5" s="1"/>
  <c r="N181" i="5"/>
  <c r="O181" i="5" s="1"/>
  <c r="N180" i="5"/>
  <c r="O180" i="5" s="1"/>
  <c r="N179" i="5"/>
  <c r="O179" i="5" s="1"/>
  <c r="N178" i="5"/>
  <c r="O178" i="5" s="1"/>
  <c r="N177" i="5"/>
  <c r="O177" i="5" s="1"/>
  <c r="N176" i="5"/>
  <c r="O176" i="5" s="1"/>
  <c r="N175" i="5"/>
  <c r="O175" i="5" s="1"/>
  <c r="N174" i="5"/>
  <c r="O174" i="5" s="1"/>
  <c r="N173" i="5"/>
  <c r="O173" i="5" s="1"/>
  <c r="N172" i="5"/>
  <c r="O172" i="5" s="1"/>
  <c r="N171" i="5"/>
  <c r="O171" i="5" s="1"/>
  <c r="N170" i="5"/>
  <c r="O170" i="5" s="1"/>
  <c r="N169" i="5"/>
  <c r="O169" i="5" s="1"/>
  <c r="N168" i="5"/>
  <c r="O168" i="5" s="1"/>
  <c r="N167" i="5"/>
  <c r="O167" i="5" s="1"/>
  <c r="N166" i="5"/>
  <c r="O166" i="5" s="1"/>
  <c r="N165" i="5"/>
  <c r="O165" i="5" s="1"/>
  <c r="N164" i="5"/>
  <c r="O164" i="5" s="1"/>
  <c r="N163" i="5"/>
  <c r="O163" i="5" s="1"/>
  <c r="N162" i="5"/>
  <c r="O162" i="5" s="1"/>
  <c r="N161" i="5"/>
  <c r="O161" i="5" s="1"/>
  <c r="N160" i="5"/>
  <c r="O160" i="5" s="1"/>
  <c r="N159" i="5"/>
  <c r="O159" i="5" s="1"/>
  <c r="N158" i="5"/>
  <c r="O158" i="5" s="1"/>
  <c r="N157" i="5"/>
  <c r="O157" i="5" s="1"/>
  <c r="N156" i="5"/>
  <c r="O156" i="5" s="1"/>
  <c r="N155" i="5"/>
  <c r="O155" i="5" s="1"/>
  <c r="N154" i="5"/>
  <c r="O154" i="5" s="1"/>
  <c r="N153" i="5"/>
  <c r="O153" i="5" s="1"/>
  <c r="N152" i="5"/>
  <c r="O152" i="5" s="1"/>
  <c r="N151" i="5"/>
  <c r="O151" i="5" s="1"/>
  <c r="N150" i="5"/>
  <c r="O150" i="5" s="1"/>
  <c r="N149" i="5"/>
  <c r="O149" i="5" s="1"/>
  <c r="N148" i="5"/>
  <c r="O148" i="5" s="1"/>
  <c r="N147" i="5"/>
  <c r="O147" i="5" s="1"/>
  <c r="N146" i="5"/>
  <c r="O146" i="5" s="1"/>
  <c r="N145" i="5"/>
  <c r="O145" i="5" s="1"/>
  <c r="N144" i="5"/>
  <c r="O144" i="5" s="1"/>
  <c r="N143" i="5"/>
  <c r="O143" i="5" s="1"/>
  <c r="N142" i="5"/>
  <c r="O142" i="5" s="1"/>
  <c r="N141" i="5"/>
  <c r="O141" i="5" s="1"/>
  <c r="N140" i="5"/>
  <c r="O140" i="5" s="1"/>
  <c r="N139" i="5"/>
  <c r="O139" i="5" s="1"/>
  <c r="N130" i="5"/>
  <c r="O130" i="5" s="1"/>
  <c r="N129" i="5"/>
  <c r="O129" i="5" s="1"/>
  <c r="N128" i="5"/>
  <c r="O128" i="5" s="1"/>
  <c r="N123" i="5"/>
  <c r="N112" i="5"/>
  <c r="O112" i="5" s="1"/>
  <c r="N111" i="5"/>
  <c r="O111" i="5" s="1"/>
  <c r="N110" i="5"/>
  <c r="O110" i="5" s="1"/>
  <c r="N109" i="5"/>
  <c r="N104" i="5"/>
  <c r="O104" i="5" s="1"/>
  <c r="N103" i="5"/>
  <c r="O103" i="5" s="1"/>
  <c r="N102" i="5"/>
  <c r="O102" i="5" s="1"/>
  <c r="N101" i="5"/>
  <c r="O101" i="5" s="1"/>
  <c r="O94" i="5"/>
  <c r="O93" i="5"/>
  <c r="N85" i="5"/>
  <c r="N88" i="5"/>
  <c r="O88" i="5" s="1"/>
  <c r="N87" i="5"/>
  <c r="O87" i="5" s="1"/>
  <c r="N86" i="5"/>
  <c r="O86" i="5" s="1"/>
  <c r="O80" i="5"/>
  <c r="O79" i="5"/>
  <c r="O78" i="5"/>
  <c r="N73" i="5"/>
  <c r="O73" i="5" s="1"/>
  <c r="N72" i="5"/>
  <c r="O72" i="5" s="1"/>
  <c r="N71" i="5"/>
  <c r="O71" i="5" s="1"/>
  <c r="N70" i="5"/>
  <c r="O70" i="5" s="1"/>
  <c r="O25" i="5"/>
  <c r="K67" i="5" l="1"/>
  <c r="K85" i="8"/>
  <c r="K95" i="8" s="1"/>
  <c r="O123" i="5"/>
  <c r="B312" i="5"/>
  <c r="B313" i="5" s="1"/>
  <c r="O119" i="5"/>
  <c r="N120" i="5"/>
  <c r="N239" i="5"/>
  <c r="N240" i="5" s="1"/>
  <c r="N114" i="5"/>
  <c r="G6" i="8"/>
  <c r="G41" i="8"/>
  <c r="F364" i="5"/>
  <c r="G364" i="5"/>
  <c r="N189" i="5"/>
  <c r="G229" i="5"/>
  <c r="G18" i="8"/>
  <c r="M362" i="5"/>
  <c r="M40" i="8" s="1"/>
  <c r="M26" i="8"/>
  <c r="M18" i="8"/>
  <c r="I18" i="8"/>
  <c r="O233" i="5"/>
  <c r="L43" i="8"/>
  <c r="L26" i="8"/>
  <c r="H361" i="5"/>
  <c r="H26" i="8"/>
  <c r="K43" i="8"/>
  <c r="J18" i="8"/>
  <c r="I364" i="5"/>
  <c r="I42" i="8" s="1"/>
  <c r="I26" i="8"/>
  <c r="L18" i="8"/>
  <c r="H18" i="8"/>
  <c r="K364" i="5"/>
  <c r="K42" i="8" s="1"/>
  <c r="K26" i="8"/>
  <c r="G362" i="5"/>
  <c r="G26" i="8"/>
  <c r="I43" i="8"/>
  <c r="K363" i="5"/>
  <c r="K41" i="8" s="1"/>
  <c r="I361" i="5"/>
  <c r="I39" i="8" s="1"/>
  <c r="N20" i="5"/>
  <c r="O20" i="5" s="1"/>
  <c r="K229" i="5"/>
  <c r="K18" i="8"/>
  <c r="F229" i="5"/>
  <c r="F18" i="8"/>
  <c r="O281" i="5"/>
  <c r="J26" i="8"/>
  <c r="F362" i="5"/>
  <c r="F26" i="8"/>
  <c r="G360" i="5"/>
  <c r="G45" i="8" s="1"/>
  <c r="I363" i="5"/>
  <c r="I41" i="8" s="1"/>
  <c r="G361" i="5"/>
  <c r="O428" i="5"/>
  <c r="O48" i="8" s="1"/>
  <c r="N48" i="8"/>
  <c r="O47" i="8"/>
  <c r="N47" i="8"/>
  <c r="L362" i="5"/>
  <c r="L40" i="8" s="1"/>
  <c r="M360" i="5"/>
  <c r="M45" i="8" s="1"/>
  <c r="J43" i="8"/>
  <c r="M364" i="5"/>
  <c r="M42" i="8" s="1"/>
  <c r="H363" i="5"/>
  <c r="K40" i="8"/>
  <c r="F361" i="5"/>
  <c r="L360" i="5"/>
  <c r="L45" i="8" s="1"/>
  <c r="L364" i="5"/>
  <c r="L42" i="8" s="1"/>
  <c r="J362" i="5"/>
  <c r="J40" i="8" s="1"/>
  <c r="M361" i="5"/>
  <c r="M39" i="8" s="1"/>
  <c r="O192" i="5"/>
  <c r="O193" i="5" s="1"/>
  <c r="K360" i="5"/>
  <c r="K45" i="8" s="1"/>
  <c r="F363" i="5"/>
  <c r="I362" i="5"/>
  <c r="I40" i="8" s="1"/>
  <c r="L361" i="5"/>
  <c r="L39" i="8" s="1"/>
  <c r="J360" i="5"/>
  <c r="J45" i="8" s="1"/>
  <c r="J364" i="5"/>
  <c r="J42" i="8" s="1"/>
  <c r="M363" i="5"/>
  <c r="M41" i="8" s="1"/>
  <c r="H362" i="5"/>
  <c r="O106" i="5"/>
  <c r="O109" i="5"/>
  <c r="O114" i="5" s="1"/>
  <c r="I360" i="5"/>
  <c r="I45" i="8" s="1"/>
  <c r="L363" i="5"/>
  <c r="L41" i="8" s="1"/>
  <c r="J361" i="5"/>
  <c r="J39" i="8" s="1"/>
  <c r="N256" i="5"/>
  <c r="H360" i="5"/>
  <c r="H45" i="8" s="1"/>
  <c r="M43" i="8"/>
  <c r="H364" i="5"/>
  <c r="J363" i="5"/>
  <c r="J41" i="8" s="1"/>
  <c r="O74" i="5"/>
  <c r="O256" i="5"/>
  <c r="O187" i="5"/>
  <c r="O189" i="5" s="1"/>
  <c r="N74" i="5"/>
  <c r="N106" i="5"/>
  <c r="F326" i="5"/>
  <c r="N90" i="5"/>
  <c r="N295" i="5"/>
  <c r="O295" i="5" s="1"/>
  <c r="O85" i="5"/>
  <c r="O90" i="5" s="1"/>
  <c r="O239" i="5" l="1"/>
  <c r="H42" i="8"/>
  <c r="H43" i="8"/>
  <c r="H40" i="8"/>
  <c r="H41" i="8"/>
  <c r="H39" i="8"/>
  <c r="G43" i="8"/>
  <c r="G40" i="8"/>
  <c r="G42" i="8"/>
  <c r="G39" i="8"/>
  <c r="F42" i="8"/>
  <c r="F41" i="8"/>
  <c r="F39" i="8"/>
  <c r="F40" i="8"/>
  <c r="F43" i="8"/>
  <c r="F360" i="5"/>
  <c r="F45" i="8" s="1"/>
  <c r="F44" i="8"/>
  <c r="N14" i="8"/>
  <c r="O12" i="5"/>
  <c r="O11" i="5"/>
  <c r="O10" i="5"/>
  <c r="O9" i="5"/>
  <c r="O7" i="5"/>
  <c r="N6" i="8" l="1"/>
  <c r="N435" i="5"/>
  <c r="O368" i="5" l="1"/>
  <c r="O34" i="8" s="1"/>
  <c r="N326" i="5"/>
  <c r="L55" i="10"/>
  <c r="G55" i="10"/>
  <c r="D55" i="10"/>
  <c r="M54" i="10"/>
  <c r="M55" i="10" s="1"/>
  <c r="L54" i="10"/>
  <c r="K54" i="10"/>
  <c r="K55" i="10" s="1"/>
  <c r="J54" i="10"/>
  <c r="J55" i="10" s="1"/>
  <c r="I54" i="10"/>
  <c r="I55" i="10" s="1"/>
  <c r="H54" i="10"/>
  <c r="H55" i="10" s="1"/>
  <c r="G54" i="10"/>
  <c r="F54" i="10"/>
  <c r="F55" i="10" s="1"/>
  <c r="E54" i="10"/>
  <c r="E55" i="10" s="1"/>
  <c r="D54" i="10"/>
  <c r="C54" i="10"/>
  <c r="C55" i="10" s="1"/>
  <c r="B54" i="10"/>
  <c r="B55" i="10" s="1"/>
  <c r="N53" i="10"/>
  <c r="O53" i="10" s="1"/>
  <c r="N52" i="10"/>
  <c r="O52" i="10" s="1"/>
  <c r="N51" i="10"/>
  <c r="E47" i="10"/>
  <c r="D47" i="10"/>
  <c r="C47" i="10"/>
  <c r="B47" i="10"/>
  <c r="N46" i="10"/>
  <c r="O46" i="10" s="1"/>
  <c r="N45" i="10"/>
  <c r="O45" i="10" s="1"/>
  <c r="N44" i="10"/>
  <c r="O44" i="10" s="1"/>
  <c r="N43" i="10"/>
  <c r="O43" i="10" s="1"/>
  <c r="N42" i="10"/>
  <c r="O42" i="10" s="1"/>
  <c r="N41" i="10"/>
  <c r="O41" i="10" s="1"/>
  <c r="N40" i="10"/>
  <c r="O40" i="10" s="1"/>
  <c r="N39" i="10"/>
  <c r="O39" i="10" s="1"/>
  <c r="N38" i="10"/>
  <c r="O38" i="10" s="1"/>
  <c r="N37" i="10"/>
  <c r="O37" i="10" s="1"/>
  <c r="N36" i="10"/>
  <c r="O36" i="10" s="1"/>
  <c r="N35" i="10"/>
  <c r="O35" i="10" s="1"/>
  <c r="N34" i="10"/>
  <c r="O34" i="10" s="1"/>
  <c r="N33" i="10"/>
  <c r="O33" i="10" s="1"/>
  <c r="O32" i="10"/>
  <c r="N32" i="10"/>
  <c r="N31" i="10"/>
  <c r="O31" i="10" s="1"/>
  <c r="N30" i="10"/>
  <c r="O30" i="10" s="1"/>
  <c r="N29" i="10"/>
  <c r="O29" i="10" s="1"/>
  <c r="O28" i="10"/>
  <c r="N28" i="10"/>
  <c r="N27" i="10"/>
  <c r="O27" i="10" s="1"/>
  <c r="N26" i="10"/>
  <c r="O26" i="10" s="1"/>
  <c r="N25" i="10"/>
  <c r="O25" i="10" s="1"/>
  <c r="N24" i="10"/>
  <c r="O24" i="10" s="1"/>
  <c r="N23" i="10"/>
  <c r="O23" i="10" s="1"/>
  <c r="N22" i="10"/>
  <c r="O22" i="10" s="1"/>
  <c r="N21" i="10"/>
  <c r="O21" i="10" s="1"/>
  <c r="N20" i="10"/>
  <c r="O20" i="10" s="1"/>
  <c r="N19" i="10"/>
  <c r="O19" i="10" s="1"/>
  <c r="N18" i="10"/>
  <c r="O18" i="10" s="1"/>
  <c r="N17" i="10"/>
  <c r="O17" i="10" s="1"/>
  <c r="N16" i="10"/>
  <c r="O16" i="10" s="1"/>
  <c r="N15" i="10"/>
  <c r="O15" i="10" s="1"/>
  <c r="N14" i="10"/>
  <c r="O14" i="10" s="1"/>
  <c r="N13" i="10"/>
  <c r="O13" i="10" s="1"/>
  <c r="O12" i="10"/>
  <c r="N12" i="10"/>
  <c r="N11" i="10"/>
  <c r="O11" i="10" s="1"/>
  <c r="N10" i="10"/>
  <c r="O10" i="10" s="1"/>
  <c r="N9" i="10"/>
  <c r="O9" i="10" s="1"/>
  <c r="N8" i="10"/>
  <c r="O8" i="10" s="1"/>
  <c r="N7" i="10"/>
  <c r="O7" i="10" s="1"/>
  <c r="N6" i="10"/>
  <c r="O6" i="10" s="1"/>
  <c r="N5" i="10"/>
  <c r="O5" i="10" s="1"/>
  <c r="N4" i="10"/>
  <c r="O4" i="10" s="1"/>
  <c r="N3" i="10"/>
  <c r="O3" i="10" s="1"/>
  <c r="N2" i="10"/>
  <c r="O2" i="10" s="1"/>
  <c r="N54" i="10" l="1"/>
  <c r="N55" i="10"/>
  <c r="O55" i="10" s="1"/>
  <c r="N34" i="8"/>
  <c r="O51" i="10"/>
  <c r="O54" i="10" s="1"/>
  <c r="N47" i="10"/>
  <c r="O47" i="10" s="1"/>
  <c r="B101" i="8" l="1"/>
  <c r="N299" i="5" l="1"/>
  <c r="O299" i="5" s="1"/>
  <c r="N300" i="5"/>
  <c r="O300" i="5" s="1"/>
  <c r="N301" i="5"/>
  <c r="O301" i="5" s="1"/>
  <c r="N302" i="5"/>
  <c r="O302" i="5" s="1"/>
  <c r="N303" i="5"/>
  <c r="O303" i="5" s="1"/>
  <c r="N304" i="5"/>
  <c r="O304" i="5" s="1"/>
  <c r="N305" i="5"/>
  <c r="O305" i="5" s="1"/>
  <c r="N306" i="5"/>
  <c r="O306" i="5" s="1"/>
  <c r="N307" i="5"/>
  <c r="O307" i="5" s="1"/>
  <c r="N308" i="5"/>
  <c r="O308" i="5" s="1"/>
  <c r="N298" i="5"/>
  <c r="O298" i="5" s="1"/>
  <c r="N289" i="5"/>
  <c r="O289" i="5" s="1"/>
  <c r="N290" i="5"/>
  <c r="O290" i="5" s="1"/>
  <c r="N291" i="5"/>
  <c r="O291" i="5" s="1"/>
  <c r="N292" i="5"/>
  <c r="O292" i="5" s="1"/>
  <c r="N293" i="5"/>
  <c r="O293" i="5" s="1"/>
  <c r="N294" i="5"/>
  <c r="O294" i="5" s="1"/>
  <c r="C313" i="5"/>
  <c r="D312" i="5"/>
  <c r="E313" i="5"/>
  <c r="F312" i="5"/>
  <c r="F313" i="5" s="1"/>
  <c r="D313" i="5" l="1"/>
  <c r="N312" i="5"/>
  <c r="O312" i="5" s="1"/>
  <c r="M25" i="8"/>
  <c r="I25" i="8"/>
  <c r="L25" i="8"/>
  <c r="H25" i="8"/>
  <c r="K25" i="8"/>
  <c r="G25" i="8"/>
  <c r="J25" i="8"/>
  <c r="F25" i="8"/>
  <c r="E189" i="5"/>
  <c r="E197" i="5" l="1"/>
  <c r="E18" i="8" l="1"/>
  <c r="E17" i="8"/>
  <c r="E70" i="8"/>
  <c r="D70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E71" i="8"/>
  <c r="E69" i="8"/>
  <c r="E68" i="8"/>
  <c r="E67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48" i="8"/>
  <c r="E46" i="8"/>
  <c r="E38" i="8"/>
  <c r="E37" i="8"/>
  <c r="E36" i="8"/>
  <c r="E35" i="8"/>
  <c r="E34" i="8"/>
  <c r="E33" i="8"/>
  <c r="E32" i="8"/>
  <c r="E31" i="8"/>
  <c r="E30" i="8"/>
  <c r="E29" i="8"/>
  <c r="E28" i="8"/>
  <c r="E27" i="8"/>
  <c r="E25" i="8"/>
  <c r="E23" i="8"/>
  <c r="E21" i="8"/>
  <c r="E19" i="8"/>
  <c r="E15" i="8"/>
  <c r="E95" i="8" l="1"/>
  <c r="E16" i="8"/>
  <c r="E275" i="5"/>
  <c r="E22" i="8" s="1"/>
  <c r="E47" i="8" l="1"/>
  <c r="E322" i="5" l="1"/>
  <c r="E365" i="5" s="1"/>
  <c r="E20" i="8"/>
  <c r="E362" i="5" l="1"/>
  <c r="E43" i="8"/>
  <c r="E361" i="5"/>
  <c r="E39" i="8" s="1"/>
  <c r="E363" i="5"/>
  <c r="E41" i="8" s="1"/>
  <c r="E364" i="5"/>
  <c r="E42" i="8" s="1"/>
  <c r="E26" i="8"/>
  <c r="E326" i="5"/>
  <c r="E240" i="5"/>
  <c r="E360" i="5" l="1"/>
  <c r="E45" i="8" s="1"/>
  <c r="E44" i="8"/>
  <c r="E40" i="8"/>
  <c r="E184" i="5" l="1"/>
  <c r="E13" i="5"/>
  <c r="E136" i="5"/>
  <c r="E125" i="5"/>
  <c r="A46" i="8" l="1"/>
  <c r="D47" i="8"/>
  <c r="C48" i="8"/>
  <c r="D48" i="8"/>
  <c r="B48" i="8"/>
  <c r="B47" i="8"/>
  <c r="A48" i="8"/>
  <c r="A47" i="8"/>
  <c r="O414" i="5" l="1"/>
  <c r="C47" i="8"/>
  <c r="D46" i="8"/>
  <c r="C46" i="8" l="1"/>
  <c r="D17" i="8" l="1"/>
  <c r="D197" i="5"/>
  <c r="D189" i="5" l="1"/>
  <c r="D15" i="8" s="1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54" i="8"/>
  <c r="D95" i="8" l="1"/>
  <c r="D18" i="8"/>
  <c r="D38" i="8"/>
  <c r="D37" i="8"/>
  <c r="D36" i="8"/>
  <c r="D35" i="8"/>
  <c r="D34" i="8"/>
  <c r="D33" i="8"/>
  <c r="D32" i="8"/>
  <c r="D31" i="8"/>
  <c r="D30" i="8"/>
  <c r="D29" i="8"/>
  <c r="D28" i="8"/>
  <c r="D27" i="8"/>
  <c r="D23" i="8"/>
  <c r="D21" i="8"/>
  <c r="D16" i="8"/>
  <c r="D125" i="5" l="1"/>
  <c r="D136" i="5"/>
  <c r="D19" i="8" l="1"/>
  <c r="D240" i="5"/>
  <c r="O340" i="5" l="1"/>
  <c r="O348" i="5" s="1"/>
  <c r="D322" i="5"/>
  <c r="D365" i="5" s="1"/>
  <c r="D275" i="5"/>
  <c r="D22" i="8" s="1"/>
  <c r="D20" i="8"/>
  <c r="D326" i="5" l="1"/>
  <c r="D43" i="8"/>
  <c r="D363" i="5"/>
  <c r="D41" i="8" s="1"/>
  <c r="D361" i="5"/>
  <c r="D39" i="8" s="1"/>
  <c r="D364" i="5"/>
  <c r="D42" i="8" s="1"/>
  <c r="D362" i="5"/>
  <c r="D40" i="8" s="1"/>
  <c r="D26" i="8"/>
  <c r="O336" i="5"/>
  <c r="D44" i="8" l="1"/>
  <c r="D360" i="5"/>
  <c r="D45" i="8" s="1"/>
  <c r="D25" i="8"/>
  <c r="C189" i="5" l="1"/>
  <c r="C275" i="5" l="1"/>
  <c r="C22" i="8" s="1"/>
  <c r="C184" i="5" l="1"/>
  <c r="N313" i="5" l="1"/>
  <c r="O313" i="5" s="1"/>
  <c r="C197" i="5"/>
  <c r="B197" i="5"/>
  <c r="C229" i="5"/>
  <c r="C193" i="5" l="1"/>
  <c r="C125" i="5" l="1"/>
  <c r="C136" i="5"/>
  <c r="C240" i="5" l="1"/>
  <c r="C85" i="8"/>
  <c r="C84" i="8"/>
  <c r="C83" i="8"/>
  <c r="C82" i="8"/>
  <c r="C81" i="8"/>
  <c r="C80" i="8"/>
  <c r="C79" i="8"/>
  <c r="C78" i="8"/>
  <c r="C77" i="8"/>
  <c r="C76" i="8"/>
  <c r="C75" i="8"/>
  <c r="C74" i="8"/>
  <c r="C73" i="8"/>
  <c r="C72" i="8"/>
  <c r="C71" i="8"/>
  <c r="C70" i="8"/>
  <c r="C69" i="8"/>
  <c r="C68" i="8"/>
  <c r="C67" i="8"/>
  <c r="C66" i="8"/>
  <c r="C65" i="8"/>
  <c r="C64" i="8"/>
  <c r="C63" i="8"/>
  <c r="C62" i="8"/>
  <c r="C61" i="8"/>
  <c r="C60" i="8"/>
  <c r="C59" i="8"/>
  <c r="C58" i="8"/>
  <c r="C57" i="8"/>
  <c r="C56" i="8"/>
  <c r="C55" i="8"/>
  <c r="C54" i="8"/>
  <c r="C38" i="8"/>
  <c r="C37" i="8"/>
  <c r="C36" i="8"/>
  <c r="C35" i="8"/>
  <c r="C33" i="8"/>
  <c r="C32" i="8"/>
  <c r="C31" i="8"/>
  <c r="C30" i="8"/>
  <c r="C29" i="8"/>
  <c r="C28" i="8"/>
  <c r="C27" i="8"/>
  <c r="C25" i="8"/>
  <c r="C24" i="8"/>
  <c r="C23" i="8"/>
  <c r="C21" i="8"/>
  <c r="C20" i="8"/>
  <c r="C19" i="8"/>
  <c r="B21" i="8"/>
  <c r="B23" i="8"/>
  <c r="C18" i="8"/>
  <c r="C17" i="8"/>
  <c r="C16" i="8"/>
  <c r="C15" i="8"/>
  <c r="C322" i="5"/>
  <c r="C365" i="5" s="1"/>
  <c r="C95" i="8" l="1"/>
  <c r="C326" i="5"/>
  <c r="C34" i="8" s="1"/>
  <c r="C363" i="5"/>
  <c r="C41" i="8" s="1"/>
  <c r="C361" i="5"/>
  <c r="C39" i="8" s="1"/>
  <c r="C364" i="5"/>
  <c r="C42" i="8" s="1"/>
  <c r="C362" i="5"/>
  <c r="C40" i="8" s="1"/>
  <c r="C43" i="8"/>
  <c r="C26" i="8"/>
  <c r="B125" i="5"/>
  <c r="B136" i="5"/>
  <c r="O325" i="5"/>
  <c r="O28" i="8"/>
  <c r="O29" i="8"/>
  <c r="N30" i="8"/>
  <c r="N31" i="8"/>
  <c r="O32" i="8"/>
  <c r="O33" i="8"/>
  <c r="O27" i="8"/>
  <c r="N102" i="8"/>
  <c r="N103" i="8"/>
  <c r="O104" i="8"/>
  <c r="N105" i="8"/>
  <c r="O106" i="8"/>
  <c r="N107" i="8"/>
  <c r="O108" i="8"/>
  <c r="N109" i="8"/>
  <c r="O110" i="8"/>
  <c r="O111" i="8"/>
  <c r="N112" i="8"/>
  <c r="O113" i="8"/>
  <c r="N114" i="8"/>
  <c r="N115" i="8"/>
  <c r="O116" i="8"/>
  <c r="N117" i="8"/>
  <c r="O201" i="5"/>
  <c r="O101" i="8" s="1"/>
  <c r="B189" i="5"/>
  <c r="B15" i="8" s="1"/>
  <c r="B275" i="5"/>
  <c r="B22" i="8" s="1"/>
  <c r="B240" i="5"/>
  <c r="O240" i="5" s="1"/>
  <c r="B229" i="5"/>
  <c r="B322" i="5"/>
  <c r="B20" i="8"/>
  <c r="B193" i="5"/>
  <c r="B16" i="8" s="1"/>
  <c r="B106" i="5"/>
  <c r="B12" i="8" s="1"/>
  <c r="B13" i="8"/>
  <c r="O8" i="5"/>
  <c r="O13" i="5" s="1"/>
  <c r="B13" i="5"/>
  <c r="B6" i="8" s="1"/>
  <c r="B72" i="8"/>
  <c r="N32" i="8"/>
  <c r="N24" i="8"/>
  <c r="N44" i="5"/>
  <c r="O44" i="5" s="1"/>
  <c r="O72" i="8" s="1"/>
  <c r="B17" i="8"/>
  <c r="B24" i="8"/>
  <c r="B27" i="8"/>
  <c r="B28" i="8"/>
  <c r="B29" i="8"/>
  <c r="B30" i="8"/>
  <c r="B31" i="8"/>
  <c r="B32" i="8"/>
  <c r="B33" i="8"/>
  <c r="B35" i="8"/>
  <c r="B36" i="8"/>
  <c r="B37" i="8"/>
  <c r="B38" i="8"/>
  <c r="B67" i="8"/>
  <c r="B68" i="8"/>
  <c r="B69" i="8"/>
  <c r="B70" i="8"/>
  <c r="B71" i="8"/>
  <c r="B73" i="8"/>
  <c r="B74" i="8"/>
  <c r="B75" i="8"/>
  <c r="B76" i="8"/>
  <c r="B77" i="8"/>
  <c r="B78" i="8"/>
  <c r="B79" i="8"/>
  <c r="B84" i="8"/>
  <c r="B85" i="8"/>
  <c r="O118" i="5"/>
  <c r="O117" i="5"/>
  <c r="O38" i="8"/>
  <c r="N37" i="8"/>
  <c r="N36" i="8"/>
  <c r="O35" i="8"/>
  <c r="C13" i="5"/>
  <c r="C6" i="8" s="1"/>
  <c r="D13" i="5"/>
  <c r="D6" i="8" s="1"/>
  <c r="E6" i="8"/>
  <c r="N19" i="5"/>
  <c r="O19" i="5" s="1"/>
  <c r="O54" i="8"/>
  <c r="N39" i="5"/>
  <c r="O39" i="5" s="1"/>
  <c r="O67" i="8" s="1"/>
  <c r="N40" i="5"/>
  <c r="O40" i="5" s="1"/>
  <c r="O68" i="8" s="1"/>
  <c r="N41" i="5"/>
  <c r="N69" i="8" s="1"/>
  <c r="N42" i="5"/>
  <c r="N70" i="8" s="1"/>
  <c r="N43" i="5"/>
  <c r="O43" i="5" s="1"/>
  <c r="O71" i="8" s="1"/>
  <c r="N45" i="5"/>
  <c r="N73" i="8" s="1"/>
  <c r="N46" i="5"/>
  <c r="N74" i="8" s="1"/>
  <c r="N47" i="5"/>
  <c r="O47" i="5" s="1"/>
  <c r="O75" i="8" s="1"/>
  <c r="N48" i="5"/>
  <c r="N76" i="8" s="1"/>
  <c r="N49" i="5"/>
  <c r="O49" i="5" s="1"/>
  <c r="O77" i="8" s="1"/>
  <c r="N50" i="5"/>
  <c r="O50" i="5" s="1"/>
  <c r="O78" i="8" s="1"/>
  <c r="N51" i="5"/>
  <c r="O51" i="5" s="1"/>
  <c r="O79" i="8" s="1"/>
  <c r="N56" i="5"/>
  <c r="O56" i="5" s="1"/>
  <c r="O84" i="8" s="1"/>
  <c r="N57" i="5"/>
  <c r="O57" i="5" s="1"/>
  <c r="O85" i="8" s="1"/>
  <c r="B8" i="8"/>
  <c r="C8" i="8"/>
  <c r="D8" i="8"/>
  <c r="E8" i="8"/>
  <c r="B90" i="5"/>
  <c r="B10" i="8" s="1"/>
  <c r="C90" i="5"/>
  <c r="C10" i="8" s="1"/>
  <c r="D90" i="5"/>
  <c r="D10" i="8" s="1"/>
  <c r="E90" i="5"/>
  <c r="E10" i="8" s="1"/>
  <c r="N95" i="5"/>
  <c r="N96" i="5"/>
  <c r="O96" i="5" s="1"/>
  <c r="B98" i="5"/>
  <c r="B11" i="8" s="1"/>
  <c r="C11" i="8"/>
  <c r="D11" i="8"/>
  <c r="E11" i="8"/>
  <c r="C106" i="5"/>
  <c r="C12" i="8" s="1"/>
  <c r="D12" i="8"/>
  <c r="E12" i="8"/>
  <c r="C13" i="8"/>
  <c r="D13" i="8"/>
  <c r="E13" i="8"/>
  <c r="N124" i="5"/>
  <c r="N125" i="5" s="1"/>
  <c r="N131" i="5"/>
  <c r="N132" i="5"/>
  <c r="O132" i="5" s="1"/>
  <c r="N133" i="5"/>
  <c r="O133" i="5" s="1"/>
  <c r="N134" i="5"/>
  <c r="O134" i="5" s="1"/>
  <c r="N135" i="5"/>
  <c r="O135" i="5" s="1"/>
  <c r="O16" i="8"/>
  <c r="O197" i="5"/>
  <c r="O17" i="8" s="1"/>
  <c r="D229" i="5"/>
  <c r="N23" i="8"/>
  <c r="N27" i="8"/>
  <c r="E9" i="8"/>
  <c r="N29" i="8"/>
  <c r="O37" i="8"/>
  <c r="B82" i="5"/>
  <c r="O30" i="8"/>
  <c r="B184" i="5"/>
  <c r="O120" i="5" l="1"/>
  <c r="O14" i="8" s="1"/>
  <c r="C9" i="8"/>
  <c r="B365" i="5"/>
  <c r="B326" i="5"/>
  <c r="O229" i="5"/>
  <c r="O46" i="8"/>
  <c r="N46" i="8"/>
  <c r="B364" i="5"/>
  <c r="B363" i="5"/>
  <c r="B362" i="5"/>
  <c r="B361" i="5"/>
  <c r="C360" i="5"/>
  <c r="C45" i="8" s="1"/>
  <c r="C44" i="8"/>
  <c r="O124" i="5"/>
  <c r="O125" i="5" s="1"/>
  <c r="B19" i="8"/>
  <c r="O249" i="5"/>
  <c r="O19" i="8" s="1"/>
  <c r="O95" i="5"/>
  <c r="O98" i="5" s="1"/>
  <c r="O11" i="8" s="1"/>
  <c r="N98" i="5"/>
  <c r="N11" i="8" s="1"/>
  <c r="O131" i="5"/>
  <c r="O136" i="5" s="1"/>
  <c r="N136" i="5"/>
  <c r="O202" i="5"/>
  <c r="O102" i="8" s="1"/>
  <c r="O18" i="8"/>
  <c r="B26" i="8"/>
  <c r="D9" i="8"/>
  <c r="O115" i="8"/>
  <c r="N111" i="8"/>
  <c r="O45" i="5"/>
  <c r="O73" i="8" s="1"/>
  <c r="O117" i="8"/>
  <c r="O109" i="8"/>
  <c r="O105" i="8"/>
  <c r="N113" i="8"/>
  <c r="O324" i="5"/>
  <c r="O326" i="5" s="1"/>
  <c r="N78" i="8"/>
  <c r="N116" i="8"/>
  <c r="N84" i="8"/>
  <c r="N75" i="8"/>
  <c r="N8" i="8"/>
  <c r="O41" i="5"/>
  <c r="O69" i="8" s="1"/>
  <c r="N54" i="8"/>
  <c r="N12" i="8"/>
  <c r="B9" i="8"/>
  <c r="B18" i="8"/>
  <c r="N67" i="8"/>
  <c r="N106" i="8"/>
  <c r="O322" i="5"/>
  <c r="O26" i="8" s="1"/>
  <c r="N68" i="8"/>
  <c r="N101" i="8"/>
  <c r="E7" i="8"/>
  <c r="O12" i="8"/>
  <c r="O42" i="5"/>
  <c r="O70" i="8" s="1"/>
  <c r="N10" i="8"/>
  <c r="N85" i="8"/>
  <c r="N108" i="8"/>
  <c r="O112" i="8"/>
  <c r="O46" i="5"/>
  <c r="O74" i="8" s="1"/>
  <c r="O36" i="8"/>
  <c r="N79" i="8"/>
  <c r="N104" i="8"/>
  <c r="N33" i="8"/>
  <c r="O8" i="8"/>
  <c r="N72" i="8"/>
  <c r="O24" i="8"/>
  <c r="N26" i="8"/>
  <c r="O103" i="8"/>
  <c r="N197" i="5"/>
  <c r="N17" i="8" s="1"/>
  <c r="N28" i="8"/>
  <c r="O31" i="8"/>
  <c r="O6" i="8"/>
  <c r="N77" i="8"/>
  <c r="O107" i="8"/>
  <c r="N110" i="8"/>
  <c r="N71" i="8"/>
  <c r="N38" i="8"/>
  <c r="O13" i="8"/>
  <c r="O114" i="8"/>
  <c r="N35" i="8"/>
  <c r="O20" i="8"/>
  <c r="N15" i="8"/>
  <c r="O23" i="8"/>
  <c r="N16" i="8"/>
  <c r="N275" i="5"/>
  <c r="N22" i="8" s="1"/>
  <c r="N13" i="8"/>
  <c r="O15" i="8"/>
  <c r="D7" i="8"/>
  <c r="O10" i="8"/>
  <c r="N21" i="8"/>
  <c r="O21" i="8" s="1"/>
  <c r="N184" i="5"/>
  <c r="O184" i="5" s="1"/>
  <c r="O48" i="5"/>
  <c r="O76" i="8" s="1"/>
  <c r="N20" i="8"/>
  <c r="B34" i="8"/>
  <c r="N364" i="5" l="1"/>
  <c r="O364" i="5" s="1"/>
  <c r="O42" i="8" s="1"/>
  <c r="N361" i="5"/>
  <c r="N39" i="8" s="1"/>
  <c r="N365" i="5"/>
  <c r="O365" i="5" s="1"/>
  <c r="O43" i="8" s="1"/>
  <c r="N362" i="5"/>
  <c r="O362" i="5" s="1"/>
  <c r="O40" i="8" s="1"/>
  <c r="N363" i="5"/>
  <c r="O363" i="5" s="1"/>
  <c r="O41" i="8" s="1"/>
  <c r="B43" i="8"/>
  <c r="B42" i="8"/>
  <c r="B41" i="8"/>
  <c r="F7" i="8"/>
  <c r="B360" i="5"/>
  <c r="B40" i="8"/>
  <c r="B39" i="8"/>
  <c r="C7" i="8"/>
  <c r="N18" i="8"/>
  <c r="N19" i="8"/>
  <c r="B25" i="8"/>
  <c r="O275" i="5"/>
  <c r="O22" i="8" s="1"/>
  <c r="N25" i="8"/>
  <c r="O25" i="8"/>
  <c r="N40" i="8" l="1"/>
  <c r="N43" i="8"/>
  <c r="N41" i="8"/>
  <c r="O361" i="5"/>
  <c r="O39" i="8" s="1"/>
  <c r="N42" i="8"/>
  <c r="B45" i="8"/>
  <c r="N360" i="5"/>
  <c r="B44" i="8"/>
  <c r="O360" i="5" l="1"/>
  <c r="O45" i="8" s="1"/>
  <c r="N45" i="8"/>
  <c r="O44" i="8"/>
  <c r="N44" i="8"/>
  <c r="L13" i="8" l="1"/>
  <c r="N26" i="5" l="1"/>
  <c r="B55" i="8"/>
  <c r="N53" i="5"/>
  <c r="O53" i="5" l="1"/>
  <c r="O81" i="8" s="1"/>
  <c r="N81" i="8"/>
  <c r="B82" i="8"/>
  <c r="N54" i="5"/>
  <c r="B83" i="8"/>
  <c r="N55" i="5"/>
  <c r="N52" i="5"/>
  <c r="B80" i="8"/>
  <c r="B62" i="8"/>
  <c r="N34" i="5"/>
  <c r="B57" i="8"/>
  <c r="N29" i="5"/>
  <c r="B64" i="8"/>
  <c r="N36" i="5"/>
  <c r="N28" i="5"/>
  <c r="B56" i="8"/>
  <c r="N35" i="5"/>
  <c r="B63" i="8"/>
  <c r="B58" i="8"/>
  <c r="N30" i="5"/>
  <c r="B61" i="8"/>
  <c r="N33" i="5"/>
  <c r="B60" i="8"/>
  <c r="N32" i="5"/>
  <c r="N31" i="5"/>
  <c r="B59" i="8"/>
  <c r="B65" i="8"/>
  <c r="N37" i="5"/>
  <c r="B66" i="8"/>
  <c r="N38" i="5"/>
  <c r="B67" i="5"/>
  <c r="O26" i="5"/>
  <c r="O55" i="8" s="1"/>
  <c r="N55" i="8"/>
  <c r="N83" i="8" l="1"/>
  <c r="O55" i="5"/>
  <c r="O83" i="8" s="1"/>
  <c r="N82" i="8"/>
  <c r="O54" i="5"/>
  <c r="O82" i="8" s="1"/>
  <c r="N80" i="8"/>
  <c r="O52" i="5"/>
  <c r="O80" i="8" s="1"/>
  <c r="O32" i="5"/>
  <c r="O60" i="8" s="1"/>
  <c r="N60" i="8"/>
  <c r="O30" i="5"/>
  <c r="O58" i="8" s="1"/>
  <c r="N58" i="8"/>
  <c r="N57" i="8"/>
  <c r="O29" i="5"/>
  <c r="O57" i="8" s="1"/>
  <c r="O28" i="5"/>
  <c r="O56" i="8" s="1"/>
  <c r="N56" i="8"/>
  <c r="O33" i="5"/>
  <c r="O61" i="8" s="1"/>
  <c r="N61" i="8"/>
  <c r="N64" i="8"/>
  <c r="O36" i="5"/>
  <c r="O64" i="8" s="1"/>
  <c r="O34" i="5"/>
  <c r="O62" i="8" s="1"/>
  <c r="N62" i="8"/>
  <c r="N59" i="8"/>
  <c r="O31" i="5"/>
  <c r="O59" i="8" s="1"/>
  <c r="O35" i="5"/>
  <c r="O63" i="8" s="1"/>
  <c r="N63" i="8"/>
  <c r="N16" i="5"/>
  <c r="O37" i="5"/>
  <c r="O65" i="8" s="1"/>
  <c r="N65" i="8"/>
  <c r="N66" i="8"/>
  <c r="O38" i="5"/>
  <c r="O66" i="8" s="1"/>
  <c r="B7" i="8"/>
  <c r="N95" i="8" l="1"/>
  <c r="O95" i="8"/>
  <c r="O16" i="5"/>
  <c r="I13" i="8" l="1"/>
  <c r="N18" i="5" l="1"/>
  <c r="O18" i="5" s="1"/>
  <c r="O22" i="5" s="1"/>
  <c r="O7" i="8" s="1"/>
  <c r="J22" i="5"/>
  <c r="J7" i="8" s="1"/>
  <c r="N22" i="5" l="1"/>
  <c r="N7" i="8" s="1"/>
  <c r="K82" i="5" l="1"/>
  <c r="K9" i="8" s="1"/>
  <c r="N77" i="5"/>
  <c r="O77" i="5" s="1"/>
  <c r="O82" i="5" s="1"/>
  <c r="O9" i="8" s="1"/>
  <c r="N9" i="8" l="1"/>
  <c r="N67" i="5" l="1"/>
  <c r="O67" i="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FBCE781-014F-4CAE-A046-DEBC2C0EDA29}" keepAlive="1" name="Consulta - C_Users_francyisis pires_Downloads_QITnw2-ea9a269c-reportWATE-173-20191004-09345" description="Conexão com a consulta 'C_Users_francyisis pires_Downloads_QITnw2-ea9a269c-reportWATE-173-20191004-09345' na pasta de trabalho." type="5" refreshedVersion="6" background="1">
    <dbPr connection="Provider=Microsoft.Mashup.OleDb.1;Data Source=$Workbook$;Location=C_Users_francyisis pires_Downloads_QITnw2-ea9a269c-reportWATE-173-20191004-09345;Extended Properties=&quot;&quot;" command="SELECT * FROM [C_Users_francyisis pires_Downloads_QITnw2-ea9a269c-reportWATE-173-20191004-09345]"/>
  </connection>
</connections>
</file>

<file path=xl/sharedStrings.xml><?xml version="1.0" encoding="utf-8"?>
<sst xmlns="http://schemas.openxmlformats.org/spreadsheetml/2006/main" count="979" uniqueCount="512">
  <si>
    <t>Total</t>
  </si>
  <si>
    <t>Média Diária</t>
  </si>
  <si>
    <t>Outros</t>
  </si>
  <si>
    <t>Nº de Participantes</t>
  </si>
  <si>
    <t>Manutenção</t>
  </si>
  <si>
    <t>Superior Incompleto</t>
  </si>
  <si>
    <t>Sem Instrução</t>
  </si>
  <si>
    <t>Funcionários em Férias</t>
  </si>
  <si>
    <t>Admissões</t>
  </si>
  <si>
    <t>Demissões</t>
  </si>
  <si>
    <t>Nº de Funcionários/mês</t>
  </si>
  <si>
    <t>Índice de Absenteísmo</t>
  </si>
  <si>
    <t>Horas Extras</t>
  </si>
  <si>
    <t>Atrasos em Horas</t>
  </si>
  <si>
    <t>Índice de Rotatividade</t>
  </si>
  <si>
    <t>Nº de Dias do Mês</t>
  </si>
  <si>
    <t>Almoxarifado</t>
  </si>
  <si>
    <t>Hematologia</t>
  </si>
  <si>
    <t>Microbiologia</t>
  </si>
  <si>
    <t>Telefonia</t>
  </si>
  <si>
    <t>Novo Repartimento</t>
  </si>
  <si>
    <t>Redenção</t>
  </si>
  <si>
    <t>Masculino</t>
  </si>
  <si>
    <t>Feminino</t>
  </si>
  <si>
    <t>Portaria</t>
  </si>
  <si>
    <t>Financeiro</t>
  </si>
  <si>
    <t>Pediatria</t>
  </si>
  <si>
    <t>Superior</t>
  </si>
  <si>
    <t>Bioquímica</t>
  </si>
  <si>
    <t>Clínica Médica</t>
  </si>
  <si>
    <t>Processamentos Termodesinfectadora</t>
  </si>
  <si>
    <t>Belém</t>
  </si>
  <si>
    <t>Eletrocardiograma</t>
  </si>
  <si>
    <t xml:space="preserve">PLANO ESTATÍSTICO </t>
  </si>
  <si>
    <t>FEV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</si>
  <si>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</si>
  <si>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</si>
  <si>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</si>
  <si>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</si>
  <si>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</si>
  <si>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</si>
  <si>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</si>
  <si>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</si>
  <si>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</si>
  <si>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</si>
  <si>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Itens de Avaliação</t>
  </si>
  <si>
    <t>Total de Funcionários</t>
  </si>
  <si>
    <t>SESMT</t>
  </si>
  <si>
    <t>MÉDIA</t>
  </si>
  <si>
    <t>Tailândia</t>
  </si>
  <si>
    <t>Ensino Médio</t>
  </si>
  <si>
    <t>Ensino Médio Incompleto</t>
  </si>
  <si>
    <t>Ensino Fundamental</t>
  </si>
  <si>
    <t>Ensino Fundamental Incompleto</t>
  </si>
  <si>
    <t>SADT</t>
  </si>
  <si>
    <t>Pós-Graduação</t>
  </si>
  <si>
    <t>Enfermagem</t>
  </si>
  <si>
    <t>Faturamento</t>
  </si>
  <si>
    <t>Patrimônio</t>
  </si>
  <si>
    <t>Recepção Central</t>
  </si>
  <si>
    <t>Serviço Social</t>
  </si>
  <si>
    <t>Nutrição</t>
  </si>
  <si>
    <t xml:space="preserve">         </t>
  </si>
  <si>
    <t>Retorno</t>
  </si>
  <si>
    <t>Ambulatório</t>
  </si>
  <si>
    <t>Barcarena</t>
  </si>
  <si>
    <t>Psicologia</t>
  </si>
  <si>
    <t>Fonoaudiologia</t>
  </si>
  <si>
    <t>Salas de Triagem</t>
  </si>
  <si>
    <t>Salas de Terapias</t>
  </si>
  <si>
    <t>Salas de Reabilitações</t>
  </si>
  <si>
    <t>Sala de Exames</t>
  </si>
  <si>
    <t>1.1. Nº de Consultórios e Salas</t>
  </si>
  <si>
    <t xml:space="preserve">Anestesiologia </t>
  </si>
  <si>
    <t>Cardiologista</t>
  </si>
  <si>
    <t>Fisiatra</t>
  </si>
  <si>
    <t>Geneticista</t>
  </si>
  <si>
    <t>Neurologia Adulto</t>
  </si>
  <si>
    <t>Neurologia Infantil</t>
  </si>
  <si>
    <t>Oftalmologista</t>
  </si>
  <si>
    <t>Otorrinolaringologista</t>
  </si>
  <si>
    <t>Urologista</t>
  </si>
  <si>
    <t>Proctogastroenterologia</t>
  </si>
  <si>
    <t>Psiquiatra</t>
  </si>
  <si>
    <t>Cirurgião Dentista Esp. Necessidades Especiais</t>
  </si>
  <si>
    <t>Cirurgião Dentista Esp. Endodontia</t>
  </si>
  <si>
    <t>Cirurgião Dentista Esp. Periodontia</t>
  </si>
  <si>
    <t>Cirurgião Dentista Esp. Buco Maxilo Facial</t>
  </si>
  <si>
    <t>Cirurgião Dentista Esp. Estomatologia</t>
  </si>
  <si>
    <t>Terapia Ocupacional</t>
  </si>
  <si>
    <t>Pedagogia/Psicopedagogia</t>
  </si>
  <si>
    <t>Educação Física</t>
  </si>
  <si>
    <t>Reumatologia</t>
  </si>
  <si>
    <t>Endocrinologia</t>
  </si>
  <si>
    <t>Ortopedia Pediátrica</t>
  </si>
  <si>
    <t>Musicoterapeuta</t>
  </si>
  <si>
    <t>Prótese Buco-Maxilo- Facial</t>
  </si>
  <si>
    <t>Auditiva</t>
  </si>
  <si>
    <t>Física</t>
  </si>
  <si>
    <t>Intelectual</t>
  </si>
  <si>
    <t>Visual</t>
  </si>
  <si>
    <t>1.4. Nº de Avaliação Global</t>
  </si>
  <si>
    <t>1.7. Nº de Usuários  com Alta na Reabilitação</t>
  </si>
  <si>
    <t>1.8. Nº de Usuários em Atendimento Odontológico</t>
  </si>
  <si>
    <t>Atendimentos Básicos</t>
  </si>
  <si>
    <t>Procedimentos de Periodontia</t>
  </si>
  <si>
    <t>Procedimentos de Endodontia</t>
  </si>
  <si>
    <t>1.9 Nº de Procedimentos Odontologia (CEO II)</t>
  </si>
  <si>
    <t>De 31 a 40</t>
  </si>
  <si>
    <t>De 41 a 50</t>
  </si>
  <si>
    <t>De 51 a 60</t>
  </si>
  <si>
    <t>De 61 a 70</t>
  </si>
  <si>
    <t>De 71 a 80</t>
  </si>
  <si>
    <t xml:space="preserve">Acima de 81 </t>
  </si>
  <si>
    <t>De 0  a 17</t>
  </si>
  <si>
    <t>De 18 a 30</t>
  </si>
  <si>
    <t>Acara</t>
  </si>
  <si>
    <t>Ananindeua</t>
  </si>
  <si>
    <t>Anajas</t>
  </si>
  <si>
    <t>Bagre</t>
  </si>
  <si>
    <t>Benevides</t>
  </si>
  <si>
    <t>Cametá</t>
  </si>
  <si>
    <t>Capanema</t>
  </si>
  <si>
    <t>Castanhal</t>
  </si>
  <si>
    <t>Colares</t>
  </si>
  <si>
    <t>Curralinho</t>
  </si>
  <si>
    <t>Igarapé Açu</t>
  </si>
  <si>
    <t>Inhangapi</t>
  </si>
  <si>
    <t>Irituia</t>
  </si>
  <si>
    <t>Limoeiro do Ajuru</t>
  </si>
  <si>
    <t>Medicilândia</t>
  </si>
  <si>
    <t>Marituba</t>
  </si>
  <si>
    <t>Maracanã</t>
  </si>
  <si>
    <t>Mãe do Rio</t>
  </si>
  <si>
    <t xml:space="preserve">Muaná </t>
  </si>
  <si>
    <t>Nova Esperança Piria</t>
  </si>
  <si>
    <t>Paraupebas</t>
  </si>
  <si>
    <t>Peixe Boi</t>
  </si>
  <si>
    <t>Quatipuru</t>
  </si>
  <si>
    <t>São Miguel do Guamá</t>
  </si>
  <si>
    <t>Santa Cruz do Arari</t>
  </si>
  <si>
    <t xml:space="preserve">Santa Izabel </t>
  </si>
  <si>
    <t>Santo Antônio do taua</t>
  </si>
  <si>
    <t>Tome- Açu</t>
  </si>
  <si>
    <t>Ulianópolis</t>
  </si>
  <si>
    <t>Vigia</t>
  </si>
  <si>
    <t>Viseu</t>
  </si>
  <si>
    <t>Justificado</t>
  </si>
  <si>
    <t>Injustificado</t>
  </si>
  <si>
    <t>CER IV</t>
  </si>
  <si>
    <t>CEO II</t>
  </si>
  <si>
    <t xml:space="preserve"> SADT</t>
  </si>
  <si>
    <t>Oficina Ortopédica</t>
  </si>
  <si>
    <t xml:space="preserve">Avaliação Global </t>
  </si>
  <si>
    <t>Audiometria</t>
  </si>
  <si>
    <t>Berapotencial Evocado</t>
  </si>
  <si>
    <t>Densitometria Óssea</t>
  </si>
  <si>
    <t>Ecocardiograma</t>
  </si>
  <si>
    <t>Eletroencefalograma</t>
  </si>
  <si>
    <t>Eletroneuromiografia</t>
  </si>
  <si>
    <t>Holter</t>
  </si>
  <si>
    <t>Imitanciometria</t>
  </si>
  <si>
    <t>Mapa</t>
  </si>
  <si>
    <t>Raio-x Digital</t>
  </si>
  <si>
    <t>Raio-x Odontológico</t>
  </si>
  <si>
    <t>Ultrassonografia com Doppler</t>
  </si>
  <si>
    <t>Ultrassonografia Geral</t>
  </si>
  <si>
    <t>Otoemissões Acústicas</t>
  </si>
  <si>
    <t>Processamento Auditivo</t>
  </si>
  <si>
    <t>Quantidades de Treinamento Realizados</t>
  </si>
  <si>
    <t xml:space="preserve">Treinamentos Internos </t>
  </si>
  <si>
    <t>Treinamentos Externos</t>
  </si>
  <si>
    <t>Quantidade de Horas em Treinamento</t>
  </si>
  <si>
    <t>Quantidade de Horas por Colaborador</t>
  </si>
  <si>
    <t>5.1. Treinamentos</t>
  </si>
  <si>
    <t>Curativos</t>
  </si>
  <si>
    <t>Tempo Médio Execução da Ordens de Serviços</t>
  </si>
  <si>
    <t xml:space="preserve">7.1.1. Número de Manutenções </t>
  </si>
  <si>
    <t>Número de Manutenções Corretivas</t>
  </si>
  <si>
    <t xml:space="preserve">  </t>
  </si>
  <si>
    <t>Ambulatório Anestesiologia</t>
  </si>
  <si>
    <t>Ambulatório Clínica Médica</t>
  </si>
  <si>
    <t>Ambulatório Cardiologia</t>
  </si>
  <si>
    <t>Ambulatório Fisiatria</t>
  </si>
  <si>
    <t>Ambulatório Genética Médica</t>
  </si>
  <si>
    <t>Ambulatório Neurologia Adulto</t>
  </si>
  <si>
    <t>Ambulatório Neurologia Infantil</t>
  </si>
  <si>
    <t>Ambulatório Ortopedia</t>
  </si>
  <si>
    <t>Ambulatório Otorrinolaringologia</t>
  </si>
  <si>
    <t>Ambulatório Urologia</t>
  </si>
  <si>
    <t>Ambulatório Proctogastroenterologia</t>
  </si>
  <si>
    <t>Ambulatório Psiquiatria</t>
  </si>
  <si>
    <t>Fisioterapia Ambulatorial</t>
  </si>
  <si>
    <t>Ambulatório Terapia Ocupacional</t>
  </si>
  <si>
    <t>Ambulatório Fonoaudiologia</t>
  </si>
  <si>
    <t>Ambulatório De Enfermagem</t>
  </si>
  <si>
    <t>Ambulatório Nutrição</t>
  </si>
  <si>
    <t>Ambulatório Pedagogia/Psicopedagogia</t>
  </si>
  <si>
    <t>Ambulatório Psicologia</t>
  </si>
  <si>
    <t>Triagem</t>
  </si>
  <si>
    <t>Sala de Curativo / Sutura</t>
  </si>
  <si>
    <t>Atividade de Vida Diária</t>
  </si>
  <si>
    <t>Terapia de Grupo</t>
  </si>
  <si>
    <t>Atendimento Terapêutico Grupo Adulto</t>
  </si>
  <si>
    <t>Atendimento Terapêutico Grupo Infantil</t>
  </si>
  <si>
    <t>Atendimento Terapêutico Adulto - Individual</t>
  </si>
  <si>
    <t>Terapia Ocupacional Infantil - Estimulação Precoce</t>
  </si>
  <si>
    <t>Mecanoterapia (Educação Física)</t>
  </si>
  <si>
    <t>Fabrica calçados sob medida</t>
  </si>
  <si>
    <t>Fabrica coletes</t>
  </si>
  <si>
    <t>Fabrica Prótese membros inferiores</t>
  </si>
  <si>
    <t>Fabrica Prótese membros superiores</t>
  </si>
  <si>
    <t>Bera / Potencial Evocado</t>
  </si>
  <si>
    <t xml:space="preserve">ECG - Eletrocardiograma </t>
  </si>
  <si>
    <t>Teste Ergométrico</t>
  </si>
  <si>
    <t>Raio X</t>
  </si>
  <si>
    <t>USG - Ultrassonografia</t>
  </si>
  <si>
    <t>Estomaterapia</t>
  </si>
  <si>
    <t>Aromaterapia</t>
  </si>
  <si>
    <t>Massoterapia</t>
  </si>
  <si>
    <t>Musicoterapia</t>
  </si>
  <si>
    <t>Sessão de Tomada de Moldes</t>
  </si>
  <si>
    <t>Sessão de Termomoldagem</t>
  </si>
  <si>
    <t>CME - Central de Material Esterilizado</t>
  </si>
  <si>
    <t>SCIH - Serv. Controle de Infecção Hospitalar</t>
  </si>
  <si>
    <t>S.A.U - Serviço de Atendimento ao Usuário</t>
  </si>
  <si>
    <t>Núcleo de Qualidade</t>
  </si>
  <si>
    <t>Transporte</t>
  </si>
  <si>
    <t>Higienização e Limpeza</t>
  </si>
  <si>
    <t>Central de Resíduos</t>
  </si>
  <si>
    <t>Áreas Comuns</t>
  </si>
  <si>
    <t>Gerador</t>
  </si>
  <si>
    <t>Engenharia Clínica</t>
  </si>
  <si>
    <t>Segurança</t>
  </si>
  <si>
    <t>Coordenação de Apoio</t>
  </si>
  <si>
    <t>Coordenação de Atendimento</t>
  </si>
  <si>
    <t>Coordenação de Serviços Gerais</t>
  </si>
  <si>
    <t>Supervisão de Atendimento</t>
  </si>
  <si>
    <t>Recepção CEO II</t>
  </si>
  <si>
    <t>Recepção Ambulatório</t>
  </si>
  <si>
    <t>Recepção da Oficina</t>
  </si>
  <si>
    <t>TI - Tecnologia da Informação</t>
  </si>
  <si>
    <t>Entrega de Exames</t>
  </si>
  <si>
    <t>Refeitório</t>
  </si>
  <si>
    <t xml:space="preserve">Gerencia Administrativa </t>
  </si>
  <si>
    <t xml:space="preserve">Coordenação Administrativa </t>
  </si>
  <si>
    <t>Gestão de Contratos</t>
  </si>
  <si>
    <t>Diretoria Geral</t>
  </si>
  <si>
    <t>Diretoria Técnica</t>
  </si>
  <si>
    <t>RH - Recursos Humanos</t>
  </si>
  <si>
    <t>Departamento Pessoal</t>
  </si>
  <si>
    <t>NEP - Núcleo de Educação Permanente</t>
  </si>
  <si>
    <t>Assessoria de Imprensa</t>
  </si>
  <si>
    <t>Lanchonete</t>
  </si>
  <si>
    <t>Teatro / Dança</t>
  </si>
  <si>
    <t>Música</t>
  </si>
  <si>
    <t>Ateliê</t>
  </si>
  <si>
    <t>Biblioteca Inclusiva</t>
  </si>
  <si>
    <t>Atividades Manuais</t>
  </si>
  <si>
    <t>% do Pessoal de Assistência</t>
  </si>
  <si>
    <t>% do Pessoal - Serviços  Adm</t>
  </si>
  <si>
    <t>% do Pessoal Serviços de Apoio</t>
  </si>
  <si>
    <t>Outros não Empregados (RPA)</t>
  </si>
  <si>
    <t xml:space="preserve">Médicos </t>
  </si>
  <si>
    <t xml:space="preserve">Odontologia </t>
  </si>
  <si>
    <t>Radiologia</t>
  </si>
  <si>
    <t>Total de Pagamentos</t>
  </si>
  <si>
    <t>N° de Cheques Emitidos</t>
  </si>
  <si>
    <t>Nº de Recebimentos de Notas Fiscais</t>
  </si>
  <si>
    <t>Nº de Pagamentos Prestadores de Serviços (Contratos)</t>
  </si>
  <si>
    <t>Percentual de Compras Via Bionexo</t>
  </si>
  <si>
    <t xml:space="preserve">Nº de Dispensações </t>
  </si>
  <si>
    <t>Perdas de Medicamentos</t>
  </si>
  <si>
    <t>Nº Atendimentos em Fisioterapia</t>
  </si>
  <si>
    <t>Nº Atendimentos em Terapia Ocupacional</t>
  </si>
  <si>
    <t>7.2. Manutenção</t>
  </si>
  <si>
    <t>7.2.1. Reparos por Área</t>
  </si>
  <si>
    <t>7.1. Engenharia Clínica</t>
  </si>
  <si>
    <t>1.5. N° de Usuários em Reabilitação</t>
  </si>
  <si>
    <t>Total  de Reparos  da Manutenção</t>
  </si>
  <si>
    <t>Área Administrativa</t>
  </si>
  <si>
    <t>Área Assistencial</t>
  </si>
  <si>
    <t xml:space="preserve">Área de Apoio </t>
  </si>
  <si>
    <t>Arte e Cultura</t>
  </si>
  <si>
    <t>% do Pessoal de Arte e Cultura</t>
  </si>
  <si>
    <t>Fisioterapeuta</t>
  </si>
  <si>
    <t>Terapeuta Ocupacional</t>
  </si>
  <si>
    <t>Fonoaudiologista</t>
  </si>
  <si>
    <t>Educador Físico</t>
  </si>
  <si>
    <t>4.1. Nº de Atendimentos no Serviço Social</t>
  </si>
  <si>
    <t>3. Estatística do Serviço de Atendimento ao Usuário (S.A.U)</t>
  </si>
  <si>
    <t>Procedimentos de Cirurgia Oral</t>
  </si>
  <si>
    <t>1.16. Absenteísmo por Município</t>
  </si>
  <si>
    <t>% das Manutenções Preventivas Executadas</t>
  </si>
  <si>
    <t>Número de Manutenções Preventivas</t>
  </si>
  <si>
    <t>Ambulatório Oftalmologia</t>
  </si>
  <si>
    <t>Consultório Odontológico Especializado</t>
  </si>
  <si>
    <t>Consultório Odontológico Endodontia</t>
  </si>
  <si>
    <t>Consultório Odontológico Cirurgia Oral Menor</t>
  </si>
  <si>
    <t>Consultório Odontológico Periodontia</t>
  </si>
  <si>
    <t>Hidroterapia</t>
  </si>
  <si>
    <t>Fabrica Órtese membros inferiores</t>
  </si>
  <si>
    <t>Fabrica Órtese membros superiores</t>
  </si>
  <si>
    <t>Adaptação de calçados pré fabricados</t>
  </si>
  <si>
    <t>Adaptação de Cadeiras</t>
  </si>
  <si>
    <t>Métodos Gráficos (Mapa/Holter)</t>
  </si>
  <si>
    <t>Raio X - Odontológico</t>
  </si>
  <si>
    <t>CAF - Central de Abastecimento farmacêutico</t>
  </si>
  <si>
    <t xml:space="preserve">Gerencia Assistencial </t>
  </si>
  <si>
    <t>N° de Transferências Bancárias (TED E DOC)</t>
  </si>
  <si>
    <t>Nº de Intervenções Farmacêutica na Prescrição</t>
  </si>
  <si>
    <t>Consultórios</t>
  </si>
  <si>
    <t>Nº de Consultórios e Salas</t>
  </si>
  <si>
    <t>Nº de  Atendimentos Ambulatoriais</t>
  </si>
  <si>
    <t>Nº de Avaliação Global</t>
  </si>
  <si>
    <t>N° de Usuários em Reabilitação</t>
  </si>
  <si>
    <t>Nº de Usuários  com Alta na Reabilitação</t>
  </si>
  <si>
    <t>Nº de Usuários em Atendimento Odontológico</t>
  </si>
  <si>
    <t>Nº de Procedimentos Odontologia (CEO II)</t>
  </si>
  <si>
    <t>N° de  Novos Usuários em Reabilitação</t>
  </si>
  <si>
    <t>Nº Procedimentos Enfermagem</t>
  </si>
  <si>
    <t>Nº Atendimentos Time de Resposta Rápida (TRR)</t>
  </si>
  <si>
    <t>CME - Pacotes/Caixas preparados</t>
  </si>
  <si>
    <t>Índice de  Satisfação do Usuário</t>
  </si>
  <si>
    <t>Número de Atendimentos no Serviço Social</t>
  </si>
  <si>
    <t>Total de Exames de Imagens e Métodos Gráficos</t>
  </si>
  <si>
    <t>2.1. Laboratório de Análises Clínicas</t>
  </si>
  <si>
    <t>6.1. Produção</t>
  </si>
  <si>
    <t>Nº de Exames de Audiometria</t>
  </si>
  <si>
    <t>Nº de Exames de Berapotencial Evocado</t>
  </si>
  <si>
    <t>Nº de Exames de Densitometria Óssea</t>
  </si>
  <si>
    <t>Nº de Exames de Ecocardiograma</t>
  </si>
  <si>
    <t>Nº de Exames de Eletrocardiograma</t>
  </si>
  <si>
    <t>Nº de Exames de Eletroencefalograma</t>
  </si>
  <si>
    <t>Nº de Exames de Eletroneuromiografia</t>
  </si>
  <si>
    <t>Nº de Exames de Teste Ergométrico</t>
  </si>
  <si>
    <t>Nº de Exames de Holter</t>
  </si>
  <si>
    <t>Nº de Exames de Imitanciometria</t>
  </si>
  <si>
    <t>Nº de Exames de Mapa</t>
  </si>
  <si>
    <t>Nº de Exames de Raio-x Digital</t>
  </si>
  <si>
    <t>Nº de Exames de Raio-x Odontológico</t>
  </si>
  <si>
    <t>Nº de Exames de Ultrassonografia com Doppler</t>
  </si>
  <si>
    <t>Nº de Exames de Ultrassonografia Geral</t>
  </si>
  <si>
    <t>Nº de Exames de Otoemissões Acústicas</t>
  </si>
  <si>
    <t>Nº de Exames de Processamento Auditivo</t>
  </si>
  <si>
    <t>Nº de Absenteísmo  de Usuário</t>
  </si>
  <si>
    <t>Terceiros</t>
  </si>
  <si>
    <t xml:space="preserve">Total de Médicos </t>
  </si>
  <si>
    <t xml:space="preserve">Total de Odontologia </t>
  </si>
  <si>
    <t>Total de Radiologia</t>
  </si>
  <si>
    <t>Total Fisioterapeuta</t>
  </si>
  <si>
    <t>Total de Terapeuta Ocupacional</t>
  </si>
  <si>
    <t>Total de Fonoaudiologista</t>
  </si>
  <si>
    <t>Total de Educador Físico</t>
  </si>
  <si>
    <t>Total de Terceiros</t>
  </si>
  <si>
    <t>Funcionários de Licenças</t>
  </si>
  <si>
    <t>Terceirizados</t>
  </si>
  <si>
    <t>Sub-Total 2</t>
  </si>
  <si>
    <t>Total Geral</t>
  </si>
  <si>
    <t>Sub Total 1</t>
  </si>
  <si>
    <t>Nº de Pagamento de Fornecedor com Cheque</t>
  </si>
  <si>
    <t>Nº de Pagamentos de Títulos (boletos, guias e faturas )</t>
  </si>
  <si>
    <t>Treinamento  Hora/Homem</t>
  </si>
  <si>
    <t>Indice de Absenteísmo</t>
  </si>
  <si>
    <t>Fluxo de Caixa</t>
  </si>
  <si>
    <t>Resultado Operacional</t>
  </si>
  <si>
    <t>Resultado Operacional Acumulado</t>
  </si>
  <si>
    <t>Ortopedista</t>
  </si>
  <si>
    <t>Número de PCD</t>
  </si>
  <si>
    <t>Número de Jovem Aprendiz</t>
  </si>
  <si>
    <t>% do Pessoal PCD</t>
  </si>
  <si>
    <t>Fisioterapia</t>
  </si>
  <si>
    <t>JAN</t>
  </si>
  <si>
    <t>MAR</t>
  </si>
  <si>
    <t>Oficina</t>
  </si>
  <si>
    <t>Central de Agendamento</t>
  </si>
  <si>
    <t>Média</t>
  </si>
  <si>
    <t>Igarapé Mirim</t>
  </si>
  <si>
    <t>Santa Luzia do Para</t>
  </si>
  <si>
    <t>Santa Maria do Para</t>
  </si>
  <si>
    <t>São Sebastião da Boa Vista</t>
  </si>
  <si>
    <t>Bujaru</t>
  </si>
  <si>
    <t>Bom Jesus do Tocantis</t>
  </si>
  <si>
    <t>Ponta de Pedras</t>
  </si>
  <si>
    <t xml:space="preserve">                                                                             </t>
  </si>
  <si>
    <t xml:space="preserve"> CENTRO INTEGRADO DE INCLUSÃO E REABILITAÇÃO - CIIR</t>
  </si>
  <si>
    <t>Nova Timboteua</t>
  </si>
  <si>
    <t>Equipamentos de Proteção Individual</t>
  </si>
  <si>
    <t>Gases Medicinais</t>
  </si>
  <si>
    <t>Impressos e  Material de Expediente</t>
  </si>
  <si>
    <t>Material de Higiene e Limpeza /Copa</t>
  </si>
  <si>
    <t>Materiais Hospitalares</t>
  </si>
  <si>
    <t>Medicamentos</t>
  </si>
  <si>
    <t>Material de Tecnologia da Informação</t>
  </si>
  <si>
    <t>Valor  Atual do Estoque</t>
  </si>
  <si>
    <t>Total  de Consumo</t>
  </si>
  <si>
    <t>Total de Compras</t>
  </si>
  <si>
    <t>Centro de Custos</t>
  </si>
  <si>
    <t>Grupo</t>
  </si>
  <si>
    <t>Reabilitação</t>
  </si>
  <si>
    <t>Acolimento</t>
  </si>
  <si>
    <t>Administrativo</t>
  </si>
  <si>
    <t>Auxiliares</t>
  </si>
  <si>
    <t>Recepção da reabilitação</t>
  </si>
  <si>
    <t>SPP</t>
  </si>
  <si>
    <t>Cyber Café</t>
  </si>
  <si>
    <t>Sala de Gesso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</si>
  <si>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</si>
  <si>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</si>
  <si>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</si>
  <si>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</si>
  <si>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</si>
  <si>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</si>
  <si>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</si>
  <si>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</si>
  <si>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Pintura</t>
  </si>
  <si>
    <t>Refrigeração</t>
  </si>
  <si>
    <t>2.1. Imagens e Métodos Gráficos</t>
  </si>
  <si>
    <t>Total de Reparos da Manutenção</t>
  </si>
  <si>
    <t>1.3. Nº de  Atendimentos Ambulatoriais - Por Especialidade</t>
  </si>
  <si>
    <t>2. Estatística dos Serviços  Auxiliares de Diagnóstico e Tratamento</t>
  </si>
  <si>
    <t xml:space="preserve">3.1. Nº de Atendimentos por Serviço </t>
  </si>
  <si>
    <t xml:space="preserve">3.2. Índice de Satisfação por Serviço </t>
  </si>
  <si>
    <t>4. Estatística do Serviço Social</t>
  </si>
  <si>
    <t>5. Estatística do Núcleo Educação Permanente (NEP)</t>
  </si>
  <si>
    <t>6. Estatística da Central de Material Esterilizado (CME)</t>
  </si>
  <si>
    <t>7. Estatística dos Serviços de Apoio</t>
  </si>
  <si>
    <t>Prótese Buco-Maxilo-Facial</t>
  </si>
  <si>
    <t>1.2. Nº de Atendimentos Ambulatoriais</t>
  </si>
  <si>
    <t>1.6. N° de Novos Usuários em Reabilitação</t>
  </si>
  <si>
    <t>1 - Estatística do Ambulatório</t>
  </si>
  <si>
    <t>Acumulado</t>
  </si>
  <si>
    <t>Atendimentos Ambulatoriais - por Especialidade</t>
  </si>
  <si>
    <t>Exames</t>
  </si>
  <si>
    <t>Consultórios Odontológicos</t>
  </si>
  <si>
    <t>Matéria Prima Oficina Ortopédica</t>
  </si>
  <si>
    <t>Atendimentos Médicos</t>
  </si>
  <si>
    <t>Procedimentos Básicos</t>
  </si>
  <si>
    <t>1.10 . Estatística da Oficina</t>
  </si>
  <si>
    <t>1.11. Nº de Usuários  por Sexo</t>
  </si>
  <si>
    <t>1.12. Nº de Usuários  por Faixa Etária</t>
  </si>
  <si>
    <t>1.14. Nº de Absenteísmo de Usuários</t>
  </si>
  <si>
    <t>1.15. Nº  Atendimentos Time de Resposta Rápida (TRR)</t>
  </si>
  <si>
    <t>1.16. Nº Procedimentos Enfermagem</t>
  </si>
  <si>
    <t>7.2.2. Reparos por Tipo</t>
  </si>
  <si>
    <t>8. Serviços Administrativos</t>
  </si>
  <si>
    <t>8.1. Departamento de Pessoal</t>
  </si>
  <si>
    <t>8.1.2 Números de Colaboradores por Área</t>
  </si>
  <si>
    <t>8.1.3. PJ Médicos e Profissionais Não Médicos</t>
  </si>
  <si>
    <t>8.1.4. Grau de Instrução - Colaboradores</t>
  </si>
  <si>
    <t>8.1.5. Índices do Depto. Pessoal</t>
  </si>
  <si>
    <t>8.2. Financeiro</t>
  </si>
  <si>
    <t>8.3. Compras</t>
  </si>
  <si>
    <t>8.4. Almoxarifado - Consumo</t>
  </si>
  <si>
    <t>8.5. Farmácia</t>
  </si>
  <si>
    <t>Estatística da Oficina</t>
  </si>
  <si>
    <t>Mestrado</t>
  </si>
  <si>
    <t>Material Radiológico</t>
  </si>
  <si>
    <t>Processamentos da Autoclave (Ambulátorio)</t>
  </si>
  <si>
    <t>Processamentos da Autoclave (Odontologia)</t>
  </si>
  <si>
    <t>Materiais Odontologicos</t>
  </si>
  <si>
    <t>Parauapebas</t>
  </si>
  <si>
    <t>Materiais de Laboratório</t>
  </si>
  <si>
    <t>Enxoval e Uniformes</t>
  </si>
  <si>
    <t>Igarapé Miri</t>
  </si>
  <si>
    <t>Pacotes/Caixas Desinfectados (Ambulatório)</t>
  </si>
  <si>
    <t>Pacotes/Caixas Desinfectados (Odontologia)</t>
  </si>
  <si>
    <t>Número de Cursos Ministrados</t>
  </si>
  <si>
    <t>Combustiveis e Lubrificantes</t>
  </si>
  <si>
    <t>1.13. Nº de Usuários por Município</t>
  </si>
  <si>
    <t xml:space="preserve">Santa Isabel </t>
  </si>
  <si>
    <t>Procedimentos de Estomatologia</t>
  </si>
  <si>
    <t>Material de Manutenção e Conservação</t>
  </si>
  <si>
    <t>Dietas</t>
  </si>
  <si>
    <t>Generos Alimenticios</t>
  </si>
  <si>
    <t>Material Descartável SND</t>
  </si>
  <si>
    <t>Principais dados estatísticos de 2020</t>
  </si>
  <si>
    <t xml:space="preserve">PLANO ESTATÍSTICO 2020    </t>
  </si>
  <si>
    <t>Nº de Dispensações/Manutenções de OPM's</t>
  </si>
  <si>
    <t>OPME</t>
  </si>
  <si>
    <t>Roupas e Vestuario</t>
  </si>
  <si>
    <t>Adiantamento à Fornecedor</t>
  </si>
  <si>
    <t xml:space="preserve">Ortopedista Adulto </t>
  </si>
  <si>
    <t>Faltas em horas</t>
  </si>
  <si>
    <t>Procedimentos Terapêuticos CER IV</t>
  </si>
  <si>
    <t>Procedimentos Odontológicos CEO 2</t>
  </si>
  <si>
    <t>Procedimentos Terapeuticos da Oficina</t>
  </si>
  <si>
    <t>Atendimentos Não Médicos (Enfermagem e Nutrição)</t>
  </si>
  <si>
    <t>Farmacologia Clinica</t>
  </si>
  <si>
    <t>Atendimentos</t>
  </si>
  <si>
    <t>Atendimentos Time de Resposta Rápida (TRR)</t>
  </si>
  <si>
    <t>Alergologia Pediátrica</t>
  </si>
  <si>
    <t>Cardiologia Pediátrica</t>
  </si>
  <si>
    <t>Dermatologia Pediátrica</t>
  </si>
  <si>
    <t>Endocrinologia Pediátrica</t>
  </si>
  <si>
    <t>Gastroenterologia Pediátrica</t>
  </si>
  <si>
    <t>Hematologia Pediátrica</t>
  </si>
  <si>
    <t>Nefrologia Pediátrica</t>
  </si>
  <si>
    <t>Reumatologia Pediátrica</t>
  </si>
  <si>
    <t>Urologista Pediátrica</t>
  </si>
  <si>
    <t>Análises Clínicas</t>
  </si>
  <si>
    <t>Análises Genéticas</t>
  </si>
  <si>
    <t>Ecocardiograma Pediátrico</t>
  </si>
  <si>
    <t>Exames de Otorrinolaringologista</t>
  </si>
  <si>
    <t>Mapeamento de Retina</t>
  </si>
  <si>
    <t>Urografia</t>
  </si>
  <si>
    <t>Avaliação Urodinâmica</t>
  </si>
  <si>
    <t>Ressonância Magnética</t>
  </si>
  <si>
    <t>Tomografia Computadorizada</t>
  </si>
  <si>
    <t>Gesso Ortopedico</t>
  </si>
  <si>
    <t>Estimulação Precoce</t>
  </si>
  <si>
    <t xml:space="preserve">    Belém,  de Janeiro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</si>
</sst>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0_);_(* \(#,##0.00\);_(* &quot;-&quot;_);_(@_)"/>
    <numFmt numFmtId="169" formatCode="0_)"/>
    <numFmt numFmtId="170" formatCode="[$-F400]h:mm:ss\ AM/PM"/>
    <numFmt numFmtId="171" formatCode="[h]:mm:ss;@"/>
    <numFmt numFmtId="172" formatCode="#,##0.00&quot; &quot;;#,##0.00&quot; &quot;;&quot;-&quot;#&quot; &quot;;&quot; &quot;@&quot; &quot;"/>
    <numFmt numFmtId="173" formatCode="[h]&quot;:&quot;mm&quot;:&quot;ss"/>
    <numFmt numFmtId="174" formatCode="hh&quot;:&quot;mm&quot;:&quot;ss"/>
    <numFmt numFmtId="175" formatCode="[h]:mm:ss;"/>
    <numFmt numFmtId="176" formatCode="h:mm;@"/>
    <numFmt numFmtId="177" formatCode="0.0%"/>
    <numFmt numFmtId="178" formatCode="#,##0.00_ ;\-#,##0.00\ "/>
    <numFmt numFmtId="179" formatCode="#,##0.0"/>
  </numFmts>
  <fonts count="27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b/>
      <sz val="11"/>
      <color rgb="FF000000"/>
      <name val="Arial"/>
      <family val="2"/>
    </font>
    <font>
      <sz val="11"/>
      <color theme="4" tint="-0.249977111117893"/>
      <name val="Arial"/>
      <family val="2"/>
    </font>
    <font>
      <sz val="11"/>
      <color theme="3"/>
      <name val="Arial"/>
      <family val="2"/>
    </font>
    <font>
      <b/>
      <sz val="11"/>
      <color theme="3"/>
      <name val="Arial"/>
      <family val="2"/>
    </font>
    <font>
      <sz val="11"/>
      <color rgb="FFFF0000"/>
      <name val="Arial"/>
      <family val="2"/>
    </font>
    <font>
      <b/>
      <sz val="11"/>
      <color theme="4" tint="-0.249977111117893"/>
      <name val="Arial"/>
      <family val="2"/>
    </font>
    <font>
      <b/>
      <sz val="11"/>
      <color theme="0"/>
      <name val="Arial"/>
      <family val="2"/>
    </font>
    <font>
      <b/>
      <sz val="11"/>
      <color theme="1" tint="0.14999847407452621"/>
      <name val="Arial"/>
      <family val="2"/>
    </font>
    <font>
      <b/>
      <sz val="14"/>
      <color theme="1" tint="0.14999847407452621"/>
      <name val="Arial"/>
      <family val="2"/>
    </font>
    <font>
      <b/>
      <sz val="12"/>
      <color rgb="FF002060"/>
      <name val="Arial"/>
      <family val="2"/>
    </font>
    <font>
      <b/>
      <sz val="11"/>
      <color rgb="FF002060"/>
      <name val="Arial"/>
      <family val="2"/>
    </font>
    <font>
      <sz val="1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rgb="FFFFFFCC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9" tint="0.59999389629810485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C5D9F1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FFFFFF"/>
        <bgColor rgb="FF00000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172" fontId="8" fillId="0" borderId="0" applyFont="0" applyBorder="0" applyProtection="0"/>
    <xf numFmtId="9" fontId="8" fillId="0" borderId="0" applyFont="0" applyBorder="0" applyProtection="0"/>
    <xf numFmtId="0" fontId="9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6" fillId="0" borderId="0" applyFont="0" applyFill="0" applyBorder="0" applyAlignment="0" applyProtection="0"/>
  </cellStyleXfs>
  <cellXfs count="724">
    <xf numFmtId="0" fontId="0" fillId="0" borderId="0" xfId="0"/>
    <xf numFmtId="165" fontId="2" fillId="2" borderId="1" xfId="0" applyNumberFormat="1" applyFont="1" applyFill="1" applyBorder="1" applyAlignment="1">
      <alignment horizontal="right" vertical="center"/>
    </xf>
    <xf numFmtId="165" fontId="2" fillId="3" borderId="1" xfId="0" applyNumberFormat="1" applyFont="1" applyFill="1" applyBorder="1" applyAlignment="1">
      <alignment horizontal="right" vertical="center"/>
    </xf>
    <xf numFmtId="165" fontId="2" fillId="4" borderId="1" xfId="0" applyNumberFormat="1" applyFont="1" applyFill="1" applyBorder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165" fontId="3" fillId="0" borderId="0" xfId="0" applyNumberFormat="1" applyFont="1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  <protection locked="0"/>
    </xf>
    <xf numFmtId="165" fontId="3" fillId="0" borderId="0" xfId="0" applyNumberFormat="1" applyFont="1" applyAlignment="1" applyProtection="1">
      <alignment horizontal="right" vertical="center"/>
      <protection locked="0"/>
    </xf>
    <xf numFmtId="165" fontId="2" fillId="0" borderId="0" xfId="0" applyNumberFormat="1" applyFont="1" applyAlignment="1" applyProtection="1">
      <alignment horizontal="right" vertical="center"/>
      <protection locked="0"/>
    </xf>
    <xf numFmtId="165" fontId="2" fillId="0" borderId="0" xfId="0" applyNumberFormat="1" applyFont="1" applyAlignment="1" applyProtection="1">
      <alignment vertical="top" wrapText="1"/>
      <protection locked="0"/>
    </xf>
    <xf numFmtId="165" fontId="2" fillId="0" borderId="0" xfId="0" applyNumberFormat="1" applyFont="1" applyAlignment="1" applyProtection="1">
      <alignment vertical="top"/>
      <protection locked="0"/>
    </xf>
    <xf numFmtId="165" fontId="3" fillId="0" borderId="0" xfId="0" applyNumberFormat="1" applyFont="1" applyAlignment="1" applyProtection="1">
      <alignment vertical="top"/>
      <protection locked="0"/>
    </xf>
    <xf numFmtId="165" fontId="2" fillId="0" borderId="0" xfId="0" applyNumberFormat="1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165" fontId="3" fillId="3" borderId="0" xfId="0" applyNumberFormat="1" applyFont="1" applyFill="1" applyAlignment="1" applyProtection="1">
      <alignment horizontal="right" vertical="center"/>
      <protection locked="0"/>
    </xf>
    <xf numFmtId="1" fontId="3" fillId="3" borderId="0" xfId="0" applyNumberFormat="1" applyFont="1" applyFill="1" applyAlignment="1" applyProtection="1">
      <alignment horizontal="center" vertical="center"/>
      <protection locked="0"/>
    </xf>
    <xf numFmtId="165" fontId="3" fillId="3" borderId="0" xfId="0" applyNumberFormat="1" applyFont="1" applyFill="1" applyAlignment="1" applyProtection="1">
      <alignment horizontal="center" vertical="center"/>
      <protection locked="0"/>
    </xf>
    <xf numFmtId="165" fontId="2" fillId="3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165" fontId="3" fillId="2" borderId="0" xfId="0" applyNumberFormat="1" applyFont="1" applyFill="1" applyAlignment="1" applyProtection="1">
      <alignment horizontal="right" vertical="center"/>
      <protection locked="0"/>
    </xf>
    <xf numFmtId="1" fontId="3" fillId="2" borderId="0" xfId="0" applyNumberFormat="1" applyFont="1" applyFill="1" applyAlignment="1" applyProtection="1">
      <alignment horizontal="center" vertical="center"/>
      <protection locked="0"/>
    </xf>
    <xf numFmtId="165" fontId="3" fillId="2" borderId="0" xfId="0" applyNumberFormat="1" applyFont="1" applyFill="1" applyAlignment="1" applyProtection="1">
      <alignment horizontal="center" vertical="center"/>
      <protection locked="0"/>
    </xf>
    <xf numFmtId="165" fontId="2" fillId="4" borderId="0" xfId="0" applyNumberFormat="1" applyFont="1" applyFill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0" borderId="1" xfId="0" applyNumberFormat="1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0" borderId="1" xfId="0" applyNumberFormat="1" applyFont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0" borderId="0" xfId="0" applyNumberFormat="1" applyFont="1" applyAlignment="1" applyProtection="1">
      <alignment vertical="center"/>
      <protection locked="0"/>
    </xf>
    <xf numFmtId="165" fontId="5" fillId="0" borderId="0" xfId="0" applyNumberFormat="1" applyFont="1" applyAlignment="1" applyProtection="1">
      <alignment vertical="center"/>
      <protection locked="0"/>
    </xf>
    <xf numFmtId="165" fontId="4" fillId="0" borderId="0" xfId="0" applyNumberFormat="1" applyFont="1" applyAlignment="1" applyProtection="1">
      <alignment vertical="center"/>
      <protection locked="0"/>
    </xf>
    <xf numFmtId="165" fontId="5" fillId="0" borderId="0" xfId="0" applyNumberFormat="1" applyFont="1" applyAlignment="1" applyProtection="1">
      <alignment vertical="center" wrapText="1"/>
      <protection locked="0"/>
    </xf>
    <xf numFmtId="165" fontId="3" fillId="0" borderId="0" xfId="0" applyNumberFormat="1" applyFont="1" applyAlignment="1" applyProtection="1">
      <alignment vertical="center"/>
      <protection locked="0"/>
    </xf>
    <xf numFmtId="0" fontId="12" fillId="3" borderId="0" xfId="0" applyFont="1" applyFill="1" applyAlignment="1" applyProtection="1">
      <alignment vertical="top" wrapText="1"/>
      <protection locked="0"/>
    </xf>
    <xf numFmtId="0" fontId="3" fillId="3" borderId="0" xfId="0" applyFont="1" applyFill="1" applyAlignment="1" applyProtection="1">
      <alignment horizontal="right" vertical="center"/>
      <protection locked="0"/>
    </xf>
    <xf numFmtId="2" fontId="14" fillId="3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Alignment="1">
      <alignment vertical="center"/>
    </xf>
    <xf numFmtId="0" fontId="13" fillId="0" borderId="0" xfId="0" applyFont="1" applyAlignment="1">
      <alignment horizontal="left" vertical="center" readingOrder="1"/>
    </xf>
    <xf numFmtId="2" fontId="3" fillId="0" borderId="3" xfId="0" applyNumberFormat="1" applyFont="1" applyBorder="1" applyAlignment="1" applyProtection="1">
      <alignment vertical="center"/>
      <protection locked="0"/>
    </xf>
    <xf numFmtId="0" fontId="12" fillId="0" borderId="4" xfId="0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165" fontId="3" fillId="0" borderId="4" xfId="0" applyNumberFormat="1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3" borderId="4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165" fontId="3" fillId="3" borderId="6" xfId="0" applyNumberFormat="1" applyFont="1" applyFill="1" applyBorder="1" applyAlignment="1" applyProtection="1">
      <alignment horizontal="right" vertical="center"/>
      <protection locked="0"/>
    </xf>
    <xf numFmtId="1" fontId="3" fillId="3" borderId="6" xfId="0" applyNumberFormat="1" applyFont="1" applyFill="1" applyBorder="1" applyAlignment="1" applyProtection="1">
      <alignment horizontal="center" vertical="center"/>
      <protection locked="0"/>
    </xf>
    <xf numFmtId="165" fontId="3" fillId="3" borderId="6" xfId="0" applyNumberFormat="1" applyFont="1" applyFill="1" applyBorder="1" applyAlignment="1" applyProtection="1">
      <alignment horizontal="center" vertical="center"/>
      <protection locked="0"/>
    </xf>
    <xf numFmtId="165" fontId="2" fillId="3" borderId="6" xfId="0" applyNumberFormat="1" applyFont="1" applyFill="1" applyBorder="1" applyAlignment="1" applyProtection="1">
      <alignment horizontal="right"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3" fontId="13" fillId="4" borderId="0" xfId="0" applyNumberFormat="1" applyFont="1" applyFill="1" applyAlignment="1">
      <alignment horizontal="center" vertical="center"/>
    </xf>
    <xf numFmtId="2" fontId="3" fillId="0" borderId="7" xfId="0" applyNumberFormat="1" applyFont="1" applyBorder="1" applyAlignment="1" applyProtection="1">
      <alignment vertical="center"/>
      <protection locked="0"/>
    </xf>
    <xf numFmtId="16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3" borderId="2" xfId="0" applyFont="1" applyFill="1" applyBorder="1" applyAlignment="1" applyProtection="1">
      <alignment horizontal="right" vertical="center"/>
      <protection locked="0"/>
    </xf>
    <xf numFmtId="2" fontId="3" fillId="3" borderId="0" xfId="0" applyNumberFormat="1" applyFont="1" applyFill="1" applyAlignment="1" applyProtection="1">
      <alignment horizontal="right" vertical="center"/>
      <protection locked="0"/>
    </xf>
    <xf numFmtId="2" fontId="2" fillId="3" borderId="0" xfId="0" applyNumberFormat="1" applyFont="1" applyFill="1" applyAlignment="1" applyProtection="1">
      <alignment horizontal="right" vertical="center"/>
      <protection locked="0"/>
    </xf>
    <xf numFmtId="2" fontId="18" fillId="3" borderId="0" xfId="0" applyNumberFormat="1" applyFont="1" applyFill="1" applyAlignment="1" applyProtection="1">
      <alignment horizontal="right" vertical="center"/>
      <protection locked="0"/>
    </xf>
    <xf numFmtId="2" fontId="17" fillId="3" borderId="0" xfId="0" applyNumberFormat="1" applyFont="1" applyFill="1" applyAlignment="1" applyProtection="1">
      <alignment horizontal="right" vertical="center"/>
      <protection locked="0"/>
    </xf>
    <xf numFmtId="2" fontId="16" fillId="3" borderId="0" xfId="0" applyNumberFormat="1" applyFont="1" applyFill="1" applyAlignment="1" applyProtection="1">
      <alignment horizontal="right" vertical="center"/>
      <protection locked="0"/>
    </xf>
    <xf numFmtId="1" fontId="2" fillId="3" borderId="0" xfId="0" applyNumberFormat="1" applyFont="1" applyFill="1" applyAlignment="1" applyProtection="1">
      <alignment horizontal="right" vertical="center"/>
      <protection locked="0"/>
    </xf>
    <xf numFmtId="0" fontId="16" fillId="3" borderId="0" xfId="0" applyFont="1" applyFill="1" applyAlignment="1" applyProtection="1">
      <alignment horizontal="right" vertical="center"/>
      <protection locked="0"/>
    </xf>
    <xf numFmtId="0" fontId="17" fillId="3" borderId="0" xfId="0" applyFont="1" applyFill="1" applyAlignment="1" applyProtection="1">
      <alignment horizontal="right" vertical="center"/>
      <protection locked="0"/>
    </xf>
    <xf numFmtId="0" fontId="3" fillId="3" borderId="0" xfId="0" applyFont="1" applyFill="1" applyAlignment="1" applyProtection="1">
      <alignment vertical="center"/>
      <protection locked="0"/>
    </xf>
    <xf numFmtId="0" fontId="3" fillId="3" borderId="0" xfId="0" applyFont="1" applyFill="1" applyAlignment="1" applyProtection="1">
      <alignment horizontal="center" vertical="center"/>
      <protection locked="0"/>
    </xf>
    <xf numFmtId="165" fontId="2" fillId="4" borderId="8" xfId="0" applyNumberFormat="1" applyFont="1" applyFill="1" applyBorder="1" applyAlignment="1">
      <alignment horizontal="right" vertical="center"/>
    </xf>
    <xf numFmtId="2" fontId="3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2" fontId="2" fillId="2" borderId="1" xfId="0" applyNumberFormat="1" applyFont="1" applyFill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3" fillId="3" borderId="1" xfId="0" applyNumberFormat="1" applyFont="1" applyFill="1" applyBorder="1" applyAlignment="1" applyProtection="1">
      <alignment vertical="center"/>
      <protection locked="0"/>
    </xf>
    <xf numFmtId="2" fontId="19" fillId="3" borderId="0" xfId="0" applyNumberFormat="1" applyFont="1" applyFill="1" applyAlignment="1" applyProtection="1">
      <alignment horizontal="right" vertical="center"/>
      <protection locked="0"/>
    </xf>
    <xf numFmtId="165" fontId="3" fillId="0" borderId="4" xfId="0" applyNumberFormat="1" applyFont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right" vertical="center"/>
      <protection locked="0"/>
    </xf>
    <xf numFmtId="165" fontId="2" fillId="4" borderId="11" xfId="0" applyNumberFormat="1" applyFont="1" applyFill="1" applyBorder="1" applyAlignment="1">
      <alignment horizontal="right" vertical="center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Border="1" applyAlignment="1" applyProtection="1">
      <alignment vertical="center"/>
      <protection locked="0"/>
    </xf>
    <xf numFmtId="1" fontId="3" fillId="3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Border="1" applyAlignment="1" applyProtection="1">
      <alignment horizontal="right" vertical="center"/>
      <protection locked="0"/>
    </xf>
    <xf numFmtId="165" fontId="2" fillId="4" borderId="16" xfId="0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 applyProtection="1">
      <alignment vertical="center"/>
      <protection locked="0"/>
    </xf>
    <xf numFmtId="2" fontId="2" fillId="0" borderId="3" xfId="0" applyNumberFormat="1" applyFont="1" applyBorder="1" applyAlignment="1" applyProtection="1">
      <alignment vertical="center"/>
      <protection locked="0"/>
    </xf>
    <xf numFmtId="168" fontId="2" fillId="4" borderId="16" xfId="0" applyNumberFormat="1" applyFont="1" applyFill="1" applyBorder="1" applyAlignment="1">
      <alignment horizontal="right" vertical="center"/>
    </xf>
    <xf numFmtId="168" fontId="2" fillId="4" borderId="8" xfId="0" applyNumberFormat="1" applyFont="1" applyFill="1" applyBorder="1" applyAlignment="1">
      <alignment horizontal="right" vertical="center"/>
    </xf>
    <xf numFmtId="0" fontId="13" fillId="3" borderId="15" xfId="0" applyFont="1" applyFill="1" applyBorder="1"/>
    <xf numFmtId="0" fontId="13" fillId="3" borderId="3" xfId="0" applyFont="1" applyFill="1" applyBorder="1"/>
    <xf numFmtId="0" fontId="13" fillId="3" borderId="3" xfId="0" applyFont="1" applyFill="1" applyBorder="1" applyAlignment="1">
      <alignment horizontal="left"/>
    </xf>
    <xf numFmtId="2" fontId="3" fillId="0" borderId="4" xfId="0" applyNumberFormat="1" applyFont="1" applyBorder="1" applyAlignment="1" applyProtection="1">
      <alignment horizontal="left" vertical="center"/>
      <protection locked="0"/>
    </xf>
    <xf numFmtId="2" fontId="3" fillId="0" borderId="15" xfId="0" applyNumberFormat="1" applyFont="1" applyBorder="1" applyAlignment="1" applyProtection="1">
      <alignment vertical="center"/>
      <protection locked="0"/>
    </xf>
    <xf numFmtId="2" fontId="3" fillId="0" borderId="4" xfId="0" applyNumberFormat="1" applyFont="1" applyBorder="1" applyAlignment="1" applyProtection="1">
      <alignment vertical="center"/>
      <protection locked="0"/>
    </xf>
    <xf numFmtId="2" fontId="3" fillId="0" borderId="0" xfId="0" applyNumberFormat="1" applyFont="1" applyBorder="1" applyAlignment="1" applyProtection="1">
      <alignment vertical="center"/>
      <protection locked="0"/>
    </xf>
    <xf numFmtId="165" fontId="2" fillId="6" borderId="1" xfId="0" applyNumberFormat="1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 applyProtection="1">
      <alignment horizontal="right" vertical="center"/>
      <protection locked="0"/>
    </xf>
    <xf numFmtId="1" fontId="3" fillId="0" borderId="1" xfId="0" applyNumberFormat="1" applyFont="1" applyFill="1" applyBorder="1" applyAlignment="1" applyProtection="1">
      <alignment horizontal="right" vertical="center"/>
      <protection locked="0"/>
    </xf>
    <xf numFmtId="165" fontId="2" fillId="0" borderId="1" xfId="0" applyNumberFormat="1" applyFont="1" applyFill="1" applyBorder="1" applyAlignment="1">
      <alignment horizontal="right" vertical="center"/>
    </xf>
    <xf numFmtId="2" fontId="2" fillId="0" borderId="1" xfId="0" applyNumberFormat="1" applyFont="1" applyFill="1" applyBorder="1" applyAlignment="1">
      <alignment horizontal="right" vertical="center"/>
    </xf>
    <xf numFmtId="1" fontId="3" fillId="7" borderId="11" xfId="0" applyNumberFormat="1" applyFont="1" applyFill="1" applyBorder="1" applyAlignment="1" applyProtection="1">
      <alignment horizontal="right" vertical="center"/>
      <protection locked="0"/>
    </xf>
    <xf numFmtId="1" fontId="3" fillId="7" borderId="1" xfId="0" applyNumberFormat="1" applyFont="1" applyFill="1" applyBorder="1" applyAlignment="1" applyProtection="1">
      <alignment horizontal="right" vertical="center"/>
      <protection locked="0"/>
    </xf>
    <xf numFmtId="165" fontId="2" fillId="7" borderId="1" xfId="0" applyNumberFormat="1" applyFont="1" applyFill="1" applyBorder="1" applyAlignment="1">
      <alignment horizontal="right" vertical="center"/>
    </xf>
    <xf numFmtId="2" fontId="2" fillId="7" borderId="1" xfId="0" applyNumberFormat="1" applyFont="1" applyFill="1" applyBorder="1" applyAlignment="1">
      <alignment horizontal="right" vertical="center"/>
    </xf>
    <xf numFmtId="0" fontId="1" fillId="0" borderId="0" xfId="0" applyFont="1"/>
    <xf numFmtId="0" fontId="3" fillId="0" borderId="3" xfId="5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 applyProtection="1">
      <alignment vertical="center"/>
      <protection locked="0"/>
    </xf>
    <xf numFmtId="1" fontId="2" fillId="0" borderId="1" xfId="0" quotePrefix="1" applyNumberFormat="1" applyFont="1" applyFill="1" applyBorder="1" applyAlignment="1" applyProtection="1">
      <alignment horizontal="right" vertical="center"/>
      <protection locked="0"/>
    </xf>
    <xf numFmtId="1" fontId="2" fillId="0" borderId="1" xfId="0" applyNumberFormat="1" applyFont="1" applyFill="1" applyBorder="1" applyAlignment="1">
      <alignment horizontal="right" vertical="center"/>
    </xf>
    <xf numFmtId="1" fontId="2" fillId="0" borderId="11" xfId="0" quotePrefix="1" applyNumberFormat="1" applyFont="1" applyFill="1" applyBorder="1" applyAlignment="1" applyProtection="1">
      <alignment horizontal="right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1" fontId="3" fillId="8" borderId="1" xfId="0" applyNumberFormat="1" applyFont="1" applyFill="1" applyBorder="1" applyAlignment="1" applyProtection="1">
      <alignment horizontal="right" vertical="center"/>
      <protection locked="0"/>
    </xf>
    <xf numFmtId="2" fontId="3" fillId="0" borderId="15" xfId="0" applyNumberFormat="1" applyFont="1" applyFill="1" applyBorder="1" applyAlignment="1">
      <alignment horizontal="left" vertical="center"/>
    </xf>
    <xf numFmtId="165" fontId="2" fillId="0" borderId="1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horizontal="right" vertical="center"/>
    </xf>
    <xf numFmtId="0" fontId="3" fillId="0" borderId="15" xfId="0" applyFont="1" applyFill="1" applyBorder="1"/>
    <xf numFmtId="3" fontId="3" fillId="0" borderId="11" xfId="0" applyNumberFormat="1" applyFont="1" applyFill="1" applyBorder="1" applyAlignment="1" applyProtection="1">
      <alignment horizontal="right" vertical="center"/>
      <protection locked="0"/>
    </xf>
    <xf numFmtId="3" fontId="12" fillId="0" borderId="11" xfId="0" applyNumberFormat="1" applyFont="1" applyFill="1" applyBorder="1" applyAlignment="1" applyProtection="1">
      <alignment horizontal="right" vertical="center"/>
      <protection locked="0"/>
    </xf>
    <xf numFmtId="0" fontId="12" fillId="0" borderId="3" xfId="0" applyFont="1" applyFill="1" applyBorder="1"/>
    <xf numFmtId="3" fontId="3" fillId="0" borderId="1" xfId="0" applyNumberFormat="1" applyFont="1" applyFill="1" applyBorder="1" applyAlignment="1" applyProtection="1">
      <alignment horizontal="right" vertical="center"/>
      <protection locked="0"/>
    </xf>
    <xf numFmtId="3" fontId="12" fillId="0" borderId="1" xfId="0" applyNumberFormat="1" applyFont="1" applyFill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 vertical="center"/>
    </xf>
    <xf numFmtId="169" fontId="5" fillId="0" borderId="1" xfId="0" quotePrefix="1" applyNumberFormat="1" applyFont="1" applyFill="1" applyBorder="1" applyAlignment="1">
      <alignment horizontal="left" vertical="center"/>
    </xf>
    <xf numFmtId="165" fontId="21" fillId="11" borderId="1" xfId="0" applyNumberFormat="1" applyFont="1" applyFill="1" applyBorder="1" applyAlignment="1" applyProtection="1">
      <alignment horizontal="center" vertical="center"/>
      <protection locked="0"/>
    </xf>
    <xf numFmtId="1" fontId="21" fillId="11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5" xfId="0" applyFont="1" applyFill="1" applyBorder="1"/>
    <xf numFmtId="1" fontId="3" fillId="0" borderId="11" xfId="13" applyNumberFormat="1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1" fontId="5" fillId="0" borderId="1" xfId="0" applyNumberFormat="1" applyFont="1" applyFill="1" applyBorder="1" applyAlignment="1">
      <alignment horizontal="right" vertical="center"/>
    </xf>
    <xf numFmtId="1" fontId="3" fillId="0" borderId="1" xfId="13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13" fillId="0" borderId="11" xfId="0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>
      <alignment horizontal="right" vertical="center"/>
    </xf>
    <xf numFmtId="165" fontId="11" fillId="0" borderId="1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/>
    </xf>
    <xf numFmtId="1" fontId="3" fillId="0" borderId="1" xfId="0" applyNumberFormat="1" applyFont="1" applyFill="1" applyBorder="1" applyAlignment="1">
      <alignment horizontal="right" vertical="center"/>
    </xf>
    <xf numFmtId="3" fontId="3" fillId="0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Fill="1" applyBorder="1" applyAlignment="1" applyProtection="1">
      <alignment vertical="center"/>
      <protection locked="0"/>
    </xf>
    <xf numFmtId="1" fontId="3" fillId="0" borderId="1" xfId="0" applyNumberFormat="1" applyFont="1" applyFill="1" applyBorder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Alignment="1" applyProtection="1">
      <alignment horizontal="right" vertical="center"/>
      <protection locked="0"/>
    </xf>
    <xf numFmtId="2" fontId="3" fillId="0" borderId="0" xfId="0" applyNumberFormat="1" applyFont="1" applyFill="1" applyAlignment="1" applyProtection="1">
      <alignment horizontal="right" vertical="center"/>
      <protection locked="0"/>
    </xf>
    <xf numFmtId="2" fontId="2" fillId="0" borderId="0" xfId="0" applyNumberFormat="1" applyFont="1" applyFill="1" applyAlignment="1" applyProtection="1">
      <alignment horizontal="right" vertical="center"/>
      <protection locked="0"/>
    </xf>
    <xf numFmtId="2" fontId="18" fillId="0" borderId="0" xfId="0" applyNumberFormat="1" applyFont="1" applyFill="1" applyAlignment="1" applyProtection="1">
      <alignment horizontal="right" vertical="center"/>
      <protection locked="0"/>
    </xf>
    <xf numFmtId="2" fontId="17" fillId="0" borderId="0" xfId="0" applyNumberFormat="1" applyFont="1" applyFill="1" applyAlignment="1" applyProtection="1">
      <alignment horizontal="right" vertical="center"/>
      <protection locked="0"/>
    </xf>
    <xf numFmtId="2" fontId="19" fillId="0" borderId="0" xfId="0" applyNumberFormat="1" applyFont="1" applyFill="1" applyAlignment="1" applyProtection="1">
      <alignment horizontal="right" vertical="center"/>
      <protection locked="0"/>
    </xf>
    <xf numFmtId="2" fontId="16" fillId="0" borderId="0" xfId="0" applyNumberFormat="1" applyFont="1" applyFill="1" applyAlignment="1" applyProtection="1">
      <alignment horizontal="right" vertical="center"/>
      <protection locked="0"/>
    </xf>
    <xf numFmtId="1" fontId="2" fillId="0" borderId="0" xfId="0" applyNumberFormat="1" applyFont="1" applyFill="1" applyAlignment="1" applyProtection="1">
      <alignment horizontal="right" vertical="center"/>
      <protection locked="0"/>
    </xf>
    <xf numFmtId="2" fontId="14" fillId="0" borderId="0" xfId="0" applyNumberFormat="1" applyFont="1" applyFill="1" applyAlignment="1" applyProtection="1">
      <alignment horizontal="right" vertical="center"/>
      <protection locked="0"/>
    </xf>
    <xf numFmtId="0" fontId="16" fillId="0" borderId="0" xfId="0" applyFont="1" applyFill="1" applyAlignment="1" applyProtection="1">
      <alignment horizontal="right" vertical="center"/>
      <protection locked="0"/>
    </xf>
    <xf numFmtId="0" fontId="17" fillId="0" borderId="0" xfId="0" applyFont="1" applyFill="1" applyAlignment="1" applyProtection="1">
      <alignment horizontal="right" vertical="center"/>
      <protection locked="0"/>
    </xf>
    <xf numFmtId="0" fontId="6" fillId="0" borderId="0" xfId="0" applyFont="1" applyFill="1" applyAlignment="1">
      <alignment vertical="center" wrapText="1"/>
    </xf>
    <xf numFmtId="165" fontId="3" fillId="0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169" fontId="5" fillId="0" borderId="15" xfId="0" quotePrefix="1" applyNumberFormat="1" applyFont="1" applyFill="1" applyBorder="1" applyAlignment="1">
      <alignment horizontal="left" vertical="center"/>
    </xf>
    <xf numFmtId="169" fontId="5" fillId="0" borderId="3" xfId="0" quotePrefix="1" applyNumberFormat="1" applyFont="1" applyFill="1" applyBorder="1" applyAlignment="1">
      <alignment horizontal="left" vertical="center"/>
    </xf>
    <xf numFmtId="2" fontId="3" fillId="0" borderId="15" xfId="0" applyNumberFormat="1" applyFont="1" applyFill="1" applyBorder="1" applyAlignment="1" applyProtection="1">
      <alignment vertical="center"/>
      <protection locked="0"/>
    </xf>
    <xf numFmtId="169" fontId="5" fillId="0" borderId="11" xfId="0" quotePrefix="1" applyNumberFormat="1" applyFont="1" applyFill="1" applyBorder="1" applyAlignment="1">
      <alignment horizontal="right" vertical="center"/>
    </xf>
    <xf numFmtId="165" fontId="3" fillId="0" borderId="11" xfId="0" applyNumberFormat="1" applyFont="1" applyFill="1" applyBorder="1" applyAlignment="1">
      <alignment horizontal="center" vertical="center"/>
    </xf>
    <xf numFmtId="169" fontId="5" fillId="0" borderId="1" xfId="0" quotePrefix="1" applyNumberFormat="1" applyFont="1" applyFill="1" applyBorder="1" applyAlignment="1">
      <alignment horizontal="right" vertical="center"/>
    </xf>
    <xf numFmtId="0" fontId="13" fillId="0" borderId="15" xfId="0" applyFont="1" applyFill="1" applyBorder="1"/>
    <xf numFmtId="0" fontId="13" fillId="0" borderId="3" xfId="0" applyFont="1" applyFill="1" applyBorder="1"/>
    <xf numFmtId="0" fontId="13" fillId="0" borderId="3" xfId="0" applyFont="1" applyFill="1" applyBorder="1" applyAlignment="1">
      <alignment horizontal="left"/>
    </xf>
    <xf numFmtId="0" fontId="12" fillId="0" borderId="15" xfId="9" applyFont="1" applyFill="1" applyBorder="1"/>
    <xf numFmtId="0" fontId="12" fillId="0" borderId="3" xfId="9" applyFont="1" applyFill="1" applyBorder="1"/>
    <xf numFmtId="1" fontId="3" fillId="0" borderId="1" xfId="14" applyNumberFormat="1" applyFont="1" applyFill="1" applyBorder="1" applyAlignment="1" applyProtection="1">
      <alignment horizontal="right" vertical="center"/>
      <protection locked="0"/>
    </xf>
    <xf numFmtId="0" fontId="12" fillId="8" borderId="3" xfId="9" applyFont="1" applyFill="1" applyBorder="1"/>
    <xf numFmtId="2" fontId="3" fillId="0" borderId="15" xfId="9" applyNumberFormat="1" applyFont="1" applyFill="1" applyBorder="1" applyAlignment="1">
      <alignment horizontal="left" vertical="center"/>
    </xf>
    <xf numFmtId="1" fontId="3" fillId="0" borderId="11" xfId="9" applyNumberFormat="1" applyFont="1" applyFill="1" applyBorder="1" applyAlignment="1" applyProtection="1">
      <alignment horizontal="right" vertical="center"/>
      <protection locked="0"/>
    </xf>
    <xf numFmtId="1" fontId="13" fillId="0" borderId="11" xfId="9" applyNumberFormat="1" applyFont="1" applyFill="1" applyBorder="1" applyAlignment="1" applyProtection="1">
      <alignment horizontal="right" vertical="center"/>
      <protection locked="0"/>
    </xf>
    <xf numFmtId="2" fontId="3" fillId="0" borderId="3" xfId="9" quotePrefix="1" applyNumberFormat="1" applyFont="1" applyFill="1" applyBorder="1" applyAlignment="1">
      <alignment horizontal="left" vertical="center"/>
    </xf>
    <xf numFmtId="1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1" fontId="13" fillId="0" borderId="1" xfId="9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 applyProtection="1">
      <alignment horizontal="right" vertical="center"/>
      <protection locked="0"/>
    </xf>
    <xf numFmtId="10" fontId="3" fillId="0" borderId="11" xfId="11" applyNumberFormat="1" applyFont="1" applyFill="1" applyBorder="1" applyAlignment="1" applyProtection="1">
      <alignment horizontal="right" vertical="center"/>
      <protection locked="0"/>
    </xf>
    <xf numFmtId="10" fontId="3" fillId="0" borderId="1" xfId="0" applyNumberFormat="1" applyFont="1" applyFill="1" applyBorder="1" applyAlignment="1" applyProtection="1">
      <alignment horizontal="right" vertical="center"/>
      <protection locked="0"/>
    </xf>
    <xf numFmtId="10" fontId="3" fillId="0" borderId="1" xfId="11" applyNumberFormat="1" applyFont="1" applyFill="1" applyBorder="1" applyAlignment="1" applyProtection="1">
      <alignment horizontal="right" vertical="center"/>
      <protection locked="0"/>
    </xf>
    <xf numFmtId="169" fontId="5" fillId="0" borderId="15" xfId="9" quotePrefix="1" applyNumberFormat="1" applyFont="1" applyFill="1" applyBorder="1" applyAlignment="1">
      <alignment horizontal="left" vertical="center"/>
    </xf>
    <xf numFmtId="1" fontId="5" fillId="0" borderId="11" xfId="9" quotePrefix="1" applyNumberFormat="1" applyFont="1" applyFill="1" applyBorder="1" applyAlignment="1">
      <alignment horizontal="right" vertical="center"/>
    </xf>
    <xf numFmtId="1" fontId="13" fillId="0" borderId="11" xfId="9" applyNumberFormat="1" applyFont="1" applyFill="1" applyBorder="1" applyAlignment="1">
      <alignment horizontal="right" vertical="center"/>
    </xf>
    <xf numFmtId="169" fontId="5" fillId="0" borderId="3" xfId="9" quotePrefix="1" applyNumberFormat="1" applyFont="1" applyFill="1" applyBorder="1" applyAlignment="1">
      <alignment horizontal="left" vertical="center"/>
    </xf>
    <xf numFmtId="1" fontId="5" fillId="0" borderId="1" xfId="9" quotePrefix="1" applyNumberFormat="1" applyFont="1" applyFill="1" applyBorder="1" applyAlignment="1">
      <alignment horizontal="right" vertical="center"/>
    </xf>
    <xf numFmtId="1" fontId="13" fillId="0" borderId="1" xfId="9" applyNumberFormat="1" applyFont="1" applyFill="1" applyBorder="1" applyAlignment="1">
      <alignment horizontal="right" vertical="center"/>
    </xf>
    <xf numFmtId="169" fontId="3" fillId="0" borderId="3" xfId="9" quotePrefix="1" applyNumberFormat="1" applyFont="1" applyFill="1" applyBorder="1" applyAlignment="1">
      <alignment horizontal="left" vertical="center"/>
    </xf>
    <xf numFmtId="171" fontId="3" fillId="0" borderId="1" xfId="0" applyNumberFormat="1" applyFont="1" applyFill="1" applyBorder="1" applyAlignment="1" applyProtection="1">
      <alignment horizontal="right" vertical="center"/>
      <protection locked="0"/>
    </xf>
    <xf numFmtId="171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170" fontId="3" fillId="0" borderId="1" xfId="0" applyNumberFormat="1" applyFont="1" applyFill="1" applyBorder="1" applyAlignment="1" applyProtection="1">
      <alignment horizontal="right" vertical="center"/>
      <protection locked="0"/>
    </xf>
    <xf numFmtId="46" fontId="2" fillId="0" borderId="1" xfId="9" applyNumberFormat="1" applyFont="1" applyFill="1" applyBorder="1" applyAlignment="1">
      <alignment horizontal="right" vertical="center"/>
    </xf>
    <xf numFmtId="2" fontId="3" fillId="0" borderId="15" xfId="0" quotePrefix="1" applyNumberFormat="1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 applyProtection="1">
      <alignment horizontal="right" vertical="center"/>
      <protection locked="0"/>
    </xf>
    <xf numFmtId="176" fontId="2" fillId="0" borderId="11" xfId="0" applyNumberFormat="1" applyFont="1" applyFill="1" applyBorder="1" applyAlignment="1">
      <alignment horizontal="right" vertical="center"/>
    </xf>
    <xf numFmtId="2" fontId="3" fillId="0" borderId="3" xfId="0" quotePrefix="1" applyNumberFormat="1" applyFont="1" applyFill="1" applyBorder="1" applyAlignment="1">
      <alignment horizontal="left" vertical="center"/>
    </xf>
    <xf numFmtId="0" fontId="3" fillId="0" borderId="15" xfId="5" applyFont="1" applyFill="1" applyBorder="1" applyAlignment="1">
      <alignment horizontal="left" vertical="center"/>
    </xf>
    <xf numFmtId="1" fontId="3" fillId="0" borderId="11" xfId="0" quotePrefix="1" applyNumberFormat="1" applyFont="1" applyFill="1" applyBorder="1" applyAlignment="1" applyProtection="1">
      <alignment horizontal="right" vertical="center"/>
      <protection locked="0"/>
    </xf>
    <xf numFmtId="1" fontId="3" fillId="0" borderId="1" xfId="0" quotePrefix="1" applyNumberFormat="1" applyFont="1" applyFill="1" applyBorder="1" applyAlignment="1" applyProtection="1">
      <alignment horizontal="right" vertical="center"/>
      <protection locked="0"/>
    </xf>
    <xf numFmtId="2" fontId="3" fillId="0" borderId="11" xfId="0" applyNumberFormat="1" applyFont="1" applyFill="1" applyBorder="1" applyAlignment="1" applyProtection="1">
      <alignment vertical="center"/>
      <protection locked="0"/>
    </xf>
    <xf numFmtId="2" fontId="3" fillId="0" borderId="1" xfId="0" applyNumberFormat="1" applyFont="1" applyFill="1" applyBorder="1" applyAlignment="1" applyProtection="1">
      <alignment vertical="center"/>
      <protection locked="0"/>
    </xf>
    <xf numFmtId="1" fontId="13" fillId="0" borderId="1" xfId="0" applyNumberFormat="1" applyFont="1" applyFill="1" applyBorder="1" applyAlignment="1" applyProtection="1">
      <alignment horizontal="right" vertical="center"/>
      <protection locked="0"/>
    </xf>
    <xf numFmtId="0" fontId="3" fillId="0" borderId="1" xfId="0" applyNumberFormat="1" applyFont="1" applyFill="1" applyBorder="1" applyAlignment="1">
      <alignment horizontal="right" vertical="center"/>
    </xf>
    <xf numFmtId="168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vertical="center"/>
    </xf>
    <xf numFmtId="2" fontId="3" fillId="0" borderId="3" xfId="0" applyNumberFormat="1" applyFont="1" applyFill="1" applyBorder="1" applyAlignment="1" applyProtection="1">
      <alignment horizontal="left" vertical="center"/>
      <protection locked="0"/>
    </xf>
    <xf numFmtId="2" fontId="3" fillId="0" borderId="15" xfId="0" quotePrefix="1" applyNumberFormat="1" applyFont="1" applyFill="1" applyBorder="1" applyAlignment="1" applyProtection="1">
      <alignment horizontal="left" vertical="center"/>
      <protection locked="0"/>
    </xf>
    <xf numFmtId="3" fontId="3" fillId="0" borderId="1" xfId="0" quotePrefix="1" applyNumberFormat="1" applyFont="1" applyFill="1" applyBorder="1" applyAlignment="1" applyProtection="1">
      <alignment horizontal="right" vertical="center"/>
      <protection locked="0"/>
    </xf>
    <xf numFmtId="0" fontId="3" fillId="0" borderId="3" xfId="0" applyFont="1" applyFill="1" applyBorder="1" applyAlignment="1" applyProtection="1">
      <alignment vertical="center"/>
      <protection locked="0"/>
    </xf>
    <xf numFmtId="4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 applyProtection="1">
      <alignment horizontal="right" vertical="center"/>
      <protection locked="0"/>
    </xf>
    <xf numFmtId="2" fontId="3" fillId="0" borderId="1" xfId="0" applyNumberFormat="1" applyFont="1" applyFill="1" applyBorder="1" applyAlignment="1" applyProtection="1">
      <alignment horizontal="right" vertical="center"/>
      <protection locked="0"/>
    </xf>
    <xf numFmtId="167" fontId="3" fillId="0" borderId="1" xfId="14" applyNumberFormat="1" applyFont="1" applyFill="1" applyBorder="1" applyAlignment="1" applyProtection="1">
      <alignment horizontal="right" vertical="center"/>
      <protection locked="0"/>
    </xf>
    <xf numFmtId="10" fontId="3" fillId="0" borderId="1" xfId="11" applyNumberFormat="1" applyFont="1" applyFill="1" applyBorder="1" applyAlignment="1">
      <alignment horizontal="right" vertical="center"/>
    </xf>
    <xf numFmtId="3" fontId="3" fillId="0" borderId="1" xfId="14" applyNumberFormat="1" applyFont="1" applyFill="1" applyBorder="1" applyAlignment="1">
      <alignment horizontal="right" vertical="center"/>
    </xf>
    <xf numFmtId="167" fontId="3" fillId="0" borderId="1" xfId="14" applyNumberFormat="1" applyFont="1" applyFill="1" applyBorder="1" applyAlignment="1">
      <alignment horizontal="right" vertical="center"/>
    </xf>
    <xf numFmtId="167" fontId="3" fillId="0" borderId="1" xfId="11" applyNumberFormat="1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left" wrapText="1"/>
    </xf>
    <xf numFmtId="0" fontId="12" fillId="0" borderId="11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wrapText="1"/>
    </xf>
    <xf numFmtId="0" fontId="12" fillId="0" borderId="1" xfId="0" applyFont="1" applyFill="1" applyBorder="1" applyAlignment="1">
      <alignment horizontal="right" vertical="center"/>
    </xf>
    <xf numFmtId="3" fontId="13" fillId="0" borderId="1" xfId="0" applyNumberFormat="1" applyFont="1" applyFill="1" applyBorder="1" applyAlignment="1">
      <alignment horizontal="right" vertical="center"/>
    </xf>
    <xf numFmtId="2" fontId="3" fillId="0" borderId="1" xfId="0" quotePrefix="1" applyNumberFormat="1" applyFont="1" applyFill="1" applyBorder="1" applyAlignment="1">
      <alignment horizontal="left" vertical="center"/>
    </xf>
    <xf numFmtId="2" fontId="2" fillId="9" borderId="1" xfId="0" applyNumberFormat="1" applyFont="1" applyFill="1" applyBorder="1" applyAlignment="1" applyProtection="1">
      <alignment vertical="center"/>
      <protection locked="0"/>
    </xf>
    <xf numFmtId="165" fontId="2" fillId="9" borderId="1" xfId="0" applyNumberFormat="1" applyFont="1" applyFill="1" applyBorder="1" applyAlignment="1">
      <alignment horizontal="right" vertical="center"/>
    </xf>
    <xf numFmtId="2" fontId="2" fillId="9" borderId="3" xfId="0" applyNumberFormat="1" applyFont="1" applyFill="1" applyBorder="1" applyAlignment="1" applyProtection="1">
      <alignment vertical="center"/>
      <protection locked="0"/>
    </xf>
    <xf numFmtId="3" fontId="2" fillId="9" borderId="1" xfId="0" applyNumberFormat="1" applyFont="1" applyFill="1" applyBorder="1" applyAlignment="1">
      <alignment horizontal="right" vertical="center"/>
    </xf>
    <xf numFmtId="1" fontId="2" fillId="9" borderId="1" xfId="0" applyNumberFormat="1" applyFont="1" applyFill="1" applyBorder="1" applyAlignment="1">
      <alignment horizontal="right" vertical="center"/>
    </xf>
    <xf numFmtId="0" fontId="2" fillId="9" borderId="1" xfId="0" applyNumberFormat="1" applyFont="1" applyFill="1" applyBorder="1" applyAlignment="1">
      <alignment horizontal="right" vertical="center"/>
    </xf>
    <xf numFmtId="165" fontId="11" fillId="9" borderId="11" xfId="0" applyNumberFormat="1" applyFont="1" applyFill="1" applyBorder="1" applyAlignment="1">
      <alignment horizontal="right" vertical="center"/>
    </xf>
    <xf numFmtId="165" fontId="2" fillId="9" borderId="1" xfId="0" quotePrefix="1" applyNumberFormat="1" applyFont="1" applyFill="1" applyBorder="1" applyAlignment="1">
      <alignment horizontal="right" vertical="center"/>
    </xf>
    <xf numFmtId="165" fontId="2" fillId="9" borderId="1" xfId="0" applyNumberFormat="1" applyFont="1" applyFill="1" applyBorder="1" applyAlignment="1">
      <alignment vertical="center"/>
    </xf>
    <xf numFmtId="2" fontId="2" fillId="9" borderId="3" xfId="9" quotePrefix="1" applyNumberFormat="1" applyFont="1" applyFill="1" applyBorder="1" applyAlignment="1">
      <alignment horizontal="left" vertical="center"/>
    </xf>
    <xf numFmtId="2" fontId="2" fillId="9" borderId="3" xfId="0" quotePrefix="1" applyNumberFormat="1" applyFont="1" applyFill="1" applyBorder="1" applyAlignment="1" applyProtection="1">
      <alignment horizontal="left" vertical="center"/>
      <protection locked="0"/>
    </xf>
    <xf numFmtId="10" fontId="2" fillId="9" borderId="1" xfId="11" applyNumberFormat="1" applyFont="1" applyFill="1" applyBorder="1" applyAlignment="1">
      <alignment horizontal="right" vertical="center"/>
    </xf>
    <xf numFmtId="1" fontId="2" fillId="9" borderId="1" xfId="0" quotePrefix="1" applyNumberFormat="1" applyFont="1" applyFill="1" applyBorder="1" applyAlignment="1" applyProtection="1">
      <alignment horizontal="right" vertical="center"/>
      <protection locked="0"/>
    </xf>
    <xf numFmtId="165" fontId="2" fillId="9" borderId="11" xfId="0" applyNumberFormat="1" applyFont="1" applyFill="1" applyBorder="1" applyAlignment="1">
      <alignment horizontal="right" vertical="center"/>
    </xf>
    <xf numFmtId="2" fontId="2" fillId="9" borderId="1" xfId="0" quotePrefix="1" applyNumberFormat="1" applyFont="1" applyFill="1" applyBorder="1" applyAlignment="1">
      <alignment horizontal="left" vertical="center"/>
    </xf>
    <xf numFmtId="2" fontId="2" fillId="9" borderId="11" xfId="0" quotePrefix="1" applyNumberFormat="1" applyFont="1" applyFill="1" applyBorder="1" applyAlignment="1">
      <alignment horizontal="left" vertical="center"/>
    </xf>
    <xf numFmtId="168" fontId="21" fillId="11" borderId="1" xfId="0" applyNumberFormat="1" applyFont="1" applyFill="1" applyBorder="1" applyAlignment="1" applyProtection="1">
      <alignment horizontal="center" vertical="center"/>
      <protection locked="0"/>
    </xf>
    <xf numFmtId="165" fontId="22" fillId="5" borderId="22" xfId="0" applyNumberFormat="1" applyFont="1" applyFill="1" applyBorder="1" applyAlignment="1" applyProtection="1">
      <alignment vertical="center" wrapText="1"/>
      <protection locked="0"/>
    </xf>
    <xf numFmtId="165" fontId="23" fillId="5" borderId="10" xfId="0" applyNumberFormat="1" applyFont="1" applyFill="1" applyBorder="1" applyAlignment="1" applyProtection="1">
      <alignment vertical="center" wrapText="1"/>
      <protection locked="0"/>
    </xf>
    <xf numFmtId="165" fontId="22" fillId="5" borderId="10" xfId="0" applyNumberFormat="1" applyFont="1" applyFill="1" applyBorder="1" applyAlignment="1" applyProtection="1">
      <alignment vertical="center" wrapText="1"/>
      <protection locked="0"/>
    </xf>
    <xf numFmtId="165" fontId="22" fillId="5" borderId="23" xfId="0" applyNumberFormat="1" applyFont="1" applyFill="1" applyBorder="1" applyAlignment="1" applyProtection="1">
      <alignment vertical="center" wrapText="1"/>
      <protection locked="0"/>
    </xf>
    <xf numFmtId="2" fontId="21" fillId="10" borderId="1" xfId="0" applyNumberFormat="1" applyFont="1" applyFill="1" applyBorder="1" applyAlignment="1" applyProtection="1">
      <alignment horizontal="center" vertical="center"/>
      <protection locked="0"/>
    </xf>
    <xf numFmtId="169" fontId="5" fillId="12" borderId="1" xfId="0" quotePrefix="1" applyNumberFormat="1" applyFont="1" applyFill="1" applyBorder="1" applyAlignment="1">
      <alignment horizontal="left" vertical="center"/>
    </xf>
    <xf numFmtId="1" fontId="3" fillId="12" borderId="1" xfId="0" applyNumberFormat="1" applyFont="1" applyFill="1" applyBorder="1" applyAlignment="1" applyProtection="1">
      <alignment horizontal="right" vertical="center"/>
      <protection locked="0"/>
    </xf>
    <xf numFmtId="169" fontId="5" fillId="12" borderId="1" xfId="0" applyNumberFormat="1" applyFont="1" applyFill="1" applyBorder="1" applyAlignment="1">
      <alignment horizontal="right" vertical="center"/>
    </xf>
    <xf numFmtId="165" fontId="2" fillId="12" borderId="1" xfId="0" applyNumberFormat="1" applyFont="1" applyFill="1" applyBorder="1" applyAlignment="1">
      <alignment horizontal="right" vertical="center"/>
    </xf>
    <xf numFmtId="2" fontId="3" fillId="12" borderId="3" xfId="0" applyNumberFormat="1" applyFont="1" applyFill="1" applyBorder="1" applyAlignment="1">
      <alignment horizontal="left" vertical="center"/>
    </xf>
    <xf numFmtId="165" fontId="3" fillId="12" borderId="1" xfId="0" applyNumberFormat="1" applyFont="1" applyFill="1" applyBorder="1" applyAlignment="1">
      <alignment horizontal="right" vertical="center"/>
    </xf>
    <xf numFmtId="0" fontId="3" fillId="12" borderId="3" xfId="0" applyFont="1" applyFill="1" applyBorder="1"/>
    <xf numFmtId="3" fontId="3" fillId="12" borderId="1" xfId="0" applyNumberFormat="1" applyFont="1" applyFill="1" applyBorder="1" applyAlignment="1" applyProtection="1">
      <alignment horizontal="right" vertical="center"/>
      <protection locked="0"/>
    </xf>
    <xf numFmtId="3" fontId="12" fillId="12" borderId="1" xfId="0" applyNumberFormat="1" applyFont="1" applyFill="1" applyBorder="1" applyAlignment="1" applyProtection="1">
      <alignment horizontal="right" vertical="center"/>
      <protection locked="0"/>
    </xf>
    <xf numFmtId="0" fontId="12" fillId="12" borderId="3" xfId="0" applyFont="1" applyFill="1" applyBorder="1"/>
    <xf numFmtId="0" fontId="12" fillId="12" borderId="1" xfId="0" applyFont="1" applyFill="1" applyBorder="1" applyAlignment="1">
      <alignment horizontal="right"/>
    </xf>
    <xf numFmtId="0" fontId="13" fillId="12" borderId="1" xfId="0" applyFont="1" applyFill="1" applyBorder="1" applyAlignment="1">
      <alignment horizontal="right"/>
    </xf>
    <xf numFmtId="0" fontId="3" fillId="12" borderId="1" xfId="0" applyFont="1" applyFill="1" applyBorder="1" applyAlignment="1">
      <alignment horizontal="right" vertical="center"/>
    </xf>
    <xf numFmtId="0" fontId="3" fillId="12" borderId="1" xfId="11" applyNumberFormat="1" applyFont="1" applyFill="1" applyBorder="1" applyAlignment="1">
      <alignment horizontal="right" vertical="center"/>
    </xf>
    <xf numFmtId="1" fontId="3" fillId="12" borderId="1" xfId="0" applyNumberFormat="1" applyFont="1" applyFill="1" applyBorder="1" applyAlignment="1">
      <alignment horizontal="right" vertical="center"/>
    </xf>
    <xf numFmtId="1" fontId="3" fillId="14" borderId="1" xfId="13" applyNumberFormat="1" applyFont="1" applyFill="1" applyBorder="1" applyAlignment="1">
      <alignment horizontal="right" vertical="center"/>
    </xf>
    <xf numFmtId="1" fontId="3" fillId="12" borderId="1" xfId="13" applyNumberFormat="1" applyFont="1" applyFill="1" applyBorder="1" applyAlignment="1">
      <alignment horizontal="right" vertical="center"/>
    </xf>
    <xf numFmtId="1" fontId="5" fillId="12" borderId="1" xfId="0" applyNumberFormat="1" applyFont="1" applyFill="1" applyBorder="1" applyAlignment="1">
      <alignment horizontal="right" vertical="center"/>
    </xf>
    <xf numFmtId="0" fontId="5" fillId="12" borderId="1" xfId="0" applyFont="1" applyFill="1" applyBorder="1" applyAlignment="1">
      <alignment horizontal="right" vertical="center"/>
    </xf>
    <xf numFmtId="0" fontId="13" fillId="12" borderId="1" xfId="0" applyFont="1" applyFill="1" applyBorder="1" applyAlignment="1">
      <alignment horizontal="right" vertical="center"/>
    </xf>
    <xf numFmtId="165" fontId="11" fillId="12" borderId="11" xfId="0" applyNumberFormat="1" applyFont="1" applyFill="1" applyBorder="1" applyAlignment="1">
      <alignment horizontal="right" vertical="center"/>
    </xf>
    <xf numFmtId="3" fontId="3" fillId="12" borderId="1" xfId="0" applyNumberFormat="1" applyFont="1" applyFill="1" applyBorder="1" applyAlignment="1" applyProtection="1">
      <alignment vertical="center"/>
      <protection locked="0"/>
    </xf>
    <xf numFmtId="1" fontId="3" fillId="12" borderId="1" xfId="0" applyNumberFormat="1" applyFont="1" applyFill="1" applyBorder="1" applyAlignment="1" applyProtection="1">
      <alignment vertical="center"/>
      <protection locked="0"/>
    </xf>
    <xf numFmtId="169" fontId="5" fillId="12" borderId="3" xfId="0" quotePrefix="1" applyNumberFormat="1" applyFont="1" applyFill="1" applyBorder="1" applyAlignment="1">
      <alignment horizontal="left" vertical="center"/>
    </xf>
    <xf numFmtId="2" fontId="3" fillId="12" borderId="3" xfId="0" applyNumberFormat="1" applyFont="1" applyFill="1" applyBorder="1" applyAlignment="1" applyProtection="1">
      <alignment vertical="center"/>
      <protection locked="0"/>
    </xf>
    <xf numFmtId="169" fontId="5" fillId="12" borderId="1" xfId="0" quotePrefix="1" applyNumberFormat="1" applyFont="1" applyFill="1" applyBorder="1" applyAlignment="1">
      <alignment horizontal="right" vertical="center"/>
    </xf>
    <xf numFmtId="2" fontId="3" fillId="12" borderId="15" xfId="0" applyNumberFormat="1" applyFont="1" applyFill="1" applyBorder="1" applyAlignment="1">
      <alignment horizontal="left" vertical="center"/>
    </xf>
    <xf numFmtId="1" fontId="3" fillId="12" borderId="11" xfId="0" applyNumberFormat="1" applyFont="1" applyFill="1" applyBorder="1" applyAlignment="1" applyProtection="1">
      <alignment horizontal="right" vertical="center"/>
      <protection locked="0"/>
    </xf>
    <xf numFmtId="165" fontId="2" fillId="12" borderId="11" xfId="0" applyNumberFormat="1" applyFont="1" applyFill="1" applyBorder="1" applyAlignment="1">
      <alignment horizontal="right" vertical="center"/>
    </xf>
    <xf numFmtId="0" fontId="13" fillId="12" borderId="3" xfId="0" applyFont="1" applyFill="1" applyBorder="1"/>
    <xf numFmtId="0" fontId="13" fillId="12" borderId="3" xfId="0" applyFont="1" applyFill="1" applyBorder="1" applyAlignment="1">
      <alignment horizontal="left"/>
    </xf>
    <xf numFmtId="2" fontId="3" fillId="12" borderId="4" xfId="0" applyNumberFormat="1" applyFont="1" applyFill="1" applyBorder="1" applyAlignment="1" applyProtection="1">
      <alignment horizontal="left" vertical="center"/>
      <protection locked="0"/>
    </xf>
    <xf numFmtId="2" fontId="3" fillId="12" borderId="3" xfId="0" quotePrefix="1" applyNumberFormat="1" applyFont="1" applyFill="1" applyBorder="1" applyAlignment="1">
      <alignment horizontal="left" vertical="center"/>
    </xf>
    <xf numFmtId="1" fontId="3" fillId="12" borderId="1" xfId="0" quotePrefix="1" applyNumberFormat="1" applyFont="1" applyFill="1" applyBorder="1" applyAlignment="1" applyProtection="1">
      <alignment horizontal="right" vertical="center"/>
      <protection locked="0"/>
    </xf>
    <xf numFmtId="2" fontId="3" fillId="12" borderId="15" xfId="0" applyNumberFormat="1" applyFont="1" applyFill="1" applyBorder="1" applyAlignment="1" applyProtection="1">
      <alignment horizontal="left" vertical="center"/>
      <protection locked="0"/>
    </xf>
    <xf numFmtId="0" fontId="3" fillId="12" borderId="11" xfId="0" applyFont="1" applyFill="1" applyBorder="1" applyAlignment="1" applyProtection="1">
      <alignment vertical="center"/>
      <protection locked="0"/>
    </xf>
    <xf numFmtId="1" fontId="3" fillId="12" borderId="11" xfId="0" applyNumberFormat="1" applyFont="1" applyFill="1" applyBorder="1" applyAlignment="1" applyProtection="1">
      <alignment vertical="center"/>
      <protection locked="0"/>
    </xf>
    <xf numFmtId="0" fontId="12" fillId="15" borderId="3" xfId="9" applyFont="1" applyFill="1" applyBorder="1"/>
    <xf numFmtId="1" fontId="3" fillId="12" borderId="1" xfId="14" applyNumberFormat="1" applyFont="1" applyFill="1" applyBorder="1" applyAlignment="1" applyProtection="1">
      <alignment horizontal="right" vertical="center"/>
      <protection locked="0"/>
    </xf>
    <xf numFmtId="0" fontId="12" fillId="12" borderId="3" xfId="9" applyFont="1" applyFill="1" applyBorder="1"/>
    <xf numFmtId="2" fontId="3" fillId="12" borderId="3" xfId="9" applyNumberFormat="1" applyFont="1" applyFill="1" applyBorder="1" applyAlignment="1">
      <alignment horizontal="left" vertical="center"/>
    </xf>
    <xf numFmtId="1" fontId="3" fillId="12" borderId="1" xfId="9" applyNumberFormat="1" applyFont="1" applyFill="1" applyBorder="1" applyAlignment="1" applyProtection="1">
      <alignment horizontal="right" vertical="center"/>
      <protection locked="0"/>
    </xf>
    <xf numFmtId="1" fontId="13" fillId="12" borderId="1" xfId="9" applyNumberFormat="1" applyFont="1" applyFill="1" applyBorder="1" applyAlignment="1" applyProtection="1">
      <alignment horizontal="right" vertical="center"/>
      <protection locked="0"/>
    </xf>
    <xf numFmtId="10" fontId="3" fillId="12" borderId="1" xfId="0" applyNumberFormat="1" applyFont="1" applyFill="1" applyBorder="1" applyAlignment="1" applyProtection="1">
      <alignment horizontal="right" vertical="center"/>
      <protection locked="0"/>
    </xf>
    <xf numFmtId="10" fontId="3" fillId="12" borderId="11" xfId="11" applyNumberFormat="1" applyFont="1" applyFill="1" applyBorder="1" applyAlignment="1" applyProtection="1">
      <alignment horizontal="right" vertical="center"/>
      <protection locked="0"/>
    </xf>
    <xf numFmtId="10" fontId="3" fillId="12" borderId="1" xfId="11" applyNumberFormat="1" applyFont="1" applyFill="1" applyBorder="1" applyAlignment="1" applyProtection="1">
      <alignment horizontal="right" vertical="center"/>
      <protection locked="0"/>
    </xf>
    <xf numFmtId="169" fontId="5" fillId="12" borderId="3" xfId="9" quotePrefix="1" applyNumberFormat="1" applyFont="1" applyFill="1" applyBorder="1" applyAlignment="1">
      <alignment horizontal="left" vertical="center"/>
    </xf>
    <xf numFmtId="1" fontId="5" fillId="12" borderId="1" xfId="9" quotePrefix="1" applyNumberFormat="1" applyFont="1" applyFill="1" applyBorder="1" applyAlignment="1">
      <alignment horizontal="right" vertical="center"/>
    </xf>
    <xf numFmtId="1" fontId="13" fillId="12" borderId="1" xfId="9" applyNumberFormat="1" applyFont="1" applyFill="1" applyBorder="1" applyAlignment="1">
      <alignment horizontal="right" vertical="center"/>
    </xf>
    <xf numFmtId="169" fontId="3" fillId="12" borderId="3" xfId="9" quotePrefix="1" applyNumberFormat="1" applyFont="1" applyFill="1" applyBorder="1" applyAlignment="1">
      <alignment horizontal="left" vertical="center"/>
    </xf>
    <xf numFmtId="1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71" fontId="3" fillId="12" borderId="1" xfId="0" applyNumberFormat="1" applyFont="1" applyFill="1" applyBorder="1" applyAlignment="1" applyProtection="1">
      <alignment horizontal="right" vertical="center"/>
      <protection locked="0"/>
    </xf>
    <xf numFmtId="171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46" fontId="2" fillId="12" borderId="1" xfId="9" applyNumberFormat="1" applyFont="1" applyFill="1" applyBorder="1" applyAlignment="1">
      <alignment horizontal="right" vertical="center"/>
    </xf>
    <xf numFmtId="9" fontId="3" fillId="12" borderId="1" xfId="11" applyFont="1" applyFill="1" applyBorder="1" applyAlignment="1" applyProtection="1">
      <alignment horizontal="right" vertical="center"/>
      <protection locked="0"/>
    </xf>
    <xf numFmtId="9" fontId="2" fillId="12" borderId="1" xfId="11" applyFont="1" applyFill="1" applyBorder="1" applyAlignment="1">
      <alignment horizontal="right" vertical="center"/>
    </xf>
    <xf numFmtId="0" fontId="3" fillId="12" borderId="3" xfId="5" applyFont="1" applyFill="1" applyBorder="1" applyAlignment="1">
      <alignment horizontal="left" vertical="center"/>
    </xf>
    <xf numFmtId="1" fontId="3" fillId="12" borderId="1" xfId="0" quotePrefix="1" applyNumberFormat="1" applyFont="1" applyFill="1" applyBorder="1" applyAlignment="1" applyProtection="1">
      <alignment vertical="center"/>
      <protection locked="0"/>
    </xf>
    <xf numFmtId="2" fontId="3" fillId="12" borderId="1" xfId="0" applyNumberFormat="1" applyFont="1" applyFill="1" applyBorder="1" applyAlignment="1" applyProtection="1">
      <alignment vertical="center"/>
      <protection locked="0"/>
    </xf>
    <xf numFmtId="1" fontId="2" fillId="12" borderId="1" xfId="0" quotePrefix="1" applyNumberFormat="1" applyFont="1" applyFill="1" applyBorder="1" applyAlignment="1" applyProtection="1">
      <alignment horizontal="right" vertical="center"/>
      <protection locked="0"/>
    </xf>
    <xf numFmtId="1" fontId="13" fillId="16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3" xfId="0" applyNumberFormat="1" applyFont="1" applyFill="1" applyBorder="1" applyAlignment="1" applyProtection="1">
      <alignment horizontal="left" vertical="center"/>
      <protection locked="0"/>
    </xf>
    <xf numFmtId="1" fontId="2" fillId="12" borderId="1" xfId="0" applyNumberFormat="1" applyFont="1" applyFill="1" applyBorder="1" applyAlignment="1">
      <alignment horizontal="right" vertical="center"/>
    </xf>
    <xf numFmtId="2" fontId="3" fillId="12" borderId="15" xfId="0" applyNumberFormat="1" applyFont="1" applyFill="1" applyBorder="1" applyAlignment="1" applyProtection="1">
      <alignment vertical="center"/>
      <protection locked="0"/>
    </xf>
    <xf numFmtId="2" fontId="3" fillId="12" borderId="3" xfId="0" quotePrefix="1" applyNumberFormat="1" applyFont="1" applyFill="1" applyBorder="1" applyAlignment="1" applyProtection="1">
      <alignment horizontal="left" vertical="center"/>
      <protection locked="0"/>
    </xf>
    <xf numFmtId="3" fontId="3" fillId="12" borderId="1" xfId="0" quotePrefix="1" applyNumberFormat="1" applyFont="1" applyFill="1" applyBorder="1" applyAlignment="1" applyProtection="1">
      <alignment horizontal="right" vertical="center"/>
      <protection locked="0"/>
    </xf>
    <xf numFmtId="4" fontId="3" fillId="12" borderId="1" xfId="0" applyNumberFormat="1" applyFont="1" applyFill="1" applyBorder="1" applyAlignment="1" applyProtection="1">
      <alignment horizontal="right" vertical="center"/>
      <protection locked="0"/>
    </xf>
    <xf numFmtId="4" fontId="3" fillId="12" borderId="1" xfId="14" applyNumberFormat="1" applyFont="1" applyFill="1" applyBorder="1" applyAlignment="1" applyProtection="1">
      <alignment horizontal="right" vertical="center"/>
      <protection locked="0"/>
    </xf>
    <xf numFmtId="4" fontId="3" fillId="12" borderId="1" xfId="0" applyNumberFormat="1" applyFont="1" applyFill="1" applyBorder="1" applyAlignment="1">
      <alignment horizontal="right" vertical="center"/>
    </xf>
    <xf numFmtId="10" fontId="3" fillId="12" borderId="1" xfId="11" applyNumberFormat="1" applyFont="1" applyFill="1" applyBorder="1" applyAlignment="1">
      <alignment horizontal="right" vertical="center"/>
    </xf>
    <xf numFmtId="1" fontId="3" fillId="12" borderId="1" xfId="11" applyNumberFormat="1" applyFont="1" applyFill="1" applyBorder="1" applyAlignment="1">
      <alignment horizontal="right" vertical="center"/>
    </xf>
    <xf numFmtId="3" fontId="3" fillId="12" borderId="1" xfId="14" applyNumberFormat="1" applyFont="1" applyFill="1" applyBorder="1" applyAlignment="1">
      <alignment horizontal="right" vertical="center"/>
    </xf>
    <xf numFmtId="167" fontId="3" fillId="12" borderId="1" xfId="14" applyNumberFormat="1" applyFont="1" applyFill="1" applyBorder="1" applyAlignment="1">
      <alignment horizontal="right" vertical="center"/>
    </xf>
    <xf numFmtId="167" fontId="3" fillId="12" borderId="1" xfId="11" applyNumberFormat="1" applyFont="1" applyFill="1" applyBorder="1" applyAlignment="1">
      <alignment horizontal="right" vertical="center"/>
    </xf>
    <xf numFmtId="0" fontId="12" fillId="12" borderId="3" xfId="0" applyFont="1" applyFill="1" applyBorder="1" applyAlignment="1">
      <alignment horizontal="left" wrapText="1"/>
    </xf>
    <xf numFmtId="0" fontId="12" fillId="12" borderId="1" xfId="0" applyFont="1" applyFill="1" applyBorder="1" applyAlignment="1">
      <alignment horizontal="right" vertical="center"/>
    </xf>
    <xf numFmtId="0" fontId="12" fillId="12" borderId="1" xfId="0" applyFont="1" applyFill="1" applyBorder="1"/>
    <xf numFmtId="1" fontId="3" fillId="9" borderId="1" xfId="0" applyNumberFormat="1" applyFont="1" applyFill="1" applyBorder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 applyProtection="1">
      <alignment horizontal="left" vertical="center"/>
      <protection locked="0"/>
    </xf>
    <xf numFmtId="2" fontId="3" fillId="12" borderId="1" xfId="0" applyNumberFormat="1" applyFont="1" applyFill="1" applyBorder="1" applyAlignment="1">
      <alignment horizontal="left" vertical="center"/>
    </xf>
    <xf numFmtId="2" fontId="3" fillId="0" borderId="1" xfId="0" applyNumberFormat="1" applyFont="1" applyFill="1" applyBorder="1" applyAlignment="1">
      <alignment horizontal="left" vertical="center"/>
    </xf>
    <xf numFmtId="2" fontId="3" fillId="12" borderId="1" xfId="0" quotePrefix="1" applyNumberFormat="1" applyFont="1" applyFill="1" applyBorder="1" applyAlignment="1">
      <alignment horizontal="left" vertical="center"/>
    </xf>
    <xf numFmtId="2" fontId="2" fillId="9" borderId="1" xfId="0" applyNumberFormat="1" applyFont="1" applyFill="1" applyBorder="1" applyAlignment="1" applyProtection="1">
      <alignment horizontal="left" vertical="center"/>
      <protection locked="0"/>
    </xf>
    <xf numFmtId="176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 applyProtection="1">
      <alignment horizontal="center" vertical="center"/>
      <protection locked="0"/>
    </xf>
    <xf numFmtId="171" fontId="2" fillId="12" borderId="1" xfId="0" applyNumberFormat="1" applyFont="1" applyFill="1" applyBorder="1" applyAlignment="1">
      <alignment horizontal="right" vertical="center"/>
    </xf>
    <xf numFmtId="171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 applyProtection="1">
      <alignment vertical="center"/>
      <protection locked="0"/>
    </xf>
    <xf numFmtId="10" fontId="2" fillId="0" borderId="11" xfId="12" applyNumberFormat="1" applyFont="1" applyFill="1" applyBorder="1" applyAlignment="1">
      <alignment horizontal="center" vertical="center"/>
    </xf>
    <xf numFmtId="10" fontId="2" fillId="0" borderId="1" xfId="11" applyNumberFormat="1" applyFont="1" applyFill="1" applyBorder="1" applyAlignment="1">
      <alignment horizontal="right" vertical="center"/>
    </xf>
    <xf numFmtId="10" fontId="2" fillId="12" borderId="1" xfId="11" applyNumberFormat="1" applyFont="1" applyFill="1" applyBorder="1" applyAlignment="1">
      <alignment horizontal="right" vertical="center"/>
    </xf>
    <xf numFmtId="10" fontId="2" fillId="0" borderId="11" xfId="11" applyNumberFormat="1" applyFont="1" applyFill="1" applyBorder="1" applyAlignment="1">
      <alignment horizontal="right" vertical="center"/>
    </xf>
    <xf numFmtId="10" fontId="2" fillId="12" borderId="11" xfId="11" applyNumberFormat="1" applyFont="1" applyFill="1" applyBorder="1" applyAlignment="1">
      <alignment horizontal="right" vertical="center"/>
    </xf>
    <xf numFmtId="0" fontId="21" fillId="10" borderId="1" xfId="0" applyFont="1" applyFill="1" applyBorder="1" applyAlignment="1">
      <alignment horizontal="center" vertical="center"/>
    </xf>
    <xf numFmtId="17" fontId="21" fillId="1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3" fontId="15" fillId="0" borderId="1" xfId="0" applyNumberFormat="1" applyFont="1" applyFill="1" applyBorder="1" applyAlignment="1">
      <alignment horizontal="right" vertical="center"/>
    </xf>
    <xf numFmtId="167" fontId="2" fillId="0" borderId="1" xfId="14" applyNumberFormat="1" applyFont="1" applyFill="1" applyBorder="1" applyAlignment="1">
      <alignment horizontal="right" vertical="center"/>
    </xf>
    <xf numFmtId="167" fontId="13" fillId="0" borderId="1" xfId="0" applyNumberFormat="1" applyFont="1" applyFill="1" applyBorder="1" applyAlignment="1">
      <alignment horizontal="right" vertical="center"/>
    </xf>
    <xf numFmtId="167" fontId="15" fillId="0" borderId="1" xfId="0" applyNumberFormat="1" applyFont="1" applyFill="1" applyBorder="1" applyAlignment="1">
      <alignment horizontal="right" vertical="center"/>
    </xf>
    <xf numFmtId="1" fontId="3" fillId="0" borderId="1" xfId="14" applyNumberFormat="1" applyFont="1" applyFill="1" applyBorder="1" applyAlignment="1">
      <alignment horizontal="right" vertical="center"/>
    </xf>
    <xf numFmtId="9" fontId="13" fillId="0" borderId="1" xfId="11" applyFont="1" applyFill="1" applyBorder="1" applyAlignment="1">
      <alignment horizontal="right" vertical="center"/>
    </xf>
    <xf numFmtId="9" fontId="15" fillId="0" borderId="1" xfId="11" applyFont="1" applyFill="1" applyBorder="1" applyAlignment="1">
      <alignment horizontal="right" vertical="center"/>
    </xf>
    <xf numFmtId="2" fontId="3" fillId="0" borderId="1" xfId="0" applyNumberFormat="1" applyFont="1" applyFill="1" applyBorder="1" applyAlignment="1" applyProtection="1">
      <alignment horizontal="left" vertical="center"/>
      <protection locked="0"/>
    </xf>
    <xf numFmtId="2" fontId="3" fillId="0" borderId="1" xfId="0" quotePrefix="1" applyNumberFormat="1" applyFont="1" applyFill="1" applyBorder="1" applyAlignment="1" applyProtection="1">
      <alignment horizontal="left" vertical="center"/>
      <protection locked="0"/>
    </xf>
    <xf numFmtId="4" fontId="2" fillId="0" borderId="1" xfId="0" applyNumberFormat="1" applyFont="1" applyFill="1" applyBorder="1" applyAlignment="1">
      <alignment horizontal="right" vertical="center"/>
    </xf>
    <xf numFmtId="0" fontId="13" fillId="12" borderId="1" xfId="0" applyFont="1" applyFill="1" applyBorder="1" applyAlignment="1">
      <alignment vertical="center"/>
    </xf>
    <xf numFmtId="3" fontId="13" fillId="12" borderId="1" xfId="0" applyNumberFormat="1" applyFont="1" applyFill="1" applyBorder="1" applyAlignment="1">
      <alignment horizontal="right" vertical="center"/>
    </xf>
    <xf numFmtId="3" fontId="15" fillId="12" borderId="1" xfId="0" applyNumberFormat="1" applyFont="1" applyFill="1" applyBorder="1" applyAlignment="1">
      <alignment horizontal="right" vertical="center"/>
    </xf>
    <xf numFmtId="167" fontId="13" fillId="12" borderId="1" xfId="0" applyNumberFormat="1" applyFont="1" applyFill="1" applyBorder="1" applyAlignment="1">
      <alignment horizontal="right" vertical="center"/>
    </xf>
    <xf numFmtId="167" fontId="15" fillId="12" borderId="1" xfId="0" applyNumberFormat="1" applyFont="1" applyFill="1" applyBorder="1" applyAlignment="1">
      <alignment horizontal="right" vertical="center"/>
    </xf>
    <xf numFmtId="167" fontId="13" fillId="12" borderId="1" xfId="11" applyNumberFormat="1" applyFont="1" applyFill="1" applyBorder="1" applyAlignment="1">
      <alignment horizontal="right" vertical="center"/>
    </xf>
    <xf numFmtId="167" fontId="15" fillId="12" borderId="1" xfId="14" applyNumberFormat="1" applyFont="1" applyFill="1" applyBorder="1" applyAlignment="1">
      <alignment horizontal="right" vertical="center"/>
    </xf>
    <xf numFmtId="0" fontId="13" fillId="12" borderId="1" xfId="0" quotePrefix="1" applyFont="1" applyFill="1" applyBorder="1" applyAlignment="1">
      <alignment vertical="center"/>
    </xf>
    <xf numFmtId="1" fontId="3" fillId="12" borderId="1" xfId="14" applyNumberFormat="1" applyFont="1" applyFill="1" applyBorder="1" applyAlignment="1">
      <alignment horizontal="right" vertical="center"/>
    </xf>
    <xf numFmtId="167" fontId="2" fillId="12" borderId="1" xfId="14" applyNumberFormat="1" applyFont="1" applyFill="1" applyBorder="1" applyAlignment="1">
      <alignment horizontal="right" vertical="center"/>
    </xf>
    <xf numFmtId="2" fontId="3" fillId="12" borderId="1" xfId="0" applyNumberFormat="1" applyFont="1" applyFill="1" applyBorder="1" applyAlignment="1" applyProtection="1">
      <alignment horizontal="left" vertical="center"/>
      <protection locked="0"/>
    </xf>
    <xf numFmtId="2" fontId="3" fillId="12" borderId="1" xfId="0" quotePrefix="1" applyNumberFormat="1" applyFont="1" applyFill="1" applyBorder="1" applyAlignment="1" applyProtection="1">
      <alignment horizontal="left" vertical="center"/>
      <protection locked="0"/>
    </xf>
    <xf numFmtId="9" fontId="13" fillId="12" borderId="1" xfId="11" applyFont="1" applyFill="1" applyBorder="1" applyAlignment="1">
      <alignment horizontal="right" vertical="center"/>
    </xf>
    <xf numFmtId="9" fontId="15" fillId="12" borderId="1" xfId="11" applyFont="1" applyFill="1" applyBorder="1" applyAlignment="1">
      <alignment horizontal="right" vertical="center"/>
    </xf>
    <xf numFmtId="4" fontId="2" fillId="12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/>
    <xf numFmtId="3" fontId="13" fillId="0" borderId="1" xfId="0" applyNumberFormat="1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3" fontId="15" fillId="9" borderId="1" xfId="0" applyNumberFormat="1" applyFont="1" applyFill="1" applyBorder="1" applyAlignment="1">
      <alignment horizontal="center" vertical="center"/>
    </xf>
    <xf numFmtId="0" fontId="11" fillId="9" borderId="19" xfId="0" applyFont="1" applyFill="1" applyBorder="1" applyAlignment="1">
      <alignment horizontal="center" vertical="center"/>
    </xf>
    <xf numFmtId="0" fontId="11" fillId="9" borderId="20" xfId="0" applyFont="1" applyFill="1" applyBorder="1" applyAlignment="1">
      <alignment horizontal="center" vertical="center"/>
    </xf>
    <xf numFmtId="0" fontId="11" fillId="9" borderId="7" xfId="0" applyFont="1" applyFill="1" applyBorder="1" applyAlignment="1">
      <alignment horizontal="center" vertical="center"/>
    </xf>
    <xf numFmtId="0" fontId="12" fillId="0" borderId="1" xfId="9" applyFont="1" applyFill="1" applyBorder="1"/>
    <xf numFmtId="3" fontId="13" fillId="12" borderId="1" xfId="0" applyNumberFormat="1" applyFont="1" applyFill="1" applyBorder="1" applyAlignment="1">
      <alignment horizontal="center" vertical="center"/>
    </xf>
    <xf numFmtId="0" fontId="12" fillId="12" borderId="1" xfId="9" applyFont="1" applyFill="1" applyBorder="1"/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0" borderId="1" xfId="0" applyFont="1" applyBorder="1"/>
    <xf numFmtId="2" fontId="2" fillId="0" borderId="1" xfId="0" applyNumberFormat="1" applyFont="1" applyBorder="1"/>
    <xf numFmtId="167" fontId="3" fillId="0" borderId="1" xfId="14" applyNumberFormat="1" applyFont="1" applyFill="1" applyBorder="1" applyAlignment="1" applyProtection="1">
      <alignment vertical="center"/>
      <protection locked="0"/>
    </xf>
    <xf numFmtId="167" fontId="3" fillId="0" borderId="1" xfId="14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>
      <alignment horizontal="right" vertical="center"/>
    </xf>
    <xf numFmtId="169" fontId="3" fillId="12" borderId="1" xfId="9" quotePrefix="1" applyNumberFormat="1" applyFont="1" applyFill="1" applyBorder="1" applyAlignment="1">
      <alignment horizontal="left" vertical="center"/>
    </xf>
    <xf numFmtId="176" fontId="13" fillId="12" borderId="1" xfId="0" applyNumberFormat="1" applyFont="1" applyFill="1" applyBorder="1" applyAlignment="1">
      <alignment horizontal="right" vertical="center"/>
    </xf>
    <xf numFmtId="176" fontId="15" fillId="12" borderId="1" xfId="0" applyNumberFormat="1" applyFont="1" applyFill="1" applyBorder="1" applyAlignment="1">
      <alignment horizontal="right" vertical="center"/>
    </xf>
    <xf numFmtId="41" fontId="3" fillId="12" borderId="1" xfId="11" applyNumberFormat="1" applyFont="1" applyFill="1" applyBorder="1" applyAlignment="1">
      <alignment horizontal="right" vertical="center"/>
    </xf>
    <xf numFmtId="10" fontId="3" fillId="0" borderId="1" xfId="0" applyNumberFormat="1" applyFont="1" applyFill="1" applyBorder="1" applyAlignment="1">
      <alignment horizontal="right" vertical="center"/>
    </xf>
    <xf numFmtId="46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70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2" fontId="3" fillId="3" borderId="3" xfId="0" quotePrefix="1" applyNumberFormat="1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right" vertical="center"/>
    </xf>
    <xf numFmtId="165" fontId="2" fillId="12" borderId="18" xfId="0" applyNumberFormat="1" applyFont="1" applyFill="1" applyBorder="1" applyAlignment="1">
      <alignment horizontal="right" vertical="center"/>
    </xf>
    <xf numFmtId="1" fontId="3" fillId="3" borderId="11" xfId="0" applyNumberFormat="1" applyFont="1" applyFill="1" applyBorder="1" applyAlignment="1" applyProtection="1">
      <alignment horizontal="right" vertical="center"/>
      <protection locked="0"/>
    </xf>
    <xf numFmtId="1" fontId="12" fillId="0" borderId="11" xfId="0" applyNumberFormat="1" applyFont="1" applyFill="1" applyBorder="1" applyAlignment="1" applyProtection="1">
      <alignment horizontal="right" vertical="center"/>
      <protection locked="0"/>
    </xf>
    <xf numFmtId="1" fontId="12" fillId="12" borderId="1" xfId="0" applyNumberFormat="1" applyFont="1" applyFill="1" applyBorder="1" applyAlignment="1" applyProtection="1">
      <alignment horizontal="right" vertical="center"/>
      <protection locked="0"/>
    </xf>
    <xf numFmtId="176" fontId="3" fillId="3" borderId="11" xfId="0" applyNumberFormat="1" applyFont="1" applyFill="1" applyBorder="1" applyAlignment="1" applyProtection="1">
      <alignment horizontal="right" vertical="center"/>
      <protection locked="0"/>
    </xf>
    <xf numFmtId="3" fontId="3" fillId="3" borderId="1" xfId="0" applyNumberFormat="1" applyFont="1" applyFill="1" applyBorder="1" applyAlignment="1" applyProtection="1">
      <alignment horizontal="right" vertical="center"/>
      <protection locked="0"/>
    </xf>
    <xf numFmtId="165" fontId="12" fillId="0" borderId="11" xfId="0" applyNumberFormat="1" applyFont="1" applyFill="1" applyBorder="1" applyAlignment="1">
      <alignment horizontal="right" vertical="center"/>
    </xf>
    <xf numFmtId="3" fontId="12" fillId="0" borderId="11" xfId="0" applyNumberFormat="1" applyFont="1" applyFill="1" applyBorder="1" applyAlignment="1">
      <alignment horizontal="right" vertical="center"/>
    </xf>
    <xf numFmtId="165" fontId="12" fillId="12" borderId="1" xfId="0" applyNumberFormat="1" applyFont="1" applyFill="1" applyBorder="1" applyAlignment="1">
      <alignment horizontal="right" vertical="center"/>
    </xf>
    <xf numFmtId="165" fontId="12" fillId="0" borderId="1" xfId="0" applyNumberFormat="1" applyFont="1" applyFill="1" applyBorder="1" applyAlignment="1">
      <alignment horizontal="right" vertical="center"/>
    </xf>
    <xf numFmtId="3" fontId="12" fillId="12" borderId="1" xfId="0" applyNumberFormat="1" applyFont="1" applyFill="1" applyBorder="1" applyAlignment="1" applyProtection="1">
      <alignment vertical="center"/>
      <protection locked="0"/>
    </xf>
    <xf numFmtId="1" fontId="12" fillId="12" borderId="1" xfId="0" applyNumberFormat="1" applyFont="1" applyFill="1" applyBorder="1" applyAlignment="1" applyProtection="1">
      <alignment vertical="center"/>
      <protection locked="0"/>
    </xf>
    <xf numFmtId="3" fontId="12" fillId="0" borderId="1" xfId="0" applyNumberFormat="1" applyFont="1" applyFill="1" applyBorder="1" applyAlignment="1" applyProtection="1">
      <alignment vertical="center"/>
      <protection locked="0"/>
    </xf>
    <xf numFmtId="1" fontId="12" fillId="0" borderId="1" xfId="0" applyNumberFormat="1" applyFont="1" applyFill="1" applyBorder="1" applyAlignment="1" applyProtection="1">
      <alignment vertical="center"/>
      <protection locked="0"/>
    </xf>
    <xf numFmtId="1" fontId="3" fillId="3" borderId="1" xfId="0" applyNumberFormat="1" applyFont="1" applyFill="1" applyBorder="1" applyAlignment="1" applyProtection="1">
      <alignment horizontal="right" vertical="center"/>
      <protection locked="0"/>
    </xf>
    <xf numFmtId="165" fontId="2" fillId="13" borderId="1" xfId="0" applyNumberFormat="1" applyFont="1" applyFill="1" applyBorder="1" applyAlignment="1">
      <alignment horizontal="right" vertical="center"/>
    </xf>
    <xf numFmtId="10" fontId="2" fillId="12" borderId="11" xfId="12" applyNumberFormat="1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 applyProtection="1">
      <alignment vertical="center"/>
      <protection locked="0"/>
    </xf>
    <xf numFmtId="165" fontId="2" fillId="3" borderId="11" xfId="0" applyNumberFormat="1" applyFont="1" applyFill="1" applyBorder="1" applyAlignment="1">
      <alignment horizontal="right" vertical="center"/>
    </xf>
    <xf numFmtId="2" fontId="3" fillId="3" borderId="3" xfId="0" applyNumberFormat="1" applyFont="1" applyFill="1" applyBorder="1" applyAlignment="1" applyProtection="1">
      <alignment vertical="center"/>
      <protection locked="0"/>
    </xf>
    <xf numFmtId="2" fontId="3" fillId="12" borderId="3" xfId="9" quotePrefix="1" applyNumberFormat="1" applyFont="1" applyFill="1" applyBorder="1" applyAlignment="1">
      <alignment horizontal="left" vertical="center"/>
    </xf>
    <xf numFmtId="10" fontId="3" fillId="12" borderId="1" xfId="11" quotePrefix="1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>
      <alignment horizontal="right" vertical="center"/>
    </xf>
    <xf numFmtId="10" fontId="3" fillId="12" borderId="1" xfId="0" applyNumberFormat="1" applyFont="1" applyFill="1" applyBorder="1" applyAlignment="1">
      <alignment horizontal="right" vertical="center"/>
    </xf>
    <xf numFmtId="3" fontId="3" fillId="12" borderId="11" xfId="0" applyNumberFormat="1" applyFont="1" applyFill="1" applyBorder="1" applyAlignment="1" applyProtection="1">
      <alignment horizontal="right" vertical="center"/>
      <protection locked="0"/>
    </xf>
    <xf numFmtId="1" fontId="2" fillId="3" borderId="1" xfId="0" applyNumberFormat="1" applyFont="1" applyFill="1" applyBorder="1" applyAlignment="1">
      <alignment horizontal="right" vertical="center"/>
    </xf>
    <xf numFmtId="2" fontId="3" fillId="3" borderId="7" xfId="0" quotePrefix="1" applyNumberFormat="1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5" xfId="0" applyNumberFormat="1" applyFont="1" applyFill="1" applyBorder="1" applyAlignment="1">
      <alignment horizontal="left" vertical="center"/>
    </xf>
    <xf numFmtId="165" fontId="2" fillId="3" borderId="18" xfId="0" applyNumberFormat="1" applyFont="1" applyFill="1" applyBorder="1" applyAlignment="1">
      <alignment horizontal="right" vertical="center"/>
    </xf>
    <xf numFmtId="2" fontId="3" fillId="3" borderId="23" xfId="0" quotePrefix="1" applyNumberFormat="1" applyFont="1" applyFill="1" applyBorder="1" applyAlignment="1">
      <alignment horizontal="left" vertical="center"/>
    </xf>
    <xf numFmtId="177" fontId="3" fillId="12" borderId="1" xfId="11" applyNumberFormat="1" applyFont="1" applyFill="1" applyBorder="1" applyAlignment="1" applyProtection="1">
      <alignment horizontal="right" vertical="center"/>
      <protection locked="0"/>
    </xf>
    <xf numFmtId="2" fontId="3" fillId="12" borderId="23" xfId="0" quotePrefix="1" applyNumberFormat="1" applyFont="1" applyFill="1" applyBorder="1" applyAlignment="1">
      <alignment horizontal="left" vertical="center"/>
    </xf>
    <xf numFmtId="166" fontId="2" fillId="9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15" xfId="0" quotePrefix="1" applyNumberFormat="1" applyFont="1" applyFill="1" applyBorder="1" applyAlignment="1">
      <alignment horizontal="left" vertical="center"/>
    </xf>
    <xf numFmtId="2" fontId="3" fillId="3" borderId="17" xfId="0" quotePrefix="1" applyNumberFormat="1" applyFont="1" applyFill="1" applyBorder="1" applyAlignment="1">
      <alignment horizontal="left" vertical="center"/>
    </xf>
    <xf numFmtId="1" fontId="13" fillId="0" borderId="11" xfId="0" applyNumberFormat="1" applyFont="1" applyFill="1" applyBorder="1" applyAlignment="1" applyProtection="1">
      <alignment horizontal="right" vertical="center"/>
      <protection locked="0"/>
    </xf>
    <xf numFmtId="1" fontId="13" fillId="1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11" xfId="0" applyFont="1" applyFill="1" applyBorder="1" applyAlignment="1">
      <alignment horizontal="right"/>
    </xf>
    <xf numFmtId="0" fontId="13" fillId="0" borderId="11" xfId="9" applyFont="1" applyFill="1" applyBorder="1" applyAlignment="1">
      <alignment horizontal="right"/>
    </xf>
    <xf numFmtId="0" fontId="13" fillId="12" borderId="1" xfId="9" applyFont="1" applyFill="1" applyBorder="1" applyAlignment="1">
      <alignment horizontal="right"/>
    </xf>
    <xf numFmtId="0" fontId="13" fillId="0" borderId="1" xfId="9" applyFont="1" applyFill="1" applyBorder="1" applyAlignment="1">
      <alignment horizontal="right"/>
    </xf>
    <xf numFmtId="1" fontId="13" fillId="16" borderId="1" xfId="9" applyNumberFormat="1" applyFont="1" applyFill="1" applyBorder="1" applyAlignment="1" applyProtection="1">
      <alignment horizontal="right" vertical="center"/>
      <protection locked="0"/>
    </xf>
    <xf numFmtId="173" fontId="13" fillId="16" borderId="1" xfId="9" applyNumberFormat="1" applyFont="1" applyFill="1" applyBorder="1" applyAlignment="1" applyProtection="1">
      <alignment horizontal="right" vertical="center"/>
      <protection locked="0"/>
    </xf>
    <xf numFmtId="174" fontId="13" fillId="0" borderId="1" xfId="9" applyNumberFormat="1" applyFont="1" applyFill="1" applyBorder="1" applyAlignment="1" applyProtection="1">
      <alignment horizontal="right" vertical="center"/>
      <protection locked="0"/>
    </xf>
    <xf numFmtId="171" fontId="13" fillId="16" borderId="1" xfId="9" applyNumberFormat="1" applyFont="1" applyFill="1" applyBorder="1" applyAlignment="1" applyProtection="1">
      <alignment horizontal="right" vertical="center"/>
      <protection locked="0"/>
    </xf>
    <xf numFmtId="0" fontId="13" fillId="3" borderId="1" xfId="0" applyFont="1" applyFill="1" applyBorder="1" applyAlignment="1">
      <alignment horizontal="right"/>
    </xf>
    <xf numFmtId="1" fontId="13" fillId="12" borderId="1" xfId="0" applyNumberFormat="1" applyFont="1" applyFill="1" applyBorder="1" applyAlignment="1">
      <alignment horizontal="right" vertical="center"/>
    </xf>
    <xf numFmtId="167" fontId="12" fillId="3" borderId="11" xfId="14" applyNumberFormat="1" applyFont="1" applyFill="1" applyBorder="1" applyAlignment="1">
      <alignment horizontal="right" vertical="center"/>
    </xf>
    <xf numFmtId="1" fontId="3" fillId="3" borderId="11" xfId="0" applyNumberFormat="1" applyFont="1" applyFill="1" applyBorder="1" applyAlignment="1">
      <alignment horizontal="right" vertical="center"/>
    </xf>
    <xf numFmtId="0" fontId="13" fillId="3" borderId="11" xfId="9" applyFont="1" applyFill="1" applyBorder="1" applyAlignment="1">
      <alignment horizontal="right"/>
    </xf>
    <xf numFmtId="0" fontId="13" fillId="3" borderId="1" xfId="9" applyFont="1" applyFill="1" applyBorder="1" applyAlignment="1">
      <alignment horizontal="right"/>
    </xf>
    <xf numFmtId="10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" fontId="2" fillId="3" borderId="11" xfId="0" quotePrefix="1" applyNumberFormat="1" applyFont="1" applyFill="1" applyBorder="1" applyAlignment="1" applyProtection="1">
      <alignment horizontal="right" vertical="center"/>
      <protection locked="0"/>
    </xf>
    <xf numFmtId="1" fontId="2" fillId="3" borderId="1" xfId="0" quotePrefix="1" applyNumberFormat="1" applyFont="1" applyFill="1" applyBorder="1" applyAlignment="1" applyProtection="1">
      <alignment horizontal="right" vertical="center"/>
      <protection locked="0"/>
    </xf>
    <xf numFmtId="1" fontId="13" fillId="3" borderId="11" xfId="0" applyNumberFormat="1" applyFont="1" applyFill="1" applyBorder="1" applyAlignment="1" applyProtection="1">
      <alignment horizontal="right" vertical="center"/>
      <protection locked="0"/>
    </xf>
    <xf numFmtId="1" fontId="13" fillId="3" borderId="1" xfId="0" applyNumberFormat="1" applyFont="1" applyFill="1" applyBorder="1" applyAlignment="1" applyProtection="1">
      <alignment horizontal="right" vertical="center"/>
      <protection locked="0"/>
    </xf>
    <xf numFmtId="164" fontId="2" fillId="9" borderId="1" xfId="20" applyFont="1" applyFill="1" applyBorder="1" applyAlignment="1">
      <alignment horizontal="right" vertical="center"/>
    </xf>
    <xf numFmtId="0" fontId="13" fillId="3" borderId="11" xfId="0" applyFont="1" applyFill="1" applyBorder="1" applyAlignment="1">
      <alignment horizontal="right"/>
    </xf>
    <xf numFmtId="175" fontId="3" fillId="16" borderId="1" xfId="9" applyNumberFormat="1" applyFont="1" applyFill="1" applyBorder="1" applyAlignment="1" applyProtection="1">
      <alignment horizontal="right" vertical="center"/>
      <protection locked="0"/>
    </xf>
    <xf numFmtId="10" fontId="13" fillId="0" borderId="11" xfId="0" applyNumberFormat="1" applyFont="1" applyFill="1" applyBorder="1" applyAlignment="1">
      <alignment horizontal="right" vertical="center"/>
    </xf>
    <xf numFmtId="10" fontId="13" fillId="12" borderId="1" xfId="0" applyNumberFormat="1" applyFont="1" applyFill="1" applyBorder="1" applyAlignment="1">
      <alignment horizontal="right" vertical="center"/>
    </xf>
    <xf numFmtId="10" fontId="13" fillId="0" borderId="1" xfId="0" applyNumberFormat="1" applyFont="1" applyFill="1" applyBorder="1" applyAlignment="1">
      <alignment horizontal="right" vertical="center"/>
    </xf>
    <xf numFmtId="1" fontId="12" fillId="0" borderId="11" xfId="0" applyNumberFormat="1" applyFont="1" applyFill="1" applyBorder="1" applyAlignment="1">
      <alignment horizontal="right" vertical="center"/>
    </xf>
    <xf numFmtId="1" fontId="13" fillId="0" borderId="11" xfId="9" applyNumberFormat="1" applyFont="1" applyFill="1" applyBorder="1" applyAlignment="1">
      <alignment horizontal="right"/>
    </xf>
    <xf numFmtId="1" fontId="13" fillId="12" borderId="1" xfId="9" applyNumberFormat="1" applyFont="1" applyFill="1" applyBorder="1" applyAlignment="1">
      <alignment horizontal="right"/>
    </xf>
    <xf numFmtId="1" fontId="13" fillId="0" borderId="1" xfId="9" applyNumberFormat="1" applyFont="1" applyFill="1" applyBorder="1" applyAlignment="1">
      <alignment horizontal="right"/>
    </xf>
    <xf numFmtId="1" fontId="13" fillId="16" borderId="1" xfId="9" applyNumberFormat="1" applyFont="1" applyFill="1" applyBorder="1" applyAlignment="1">
      <alignment horizontal="right"/>
    </xf>
    <xf numFmtId="1" fontId="3" fillId="12" borderId="1" xfId="9" quotePrefix="1" applyNumberFormat="1" applyFont="1" applyFill="1" applyBorder="1" applyAlignment="1" applyProtection="1">
      <alignment vertical="center"/>
      <protection locked="0"/>
    </xf>
    <xf numFmtId="1" fontId="3" fillId="0" borderId="1" xfId="9" applyNumberFormat="1" applyFont="1" applyFill="1" applyBorder="1" applyAlignment="1" applyProtection="1">
      <alignment vertical="center"/>
      <protection locked="0"/>
    </xf>
    <xf numFmtId="171" fontId="3" fillId="12" borderId="1" xfId="9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>
      <alignment vertical="center"/>
    </xf>
    <xf numFmtId="10" fontId="3" fillId="12" borderId="1" xfId="0" applyNumberFormat="1" applyFont="1" applyFill="1" applyBorder="1" applyAlignment="1">
      <alignment vertical="center"/>
    </xf>
    <xf numFmtId="10" fontId="3" fillId="0" borderId="1" xfId="0" applyNumberFormat="1" applyFont="1" applyFill="1" applyBorder="1" applyAlignment="1">
      <alignment vertical="center"/>
    </xf>
    <xf numFmtId="10" fontId="3" fillId="12" borderId="1" xfId="11" quotePrefix="1" applyNumberFormat="1" applyFont="1" applyFill="1" applyBorder="1" applyAlignment="1" applyProtection="1">
      <alignment vertical="center"/>
      <protection locked="0"/>
    </xf>
    <xf numFmtId="2" fontId="12" fillId="0" borderId="15" xfId="0" applyNumberFormat="1" applyFont="1" applyBorder="1" applyAlignment="1" applyProtection="1">
      <alignment vertical="center"/>
      <protection locked="0"/>
    </xf>
    <xf numFmtId="178" fontId="3" fillId="12" borderId="1" xfId="20" applyNumberFormat="1" applyFont="1" applyFill="1" applyBorder="1" applyAlignment="1" applyProtection="1">
      <alignment horizontal="right" vertical="center"/>
      <protection locked="0"/>
    </xf>
    <xf numFmtId="178" fontId="3" fillId="12" borderId="1" xfId="20" applyNumberFormat="1" applyFont="1" applyFill="1" applyBorder="1" applyAlignment="1" applyProtection="1">
      <alignment vertical="center"/>
      <protection locked="0"/>
    </xf>
    <xf numFmtId="178" fontId="3" fillId="12" borderId="1" xfId="20" quotePrefix="1" applyNumberFormat="1" applyFont="1" applyFill="1" applyBorder="1" applyAlignment="1" applyProtection="1">
      <alignment vertical="center"/>
      <protection locked="0"/>
    </xf>
    <xf numFmtId="178" fontId="3" fillId="12" borderId="1" xfId="20" applyNumberFormat="1" applyFont="1" applyFill="1" applyBorder="1" applyAlignment="1" applyProtection="1">
      <alignment horizontal="right" vertical="center"/>
    </xf>
    <xf numFmtId="178" fontId="3" fillId="3" borderId="1" xfId="20" applyNumberFormat="1" applyFont="1" applyFill="1" applyBorder="1" applyAlignment="1" applyProtection="1">
      <alignment horizontal="right" vertical="center"/>
      <protection locked="0"/>
    </xf>
    <xf numFmtId="178" fontId="3" fillId="3" borderId="1" xfId="20" applyNumberFormat="1" applyFont="1" applyFill="1" applyBorder="1" applyAlignment="1" applyProtection="1">
      <alignment vertical="center"/>
      <protection locked="0"/>
    </xf>
    <xf numFmtId="178" fontId="3" fillId="3" borderId="1" xfId="20" quotePrefix="1" applyNumberFormat="1" applyFont="1" applyFill="1" applyBorder="1" applyAlignment="1" applyProtection="1">
      <alignment vertical="center"/>
      <protection locked="0"/>
    </xf>
    <xf numFmtId="178" fontId="3" fillId="3" borderId="1" xfId="20" applyNumberFormat="1" applyFont="1" applyFill="1" applyBorder="1" applyAlignment="1" applyProtection="1">
      <alignment horizontal="right" vertical="center"/>
    </xf>
    <xf numFmtId="178" fontId="3" fillId="3" borderId="18" xfId="20" quotePrefix="1" applyNumberFormat="1" applyFont="1" applyFill="1" applyBorder="1" applyAlignment="1" applyProtection="1">
      <alignment vertical="center"/>
      <protection locked="0"/>
    </xf>
    <xf numFmtId="178" fontId="3" fillId="12" borderId="18" xfId="20" quotePrefix="1" applyNumberFormat="1" applyFont="1" applyFill="1" applyBorder="1" applyAlignment="1" applyProtection="1">
      <alignment horizontal="left" vertical="center"/>
      <protection locked="0"/>
    </xf>
    <xf numFmtId="10" fontId="3" fillId="0" borderId="11" xfId="11" applyNumberFormat="1" applyFont="1" applyFill="1" applyBorder="1" applyAlignment="1">
      <alignment horizontal="right" vertical="center"/>
    </xf>
    <xf numFmtId="169" fontId="5" fillId="3" borderId="3" xfId="0" quotePrefix="1" applyNumberFormat="1" applyFont="1" applyFill="1" applyBorder="1" applyAlignment="1">
      <alignment horizontal="left" vertical="center"/>
    </xf>
    <xf numFmtId="2" fontId="3" fillId="3" borderId="1" xfId="0" quotePrefix="1" applyNumberFormat="1" applyFont="1" applyFill="1" applyBorder="1" applyAlignment="1">
      <alignment horizontal="left" vertical="center"/>
    </xf>
    <xf numFmtId="178" fontId="3" fillId="12" borderId="11" xfId="20" applyNumberFormat="1" applyFont="1" applyFill="1" applyBorder="1" applyAlignment="1" applyProtection="1">
      <alignment horizontal="right" vertical="center"/>
      <protection locked="0"/>
    </xf>
    <xf numFmtId="4" fontId="3" fillId="12" borderId="11" xfId="0" applyNumberFormat="1" applyFont="1" applyFill="1" applyBorder="1" applyAlignment="1" applyProtection="1">
      <alignment horizontal="right" vertical="center"/>
      <protection locked="0"/>
    </xf>
    <xf numFmtId="166" fontId="3" fillId="3" borderId="18" xfId="14" quotePrefix="1" applyNumberFormat="1" applyFont="1" applyFill="1" applyBorder="1" applyAlignment="1" applyProtection="1">
      <alignment horizontal="left" vertical="center"/>
      <protection locked="0"/>
    </xf>
    <xf numFmtId="166" fontId="3" fillId="3" borderId="18" xfId="0" quotePrefix="1" applyNumberFormat="1" applyFont="1" applyFill="1" applyBorder="1" applyAlignment="1" applyProtection="1">
      <alignment horizontal="left" vertical="center"/>
      <protection locked="0"/>
    </xf>
    <xf numFmtId="166" fontId="12" fillId="3" borderId="18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35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8" xfId="14" quotePrefix="1" applyNumberFormat="1" applyFont="1" applyFill="1" applyBorder="1" applyAlignment="1" applyProtection="1">
      <alignment horizontal="right" vertical="center"/>
      <protection locked="0"/>
    </xf>
    <xf numFmtId="166" fontId="12" fillId="3" borderId="18" xfId="0" quotePrefix="1" applyNumberFormat="1" applyFont="1" applyFill="1" applyBorder="1" applyAlignment="1" applyProtection="1">
      <alignment vertical="center"/>
      <protection locked="0"/>
    </xf>
    <xf numFmtId="166" fontId="3" fillId="3" borderId="18" xfId="0" applyNumberFormat="1" applyFont="1" applyFill="1" applyBorder="1" applyAlignment="1" applyProtection="1">
      <alignment horizontal="right" vertical="center"/>
      <protection locked="0"/>
    </xf>
    <xf numFmtId="166" fontId="3" fillId="12" borderId="1" xfId="14" quotePrefix="1" applyNumberFormat="1" applyFont="1" applyFill="1" applyBorder="1" applyAlignment="1" applyProtection="1">
      <alignment horizontal="left" vertical="center"/>
      <protection locked="0"/>
    </xf>
    <xf numFmtId="166" fontId="3" fillId="12" borderId="1" xfId="0" quotePrefix="1" applyNumberFormat="1" applyFont="1" applyFill="1" applyBorder="1" applyAlignment="1" applyProtection="1">
      <alignment horizontal="left" vertical="center"/>
      <protection locked="0"/>
    </xf>
    <xf numFmtId="166" fontId="12" fillId="12" borderId="1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" xfId="14" quotePrefix="1" applyNumberFormat="1" applyFont="1" applyFill="1" applyBorder="1" applyAlignment="1" applyProtection="1">
      <alignment horizontal="right" vertical="center"/>
      <protection locked="0"/>
    </xf>
    <xf numFmtId="166" fontId="12" fillId="12" borderId="1" xfId="14" quotePrefix="1" applyNumberFormat="1" applyFont="1" applyFill="1" applyBorder="1" applyAlignment="1" applyProtection="1">
      <alignment vertical="center"/>
      <protection locked="0"/>
    </xf>
    <xf numFmtId="166" fontId="3" fillId="12" borderId="1" xfId="0" applyNumberFormat="1" applyFont="1" applyFill="1" applyBorder="1" applyAlignment="1" applyProtection="1">
      <alignment horizontal="right" vertical="center"/>
      <protection locked="0"/>
    </xf>
    <xf numFmtId="166" fontId="3" fillId="3" borderId="1" xfId="14" quotePrefix="1" applyNumberFormat="1" applyFont="1" applyFill="1" applyBorder="1" applyAlignment="1" applyProtection="1">
      <alignment horizontal="left" vertical="center"/>
      <protection locked="0"/>
    </xf>
    <xf numFmtId="166" fontId="3" fillId="3" borderId="1" xfId="0" quotePrefix="1" applyNumberFormat="1" applyFont="1" applyFill="1" applyBorder="1" applyAlignment="1" applyProtection="1">
      <alignment horizontal="left" vertical="center"/>
      <protection locked="0"/>
    </xf>
    <xf numFmtId="166" fontId="12" fillId="3" borderId="1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" xfId="0" quotePrefix="1" applyNumberFormat="1" applyFont="1" applyFill="1" applyBorder="1" applyAlignment="1" applyProtection="1">
      <alignment vertical="center"/>
      <protection locked="0"/>
    </xf>
    <xf numFmtId="166" fontId="3" fillId="3" borderId="1" xfId="0" applyNumberFormat="1" applyFont="1" applyFill="1" applyBorder="1" applyAlignment="1" applyProtection="1">
      <alignment horizontal="right" vertical="center"/>
      <protection locked="0"/>
    </xf>
    <xf numFmtId="166" fontId="12" fillId="12" borderId="1" xfId="0" quotePrefix="1" applyNumberFormat="1" applyFont="1" applyFill="1" applyBorder="1" applyAlignment="1" applyProtection="1">
      <alignment vertical="center"/>
      <protection locked="0"/>
    </xf>
    <xf numFmtId="166" fontId="12" fillId="3" borderId="11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1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" xfId="14" quotePrefix="1" applyNumberFormat="1" applyFont="1" applyFill="1" applyBorder="1" applyAlignment="1" applyProtection="1">
      <alignment horizontal="right" vertical="center"/>
      <protection locked="0"/>
    </xf>
    <xf numFmtId="166" fontId="3" fillId="12" borderId="18" xfId="14" quotePrefix="1" applyNumberFormat="1" applyFont="1" applyFill="1" applyBorder="1" applyAlignment="1" applyProtection="1">
      <alignment horizontal="left" vertical="center"/>
      <protection locked="0"/>
    </xf>
    <xf numFmtId="166" fontId="3" fillId="12" borderId="18" xfId="0" quotePrefix="1" applyNumberFormat="1" applyFont="1" applyFill="1" applyBorder="1" applyAlignment="1" applyProtection="1">
      <alignment horizontal="left" vertical="center"/>
      <protection locked="0"/>
    </xf>
    <xf numFmtId="166" fontId="12" fillId="12" borderId="18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8" xfId="14" quotePrefix="1" applyNumberFormat="1" applyFont="1" applyFill="1" applyBorder="1" applyAlignment="1" applyProtection="1">
      <alignment horizontal="right" vertical="center"/>
      <protection locked="0"/>
    </xf>
    <xf numFmtId="166" fontId="12" fillId="12" borderId="18" xfId="0" quotePrefix="1" applyNumberFormat="1" applyFont="1" applyFill="1" applyBorder="1" applyAlignment="1" applyProtection="1">
      <alignment vertical="center"/>
      <protection locked="0"/>
    </xf>
    <xf numFmtId="166" fontId="12" fillId="3" borderId="1" xfId="14" quotePrefix="1" applyNumberFormat="1" applyFont="1" applyFill="1" applyBorder="1" applyAlignment="1" applyProtection="1">
      <alignment vertical="center"/>
      <protection locked="0"/>
    </xf>
    <xf numFmtId="166" fontId="3" fillId="3" borderId="11" xfId="0" applyNumberFormat="1" applyFont="1" applyFill="1" applyBorder="1" applyAlignment="1" applyProtection="1">
      <alignment horizontal="right" vertical="center"/>
      <protection locked="0"/>
    </xf>
    <xf numFmtId="166" fontId="2" fillId="9" borderId="11" xfId="0" applyNumberFormat="1" applyFont="1" applyFill="1" applyBorder="1" applyAlignment="1" applyProtection="1">
      <alignment horizontal="right" vertical="center"/>
      <protection locked="0"/>
    </xf>
    <xf numFmtId="171" fontId="3" fillId="12" borderId="1" xfId="9" applyNumberFormat="1" applyFont="1" applyFill="1" applyBorder="1" applyAlignment="1" applyProtection="1">
      <alignment vertical="center"/>
      <protection locked="0"/>
    </xf>
    <xf numFmtId="170" fontId="3" fillId="0" borderId="1" xfId="9" quotePrefix="1" applyNumberFormat="1" applyFont="1" applyFill="1" applyBorder="1" applyAlignment="1" applyProtection="1">
      <alignment vertical="center"/>
      <protection locked="0"/>
    </xf>
    <xf numFmtId="168" fontId="2" fillId="9" borderId="11" xfId="0" applyNumberFormat="1" applyFont="1" applyFill="1" applyBorder="1" applyAlignment="1">
      <alignment horizontal="right" vertical="center"/>
    </xf>
    <xf numFmtId="178" fontId="3" fillId="3" borderId="1" xfId="20" quotePrefix="1" applyNumberFormat="1" applyFont="1" applyFill="1" applyBorder="1" applyAlignment="1" applyProtection="1">
      <alignment horizontal="right" vertical="center"/>
      <protection locked="0"/>
    </xf>
    <xf numFmtId="178" fontId="3" fillId="12" borderId="18" xfId="20" quotePrefix="1" applyNumberFormat="1" applyFont="1" applyFill="1" applyBorder="1" applyAlignment="1" applyProtection="1">
      <alignment horizontal="right" vertical="center"/>
      <protection locked="0"/>
    </xf>
    <xf numFmtId="10" fontId="3" fillId="3" borderId="1" xfId="11" applyNumberFormat="1" applyFont="1" applyFill="1" applyBorder="1" applyAlignment="1" applyProtection="1">
      <alignment horizontal="right" vertical="center"/>
      <protection locked="0"/>
    </xf>
    <xf numFmtId="4" fontId="2" fillId="9" borderId="11" xfId="0" applyNumberFormat="1" applyFont="1" applyFill="1" applyBorder="1" applyAlignment="1" applyProtection="1">
      <alignment horizontal="right" vertical="center"/>
      <protection locked="0"/>
    </xf>
    <xf numFmtId="10" fontId="3" fillId="0" borderId="11" xfId="11" quotePrefix="1" applyNumberFormat="1" applyFont="1" applyFill="1" applyBorder="1" applyAlignment="1" applyProtection="1">
      <alignment horizontal="right" vertical="center"/>
      <protection locked="0"/>
    </xf>
    <xf numFmtId="9" fontId="3" fillId="0" borderId="0" xfId="11" applyFont="1" applyAlignment="1">
      <alignment vertical="center"/>
    </xf>
    <xf numFmtId="9" fontId="3" fillId="12" borderId="1" xfId="11" applyFont="1" applyFill="1" applyBorder="1" applyAlignment="1">
      <alignment horizontal="right" vertical="center"/>
    </xf>
    <xf numFmtId="9" fontId="3" fillId="12" borderId="1" xfId="0" applyNumberFormat="1" applyFont="1" applyFill="1" applyBorder="1" applyAlignment="1">
      <alignment horizontal="right" vertical="center"/>
    </xf>
    <xf numFmtId="177" fontId="2" fillId="12" borderId="11" xfId="11" applyNumberFormat="1" applyFont="1" applyFill="1" applyBorder="1" applyAlignment="1">
      <alignment horizontal="right" vertical="center"/>
    </xf>
    <xf numFmtId="178" fontId="3" fillId="3" borderId="18" xfId="20" quotePrefix="1" applyNumberFormat="1" applyFont="1" applyFill="1" applyBorder="1" applyAlignment="1" applyProtection="1">
      <alignment horizontal="right" vertical="center"/>
      <protection locked="0"/>
    </xf>
    <xf numFmtId="0" fontId="12" fillId="3" borderId="3" xfId="0" applyFont="1" applyFill="1" applyBorder="1" applyAlignment="1">
      <alignment horizontal="left" wrapText="1"/>
    </xf>
    <xf numFmtId="4" fontId="12" fillId="3" borderId="1" xfId="0" applyNumberFormat="1" applyFont="1" applyFill="1" applyBorder="1" applyAlignment="1">
      <alignment horizontal="right" vertical="center"/>
    </xf>
    <xf numFmtId="4" fontId="13" fillId="3" borderId="1" xfId="0" applyNumberFormat="1" applyFont="1" applyFill="1" applyBorder="1" applyAlignment="1">
      <alignment horizontal="right" vertical="center"/>
    </xf>
    <xf numFmtId="2" fontId="3" fillId="3" borderId="3" xfId="0" applyNumberFormat="1" applyFont="1" applyFill="1" applyBorder="1" applyAlignment="1" applyProtection="1">
      <alignment vertical="center" wrapText="1"/>
      <protection locked="0"/>
    </xf>
    <xf numFmtId="166" fontId="3" fillId="0" borderId="1" xfId="14" applyNumberFormat="1" applyFont="1" applyFill="1" applyBorder="1" applyAlignment="1" applyProtection="1">
      <alignment horizontal="right" vertical="center"/>
      <protection locked="0"/>
    </xf>
    <xf numFmtId="1" fontId="3" fillId="3" borderId="11" xfId="14" applyNumberFormat="1" applyFont="1" applyFill="1" applyBorder="1" applyAlignment="1" applyProtection="1">
      <alignment horizontal="right" vertical="center"/>
      <protection locked="0"/>
    </xf>
    <xf numFmtId="1" fontId="3" fillId="3" borderId="1" xfId="14" applyNumberFormat="1" applyFont="1" applyFill="1" applyBorder="1" applyAlignment="1" applyProtection="1">
      <alignment horizontal="right" vertical="center"/>
      <protection locked="0"/>
    </xf>
    <xf numFmtId="1" fontId="13" fillId="0" borderId="1" xfId="0" applyNumberFormat="1" applyFont="1" applyBorder="1" applyAlignment="1" applyProtection="1">
      <alignment horizontal="right" vertical="center"/>
      <protection locked="0"/>
    </xf>
    <xf numFmtId="1" fontId="13" fillId="17" borderId="1" xfId="0" applyNumberFormat="1" applyFont="1" applyFill="1" applyBorder="1" applyAlignment="1" applyProtection="1">
      <alignment horizontal="right" vertical="center"/>
      <protection locked="0"/>
    </xf>
    <xf numFmtId="165" fontId="2" fillId="18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>
      <alignment horizontal="right" vertical="center"/>
    </xf>
    <xf numFmtId="1" fontId="2" fillId="18" borderId="1" xfId="0" applyNumberFormat="1" applyFont="1" applyFill="1" applyBorder="1" applyAlignment="1">
      <alignment horizontal="right" vertical="center"/>
    </xf>
    <xf numFmtId="1" fontId="3" fillId="0" borderId="11" xfId="0" applyNumberFormat="1" applyFont="1" applyBorder="1" applyAlignment="1">
      <alignment horizontal="right" vertical="center"/>
    </xf>
    <xf numFmtId="1" fontId="3" fillId="19" borderId="1" xfId="0" applyNumberFormat="1" applyFont="1" applyFill="1" applyBorder="1" applyAlignment="1">
      <alignment horizontal="right" vertical="center"/>
    </xf>
    <xf numFmtId="1" fontId="3" fillId="0" borderId="1" xfId="0" applyNumberFormat="1" applyFont="1" applyBorder="1" applyAlignment="1">
      <alignment horizontal="right" vertical="center"/>
    </xf>
    <xf numFmtId="1" fontId="3" fillId="19" borderId="11" xfId="0" applyNumberFormat="1" applyFont="1" applyFill="1" applyBorder="1" applyAlignment="1" applyProtection="1">
      <alignment horizontal="right" vertical="center"/>
      <protection locked="0"/>
    </xf>
    <xf numFmtId="1" fontId="3" fillId="20" borderId="11" xfId="0" applyNumberFormat="1" applyFont="1" applyFill="1" applyBorder="1" applyAlignment="1" applyProtection="1">
      <alignment horizontal="right" vertical="center"/>
      <protection locked="0"/>
    </xf>
    <xf numFmtId="1" fontId="3" fillId="20" borderId="1" xfId="0" applyNumberFormat="1" applyFont="1" applyFill="1" applyBorder="1" applyAlignment="1" applyProtection="1">
      <alignment horizontal="right" vertical="center"/>
      <protection locked="0"/>
    </xf>
    <xf numFmtId="1" fontId="3" fillId="19" borderId="1" xfId="0" applyNumberFormat="1" applyFont="1" applyFill="1" applyBorder="1" applyAlignment="1" applyProtection="1">
      <alignment horizontal="right" vertical="center"/>
      <protection locked="0"/>
    </xf>
    <xf numFmtId="2" fontId="2" fillId="9" borderId="19" xfId="0" applyNumberFormat="1" applyFont="1" applyFill="1" applyBorder="1" applyAlignment="1" applyProtection="1">
      <alignment vertical="center"/>
      <protection locked="0"/>
    </xf>
    <xf numFmtId="2" fontId="2" fillId="9" borderId="20" xfId="0" applyNumberFormat="1" applyFont="1" applyFill="1" applyBorder="1" applyAlignment="1" applyProtection="1">
      <alignment vertical="center"/>
      <protection locked="0"/>
    </xf>
    <xf numFmtId="2" fontId="2" fillId="9" borderId="7" xfId="0" applyNumberFormat="1" applyFont="1" applyFill="1" applyBorder="1" applyAlignment="1" applyProtection="1">
      <alignment vertical="center"/>
      <protection locked="0"/>
    </xf>
    <xf numFmtId="2" fontId="21" fillId="10" borderId="19" xfId="0" quotePrefix="1" applyNumberFormat="1" applyFont="1" applyFill="1" applyBorder="1" applyAlignment="1" applyProtection="1">
      <alignment vertical="center"/>
      <protection locked="0"/>
    </xf>
    <xf numFmtId="2" fontId="21" fillId="10" borderId="20" xfId="0" quotePrefix="1" applyNumberFormat="1" applyFont="1" applyFill="1" applyBorder="1" applyAlignment="1" applyProtection="1">
      <alignment vertical="center"/>
      <protection locked="0"/>
    </xf>
    <xf numFmtId="2" fontId="21" fillId="10" borderId="7" xfId="0" quotePrefix="1" applyNumberFormat="1" applyFont="1" applyFill="1" applyBorder="1" applyAlignment="1" applyProtection="1">
      <alignment vertical="center"/>
      <protection locked="0"/>
    </xf>
    <xf numFmtId="179" fontId="3" fillId="0" borderId="1" xfId="0" applyNumberFormat="1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/>
    </xf>
    <xf numFmtId="4" fontId="3" fillId="3" borderId="1" xfId="14" applyNumberFormat="1" applyFont="1" applyFill="1" applyBorder="1" applyAlignment="1">
      <alignment horizontal="right" vertical="center"/>
    </xf>
    <xf numFmtId="4" fontId="12" fillId="3" borderId="1" xfId="14" applyNumberFormat="1" applyFont="1" applyFill="1" applyBorder="1" applyAlignment="1">
      <alignment horizontal="right" vertical="center"/>
    </xf>
    <xf numFmtId="4" fontId="13" fillId="3" borderId="1" xfId="14" applyNumberFormat="1" applyFont="1" applyFill="1" applyBorder="1" applyAlignment="1">
      <alignment horizontal="right" vertical="center"/>
    </xf>
    <xf numFmtId="4" fontId="12" fillId="12" borderId="1" xfId="14" applyNumberFormat="1" applyFont="1" applyFill="1" applyBorder="1" applyAlignment="1">
      <alignment horizontal="right" vertical="center"/>
    </xf>
    <xf numFmtId="4" fontId="13" fillId="12" borderId="1" xfId="0" applyNumberFormat="1" applyFont="1" applyFill="1" applyBorder="1" applyAlignment="1">
      <alignment horizontal="right" vertical="center"/>
    </xf>
    <xf numFmtId="4" fontId="13" fillId="12" borderId="1" xfId="14" applyNumberFormat="1" applyFont="1" applyFill="1" applyBorder="1" applyAlignment="1">
      <alignment horizontal="right" vertical="center"/>
    </xf>
    <xf numFmtId="2" fontId="3" fillId="12" borderId="0" xfId="0" applyNumberFormat="1" applyFont="1" applyFill="1" applyAlignment="1" applyProtection="1">
      <alignment horizontal="right" vertical="center"/>
      <protection locked="0"/>
    </xf>
    <xf numFmtId="2" fontId="3" fillId="0" borderId="15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3" fontId="12" fillId="12" borderId="11" xfId="0" applyNumberFormat="1" applyFont="1" applyFill="1" applyBorder="1" applyAlignment="1">
      <alignment horizontal="right" vertical="center"/>
    </xf>
    <xf numFmtId="1" fontId="3" fillId="9" borderId="1" xfId="0" applyNumberFormat="1" applyFont="1" applyFill="1" applyBorder="1" applyAlignment="1" applyProtection="1">
      <alignment horizontal="right" vertical="center"/>
      <protection locked="0"/>
    </xf>
    <xf numFmtId="1" fontId="13" fillId="0" borderId="11" xfId="0" applyNumberFormat="1" applyFont="1" applyBorder="1" applyAlignment="1">
      <alignment horizontal="right" vertical="center"/>
    </xf>
    <xf numFmtId="1" fontId="13" fillId="0" borderId="1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 applyProtection="1">
      <alignment horizontal="right" vertical="center"/>
      <protection locked="0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169" fontId="5" fillId="0" borderId="11" xfId="0" applyNumberFormat="1" applyFont="1" applyBorder="1" applyAlignment="1">
      <alignment horizontal="right" vertical="center"/>
    </xf>
    <xf numFmtId="1" fontId="3" fillId="0" borderId="11" xfId="9" applyNumberFormat="1" applyFont="1" applyBorder="1" applyAlignment="1" applyProtection="1">
      <alignment horizontal="right" vertical="center"/>
      <protection locked="0"/>
    </xf>
    <xf numFmtId="1" fontId="3" fillId="0" borderId="1" xfId="9" quotePrefix="1" applyNumberFormat="1" applyFont="1" applyBorder="1" applyAlignment="1" applyProtection="1">
      <alignment horizontal="right" vertical="center"/>
      <protection locked="0"/>
    </xf>
    <xf numFmtId="10" fontId="3" fillId="0" borderId="1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right" vertical="center"/>
    </xf>
    <xf numFmtId="1" fontId="13" fillId="0" borderId="1" xfId="9" applyNumberFormat="1" applyFont="1" applyBorder="1" applyAlignment="1" applyProtection="1">
      <alignment horizontal="right" vertical="center"/>
      <protection locked="0"/>
    </xf>
    <xf numFmtId="171" fontId="13" fillId="0" borderId="1" xfId="9" applyNumberFormat="1" applyFont="1" applyBorder="1" applyAlignment="1" applyProtection="1">
      <alignment horizontal="right" vertical="center"/>
      <protection locked="0"/>
    </xf>
    <xf numFmtId="176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166" fontId="12" fillId="3" borderId="18" xfId="14" quotePrefix="1" applyFont="1" applyFill="1" applyBorder="1" applyAlignment="1" applyProtection="1">
      <alignment horizontal="right" vertical="center"/>
      <protection locked="0"/>
    </xf>
    <xf numFmtId="166" fontId="12" fillId="12" borderId="1" xfId="14" quotePrefix="1" applyFont="1" applyFill="1" applyBorder="1" applyAlignment="1" applyProtection="1">
      <alignment horizontal="right" vertical="center"/>
      <protection locked="0"/>
    </xf>
    <xf numFmtId="166" fontId="12" fillId="3" borderId="1" xfId="14" quotePrefix="1" applyFont="1" applyFill="1" applyBorder="1" applyAlignment="1" applyProtection="1">
      <alignment horizontal="right" vertical="center"/>
      <protection locked="0"/>
    </xf>
    <xf numFmtId="166" fontId="12" fillId="12" borderId="18" xfId="14" quotePrefix="1" applyFont="1" applyFill="1" applyBorder="1" applyAlignment="1" applyProtection="1">
      <alignment horizontal="right" vertical="center"/>
      <protection locked="0"/>
    </xf>
    <xf numFmtId="0" fontId="3" fillId="3" borderId="3" xfId="0" applyFont="1" applyFill="1" applyBorder="1"/>
    <xf numFmtId="3" fontId="12" fillId="3" borderId="1" xfId="0" applyNumberFormat="1" applyFont="1" applyFill="1" applyBorder="1" applyAlignment="1" applyProtection="1">
      <alignment horizontal="right" vertical="center"/>
      <protection locked="0"/>
    </xf>
    <xf numFmtId="1" fontId="12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0" applyFont="1" applyFill="1" applyBorder="1" applyAlignment="1">
      <alignment horizontal="right"/>
    </xf>
    <xf numFmtId="0" fontId="12" fillId="3" borderId="1" xfId="0" applyFont="1" applyFill="1" applyBorder="1" applyAlignment="1">
      <alignment horizontal="right" vertical="center"/>
    </xf>
    <xf numFmtId="0" fontId="12" fillId="3" borderId="3" xfId="0" applyFont="1" applyFill="1" applyBorder="1"/>
    <xf numFmtId="0" fontId="3" fillId="3" borderId="1" xfId="0" applyFont="1" applyFill="1" applyBorder="1" applyAlignment="1">
      <alignment horizontal="right" vertical="center"/>
    </xf>
    <xf numFmtId="0" fontId="3" fillId="3" borderId="1" xfId="11" applyNumberFormat="1" applyFont="1" applyFill="1" applyBorder="1" applyAlignment="1">
      <alignment horizontal="right" vertical="center"/>
    </xf>
    <xf numFmtId="3" fontId="13" fillId="12" borderId="1" xfId="0" applyNumberFormat="1" applyFont="1" applyFill="1" applyBorder="1" applyAlignment="1">
      <alignment horizontal="right"/>
    </xf>
    <xf numFmtId="0" fontId="5" fillId="3" borderId="1" xfId="14" applyNumberFormat="1" applyFont="1" applyFill="1" applyBorder="1" applyAlignment="1">
      <alignment horizontal="right"/>
    </xf>
    <xf numFmtId="0" fontId="5" fillId="12" borderId="1" xfId="14" applyNumberFormat="1" applyFont="1" applyFill="1" applyBorder="1" applyAlignment="1">
      <alignment horizontal="right"/>
    </xf>
    <xf numFmtId="0" fontId="5" fillId="3" borderId="1" xfId="14" applyNumberFormat="1" applyFont="1" applyFill="1" applyBorder="1" applyAlignment="1">
      <alignment horizontal="right" vertical="center"/>
    </xf>
    <xf numFmtId="0" fontId="3" fillId="0" borderId="11" xfId="0" applyNumberFormat="1" applyFont="1" applyFill="1" applyBorder="1" applyAlignment="1">
      <alignment horizontal="right" vertical="center"/>
    </xf>
    <xf numFmtId="0" fontId="3" fillId="12" borderId="11" xfId="0" applyNumberFormat="1" applyFont="1" applyFill="1" applyBorder="1" applyAlignment="1">
      <alignment horizontal="right" vertical="center"/>
    </xf>
    <xf numFmtId="0" fontId="3" fillId="12" borderId="1" xfId="0" applyNumberFormat="1" applyFont="1" applyFill="1" applyBorder="1" applyAlignment="1">
      <alignment horizontal="right" vertical="center"/>
    </xf>
    <xf numFmtId="0" fontId="2" fillId="0" borderId="11" xfId="11" applyNumberFormat="1" applyFont="1" applyFill="1" applyBorder="1" applyAlignment="1">
      <alignment horizontal="right" vertical="center"/>
    </xf>
    <xf numFmtId="0" fontId="2" fillId="12" borderId="11" xfId="0" applyNumberFormat="1" applyFont="1" applyFill="1" applyBorder="1" applyAlignment="1">
      <alignment horizontal="right" vertical="center"/>
    </xf>
    <xf numFmtId="10" fontId="2" fillId="9" borderId="11" xfId="12" applyNumberFormat="1" applyFont="1" applyFill="1" applyBorder="1" applyAlignment="1">
      <alignment horizontal="center" vertical="center"/>
    </xf>
    <xf numFmtId="165" fontId="13" fillId="3" borderId="1" xfId="0" applyNumberFormat="1" applyFont="1" applyFill="1" applyBorder="1" applyAlignment="1">
      <alignment horizontal="right"/>
    </xf>
    <xf numFmtId="0" fontId="12" fillId="3" borderId="1" xfId="14" applyNumberFormat="1" applyFont="1" applyFill="1" applyBorder="1" applyAlignment="1">
      <alignment horizontal="right"/>
    </xf>
    <xf numFmtId="0" fontId="12" fillId="12" borderId="1" xfId="14" applyNumberFormat="1" applyFont="1" applyFill="1" applyBorder="1" applyAlignment="1">
      <alignment horizontal="right"/>
    </xf>
    <xf numFmtId="0" fontId="12" fillId="12" borderId="1" xfId="0" applyNumberFormat="1" applyFont="1" applyFill="1" applyBorder="1" applyAlignment="1">
      <alignment horizontal="right"/>
    </xf>
    <xf numFmtId="0" fontId="12" fillId="3" borderId="1" xfId="0" applyNumberFormat="1" applyFont="1" applyFill="1" applyBorder="1" applyAlignment="1">
      <alignment horizontal="right"/>
    </xf>
    <xf numFmtId="0" fontId="3" fillId="12" borderId="1" xfId="0" applyNumberFormat="1" applyFont="1" applyFill="1" applyBorder="1" applyAlignment="1" applyProtection="1">
      <alignment horizontal="right" vertical="center"/>
      <protection locked="0"/>
    </xf>
    <xf numFmtId="0" fontId="3" fillId="12" borderId="11" xfId="0" applyNumberFormat="1" applyFont="1" applyFill="1" applyBorder="1" applyAlignment="1" applyProtection="1">
      <alignment horizontal="right" vertical="center"/>
      <protection locked="0"/>
    </xf>
    <xf numFmtId="0" fontId="3" fillId="12" borderId="1" xfId="0" applyNumberFormat="1" applyFont="1" applyFill="1" applyBorder="1" applyAlignment="1" applyProtection="1">
      <alignment vertical="center"/>
      <protection locked="0"/>
    </xf>
    <xf numFmtId="0" fontId="3" fillId="19" borderId="1" xfId="0" applyNumberFormat="1" applyFont="1" applyFill="1" applyBorder="1" applyAlignment="1" applyProtection="1">
      <alignment horizontal="right" vertical="center"/>
      <protection locked="0"/>
    </xf>
    <xf numFmtId="165" fontId="3" fillId="0" borderId="19" xfId="0" applyNumberFormat="1" applyFont="1" applyBorder="1" applyAlignment="1" applyProtection="1">
      <alignment vertical="center"/>
      <protection locked="0"/>
    </xf>
    <xf numFmtId="165" fontId="3" fillId="0" borderId="20" xfId="0" applyNumberFormat="1" applyFont="1" applyBorder="1" applyAlignment="1" applyProtection="1">
      <alignment vertical="center"/>
      <protection locked="0"/>
    </xf>
    <xf numFmtId="165" fontId="3" fillId="0" borderId="7" xfId="0" applyNumberFormat="1" applyFont="1" applyBorder="1" applyAlignment="1" applyProtection="1">
      <alignment vertical="center"/>
      <protection locked="0"/>
    </xf>
    <xf numFmtId="1" fontId="13" fillId="3" borderId="11" xfId="0" applyNumberFormat="1" applyFont="1" applyFill="1" applyBorder="1" applyAlignment="1">
      <alignment horizontal="right"/>
    </xf>
    <xf numFmtId="0" fontId="3" fillId="0" borderId="11" xfId="0" applyNumberFormat="1" applyFont="1" applyFill="1" applyBorder="1" applyAlignment="1" applyProtection="1">
      <alignment vertical="center"/>
      <protection locked="0"/>
    </xf>
    <xf numFmtId="0" fontId="3" fillId="0" borderId="11" xfId="0" applyNumberFormat="1" applyFont="1" applyBorder="1" applyAlignment="1"/>
    <xf numFmtId="0" fontId="3" fillId="0" borderId="11" xfId="0" applyNumberFormat="1" applyFont="1" applyFill="1" applyBorder="1" applyAlignment="1"/>
    <xf numFmtId="0" fontId="3" fillId="0" borderId="11" xfId="0" applyNumberFormat="1" applyFont="1" applyFill="1" applyBorder="1" applyAlignment="1">
      <alignment vertical="center"/>
    </xf>
    <xf numFmtId="0" fontId="5" fillId="12" borderId="1" xfId="0" quotePrefix="1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quotePrefix="1" applyNumberFormat="1" applyFont="1" applyBorder="1" applyAlignment="1">
      <alignment vertical="center"/>
    </xf>
    <xf numFmtId="0" fontId="5" fillId="0" borderId="1" xfId="0" quotePrefix="1" applyNumberFormat="1" applyFont="1" applyFill="1" applyBorder="1" applyAlignment="1">
      <alignment vertical="center"/>
    </xf>
    <xf numFmtId="3" fontId="3" fillId="12" borderId="1" xfId="0" applyNumberFormat="1" applyFont="1" applyFill="1" applyBorder="1" applyAlignment="1">
      <alignment horizontal="right" vertical="center"/>
    </xf>
    <xf numFmtId="0" fontId="3" fillId="12" borderId="15" xfId="0" applyNumberFormat="1" applyFont="1" applyFill="1" applyBorder="1" applyAlignment="1" applyProtection="1">
      <alignment horizontal="left" vertical="center"/>
      <protection locked="0"/>
    </xf>
    <xf numFmtId="0" fontId="3" fillId="3" borderId="11" xfId="0" applyNumberFormat="1" applyFont="1" applyFill="1" applyBorder="1" applyAlignment="1" applyProtection="1">
      <alignment horizontal="right" vertical="center"/>
      <protection locked="0"/>
    </xf>
    <xf numFmtId="0" fontId="3" fillId="3" borderId="1" xfId="0" applyNumberFormat="1" applyFont="1" applyFill="1" applyBorder="1" applyAlignment="1" applyProtection="1">
      <alignment horizontal="right" vertical="center"/>
      <protection locked="0"/>
    </xf>
    <xf numFmtId="0" fontId="5" fillId="12" borderId="1" xfId="14" applyNumberFormat="1" applyFont="1" applyFill="1" applyBorder="1" applyAlignment="1">
      <alignment horizontal="right" vertical="center"/>
    </xf>
    <xf numFmtId="165" fontId="13" fillId="12" borderId="1" xfId="0" applyNumberFormat="1" applyFont="1" applyFill="1" applyBorder="1" applyAlignment="1">
      <alignment horizontal="right"/>
    </xf>
    <xf numFmtId="165" fontId="12" fillId="3" borderId="1" xfId="0" applyNumberFormat="1" applyFont="1" applyFill="1" applyBorder="1" applyAlignment="1">
      <alignment horizontal="right" vertical="center"/>
    </xf>
    <xf numFmtId="3" fontId="12" fillId="3" borderId="11" xfId="0" applyNumberFormat="1" applyFont="1" applyFill="1" applyBorder="1" applyAlignment="1">
      <alignment horizontal="right" vertical="center"/>
    </xf>
    <xf numFmtId="1" fontId="13" fillId="3" borderId="1" xfId="0" applyNumberFormat="1" applyFont="1" applyFill="1" applyBorder="1" applyAlignment="1">
      <alignment horizontal="right" vertical="center"/>
    </xf>
    <xf numFmtId="165" fontId="11" fillId="3" borderId="11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 applyProtection="1">
      <alignment vertical="center"/>
      <protection locked="0"/>
    </xf>
    <xf numFmtId="1" fontId="3" fillId="3" borderId="1" xfId="0" quotePrefix="1" applyNumberFormat="1" applyFont="1" applyFill="1" applyBorder="1" applyAlignment="1">
      <alignment horizontal="right" vertical="center"/>
    </xf>
    <xf numFmtId="9" fontId="3" fillId="12" borderId="1" xfId="11" applyNumberFormat="1" applyFont="1" applyFill="1" applyBorder="1" applyAlignment="1">
      <alignment horizontal="right" vertical="center"/>
    </xf>
    <xf numFmtId="3" fontId="3" fillId="12" borderId="11" xfId="0" applyNumberFormat="1" applyFont="1" applyFill="1" applyBorder="1" applyAlignment="1">
      <alignment horizontal="right" vertical="center"/>
    </xf>
    <xf numFmtId="3" fontId="3" fillId="0" borderId="11" xfId="0" applyNumberFormat="1" applyFont="1" applyFill="1" applyBorder="1" applyAlignment="1">
      <alignment vertical="center"/>
    </xf>
    <xf numFmtId="3" fontId="13" fillId="0" borderId="11" xfId="0" applyNumberFormat="1" applyFont="1" applyFill="1" applyBorder="1" applyAlignment="1"/>
    <xf numFmtId="3" fontId="3" fillId="0" borderId="11" xfId="0" applyNumberFormat="1" applyFont="1" applyBorder="1" applyAlignment="1"/>
    <xf numFmtId="3" fontId="3" fillId="14" borderId="1" xfId="0" applyNumberFormat="1" applyFont="1" applyFill="1" applyBorder="1" applyAlignment="1">
      <alignment vertical="center"/>
    </xf>
    <xf numFmtId="3" fontId="13" fillId="12" borderId="1" xfId="0" applyNumberFormat="1" applyFont="1" applyFill="1" applyBorder="1" applyAlignment="1"/>
    <xf numFmtId="3" fontId="3" fillId="14" borderId="1" xfId="0" applyNumberFormat="1" applyFont="1" applyFill="1" applyBorder="1" applyAlignment="1"/>
    <xf numFmtId="3" fontId="3" fillId="0" borderId="1" xfId="0" applyNumberFormat="1" applyFont="1" applyFill="1" applyBorder="1" applyAlignment="1">
      <alignment vertical="center"/>
    </xf>
    <xf numFmtId="3" fontId="13" fillId="0" borderId="1" xfId="0" applyNumberFormat="1" applyFont="1" applyFill="1" applyBorder="1" applyAlignment="1"/>
    <xf numFmtId="3" fontId="3" fillId="0" borderId="1" xfId="0" applyNumberFormat="1" applyFont="1" applyBorder="1" applyAlignment="1"/>
    <xf numFmtId="3" fontId="3" fillId="0" borderId="1" xfId="0" applyNumberFormat="1" applyFont="1" applyFill="1" applyBorder="1" applyAlignment="1"/>
    <xf numFmtId="0" fontId="3" fillId="0" borderId="0" xfId="0" applyFont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1" xfId="0" applyNumberFormat="1" applyFont="1" applyFill="1" applyBorder="1" applyAlignment="1" applyProtection="1">
      <alignment horizontal="left" vertical="center"/>
      <protection locked="0"/>
    </xf>
    <xf numFmtId="2" fontId="2" fillId="9" borderId="1" xfId="0" applyNumberFormat="1" applyFont="1" applyFill="1" applyBorder="1" applyAlignment="1" applyProtection="1">
      <alignment horizontal="left" vertical="center"/>
      <protection locked="0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22" xfId="0" applyNumberFormat="1" applyFont="1" applyBorder="1" applyAlignment="1" applyProtection="1">
      <alignment horizontal="center" vertical="center"/>
      <protection locked="0"/>
    </xf>
    <xf numFmtId="165" fontId="3" fillId="0" borderId="10" xfId="0" applyNumberFormat="1" applyFont="1" applyBorder="1" applyAlignment="1" applyProtection="1">
      <alignment horizontal="center" vertical="center"/>
      <protection locked="0"/>
    </xf>
    <xf numFmtId="165" fontId="3" fillId="0" borderId="23" xfId="0" applyNumberFormat="1" applyFont="1" applyBorder="1" applyAlignment="1" applyProtection="1">
      <alignment horizontal="center" vertical="center"/>
      <protection locked="0"/>
    </xf>
    <xf numFmtId="2" fontId="3" fillId="0" borderId="19" xfId="0" applyNumberFormat="1" applyFont="1" applyBorder="1" applyAlignment="1" applyProtection="1">
      <alignment horizontal="center" vertical="center"/>
      <protection locked="0"/>
    </xf>
    <xf numFmtId="2" fontId="3" fillId="0" borderId="20" xfId="0" applyNumberFormat="1" applyFont="1" applyBorder="1" applyAlignment="1" applyProtection="1">
      <alignment horizontal="center" vertical="center"/>
      <protection locked="0"/>
    </xf>
    <xf numFmtId="2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0" xfId="0" applyNumberFormat="1" applyFont="1" applyAlignment="1" applyProtection="1">
      <alignment horizontal="center" vertical="center"/>
      <protection locked="0"/>
    </xf>
    <xf numFmtId="165" fontId="4" fillId="0" borderId="4" xfId="0" applyNumberFormat="1" applyFont="1" applyBorder="1" applyAlignment="1" applyProtection="1">
      <alignment horizontal="left" vertical="center"/>
      <protection locked="0"/>
    </xf>
    <xf numFmtId="165" fontId="4" fillId="0" borderId="0" xfId="0" applyNumberFormat="1" applyFont="1" applyAlignment="1" applyProtection="1">
      <alignment horizontal="left" vertical="center"/>
      <protection locked="0"/>
    </xf>
    <xf numFmtId="165" fontId="3" fillId="0" borderId="4" xfId="0" applyNumberFormat="1" applyFont="1" applyBorder="1" applyAlignment="1" applyProtection="1">
      <alignment horizontal="center" vertical="center"/>
      <protection locked="0"/>
    </xf>
    <xf numFmtId="165" fontId="5" fillId="0" borderId="0" xfId="0" applyNumberFormat="1" applyFont="1" applyAlignment="1" applyProtection="1">
      <alignment horizontal="center" vertical="center"/>
      <protection locked="0"/>
    </xf>
    <xf numFmtId="2" fontId="2" fillId="9" borderId="19" xfId="0" applyNumberFormat="1" applyFont="1" applyFill="1" applyBorder="1" applyAlignment="1" applyProtection="1">
      <alignment horizontal="left" vertical="center"/>
      <protection locked="0"/>
    </xf>
    <xf numFmtId="2" fontId="2" fillId="9" borderId="20" xfId="0" applyNumberFormat="1" applyFont="1" applyFill="1" applyBorder="1" applyAlignment="1" applyProtection="1">
      <alignment horizontal="left" vertical="center"/>
      <protection locked="0"/>
    </xf>
    <xf numFmtId="2" fontId="2" fillId="9" borderId="7" xfId="0" applyNumberFormat="1" applyFont="1" applyFill="1" applyBorder="1" applyAlignment="1" applyProtection="1">
      <alignment horizontal="left" vertical="center"/>
      <protection locked="0"/>
    </xf>
    <xf numFmtId="2" fontId="21" fillId="10" borderId="19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20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7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19" xfId="0" applyNumberFormat="1" applyFont="1" applyFill="1" applyBorder="1" applyAlignment="1" applyProtection="1">
      <alignment horizontal="left" vertical="center"/>
      <protection locked="0"/>
    </xf>
    <xf numFmtId="2" fontId="21" fillId="10" borderId="20" xfId="0" applyNumberFormat="1" applyFont="1" applyFill="1" applyBorder="1" applyAlignment="1" applyProtection="1">
      <alignment horizontal="left" vertical="center"/>
      <protection locked="0"/>
    </xf>
    <xf numFmtId="2" fontId="21" fillId="10" borderId="7" xfId="0" applyNumberFormat="1" applyFont="1" applyFill="1" applyBorder="1" applyAlignment="1" applyProtection="1">
      <alignment horizontal="left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165" fontId="3" fillId="0" borderId="24" xfId="0" applyNumberFormat="1" applyFont="1" applyBorder="1" applyAlignment="1" applyProtection="1">
      <alignment horizontal="center" vertical="center"/>
      <protection locked="0"/>
    </xf>
    <xf numFmtId="165" fontId="3" fillId="0" borderId="21" xfId="0" applyNumberFormat="1" applyFont="1" applyBorder="1" applyAlignment="1" applyProtection="1">
      <alignment horizontal="center" vertical="center"/>
      <protection locked="0"/>
    </xf>
    <xf numFmtId="165" fontId="3" fillId="0" borderId="25" xfId="0" applyNumberFormat="1" applyFont="1" applyBorder="1" applyAlignment="1" applyProtection="1">
      <alignment horizontal="center" vertical="center"/>
      <protection locked="0"/>
    </xf>
    <xf numFmtId="165" fontId="24" fillId="5" borderId="24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21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25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10" xfId="0" applyNumberFormat="1" applyFont="1" applyFill="1" applyBorder="1" applyAlignment="1" applyProtection="1">
      <alignment horizontal="center" vertical="center" wrapText="1"/>
      <protection locked="0"/>
    </xf>
    <xf numFmtId="165" fontId="18" fillId="0" borderId="0" xfId="0" applyNumberFormat="1" applyFont="1" applyFill="1" applyAlignment="1" applyProtection="1">
      <alignment horizontal="center" vertical="center"/>
      <protection locked="0"/>
    </xf>
    <xf numFmtId="2" fontId="2" fillId="13" borderId="1" xfId="0" applyNumberFormat="1" applyFont="1" applyFill="1" applyBorder="1" applyAlignment="1" applyProtection="1">
      <alignment horizontal="left" vertical="center"/>
      <protection locked="0"/>
    </xf>
    <xf numFmtId="165" fontId="2" fillId="0" borderId="19" xfId="0" applyNumberFormat="1" applyFont="1" applyBorder="1" applyAlignment="1" applyProtection="1">
      <alignment horizontal="left" vertical="center"/>
      <protection locked="0"/>
    </xf>
    <xf numFmtId="165" fontId="2" fillId="0" borderId="20" xfId="0" applyNumberFormat="1" applyFont="1" applyBorder="1" applyAlignment="1" applyProtection="1">
      <alignment horizontal="left" vertical="center"/>
      <protection locked="0"/>
    </xf>
    <xf numFmtId="165" fontId="2" fillId="0" borderId="7" xfId="0" applyNumberFormat="1" applyFont="1" applyBorder="1" applyAlignment="1" applyProtection="1">
      <alignment horizontal="left" vertical="center"/>
      <protection locked="0"/>
    </xf>
    <xf numFmtId="2" fontId="2" fillId="3" borderId="19" xfId="0" applyNumberFormat="1" applyFon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>
      <alignment horizontal="left" vertical="center"/>
    </xf>
    <xf numFmtId="2" fontId="2" fillId="0" borderId="19" xfId="0" applyNumberFormat="1" applyFont="1" applyBorder="1" applyAlignment="1" applyProtection="1">
      <alignment horizontal="center" vertical="center"/>
      <protection locked="0"/>
    </xf>
    <xf numFmtId="2" fontId="2" fillId="0" borderId="20" xfId="0" applyNumberFormat="1" applyFont="1" applyBorder="1" applyAlignment="1" applyProtection="1">
      <alignment horizontal="center" vertical="center"/>
      <protection locked="0"/>
    </xf>
    <xf numFmtId="2" fontId="2" fillId="0" borderId="7" xfId="0" applyNumberFormat="1" applyFont="1" applyBorder="1" applyAlignment="1" applyProtection="1">
      <alignment horizontal="center" vertical="center"/>
      <protection locked="0"/>
    </xf>
    <xf numFmtId="2" fontId="2" fillId="9" borderId="11" xfId="0" applyNumberFormat="1" applyFont="1" applyFill="1" applyBorder="1" applyAlignment="1" applyProtection="1">
      <alignment horizontal="left" vertical="center"/>
      <protection locked="0"/>
    </xf>
    <xf numFmtId="2" fontId="20" fillId="6" borderId="12" xfId="0" applyNumberFormat="1" applyFont="1" applyFill="1" applyBorder="1" applyAlignment="1" applyProtection="1">
      <alignment horizontal="left" vertical="center"/>
      <protection locked="0"/>
    </xf>
    <xf numFmtId="2" fontId="20" fillId="6" borderId="13" xfId="0" applyNumberFormat="1" applyFont="1" applyFill="1" applyBorder="1" applyAlignment="1" applyProtection="1">
      <alignment horizontal="left" vertical="center"/>
      <protection locked="0"/>
    </xf>
    <xf numFmtId="2" fontId="20" fillId="6" borderId="14" xfId="0" applyNumberFormat="1" applyFont="1" applyFill="1" applyBorder="1" applyAlignment="1" applyProtection="1">
      <alignment horizontal="left" vertical="center"/>
      <protection locked="0"/>
    </xf>
    <xf numFmtId="2" fontId="18" fillId="6" borderId="12" xfId="0" applyNumberFormat="1" applyFont="1" applyFill="1" applyBorder="1" applyAlignment="1" applyProtection="1">
      <alignment horizontal="left" vertical="center"/>
      <protection locked="0"/>
    </xf>
    <xf numFmtId="2" fontId="18" fillId="6" borderId="13" xfId="0" applyNumberFormat="1" applyFont="1" applyFill="1" applyBorder="1" applyAlignment="1" applyProtection="1">
      <alignment horizontal="left" vertical="center"/>
      <protection locked="0"/>
    </xf>
    <xf numFmtId="2" fontId="18" fillId="6" borderId="14" xfId="0" applyNumberFormat="1" applyFont="1" applyFill="1" applyBorder="1" applyAlignment="1" applyProtection="1">
      <alignment horizontal="left" vertical="center"/>
      <protection locked="0"/>
    </xf>
    <xf numFmtId="165" fontId="3" fillId="0" borderId="9" xfId="0" applyNumberFormat="1" applyFont="1" applyBorder="1" applyAlignment="1" applyProtection="1">
      <alignment horizontal="center" vertical="center"/>
      <protection locked="0"/>
    </xf>
    <xf numFmtId="165" fontId="24" fillId="5" borderId="30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0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31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26" xfId="0" applyFont="1" applyFill="1" applyBorder="1" applyAlignment="1">
      <alignment horizontal="center" vertical="center"/>
    </xf>
    <xf numFmtId="0" fontId="25" fillId="5" borderId="27" xfId="0" applyFont="1" applyFill="1" applyBorder="1" applyAlignment="1">
      <alignment horizontal="center" vertical="center"/>
    </xf>
    <xf numFmtId="0" fontId="25" fillId="5" borderId="28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25" fillId="5" borderId="32" xfId="0" applyFont="1" applyFill="1" applyBorder="1" applyAlignment="1">
      <alignment horizontal="center" vertical="center"/>
    </xf>
    <xf numFmtId="0" fontId="25" fillId="5" borderId="33" xfId="0" applyFont="1" applyFill="1" applyBorder="1" applyAlignment="1">
      <alignment horizontal="center" vertical="center"/>
    </xf>
    <xf numFmtId="0" fontId="25" fillId="5" borderId="34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3" fontId="15" fillId="9" borderId="19" xfId="0" applyNumberFormat="1" applyFont="1" applyFill="1" applyBorder="1" applyAlignment="1">
      <alignment horizontal="center" vertical="center"/>
    </xf>
    <xf numFmtId="3" fontId="15" fillId="9" borderId="20" xfId="0" applyNumberFormat="1" applyFont="1" applyFill="1" applyBorder="1" applyAlignment="1">
      <alignment horizontal="center" vertical="center"/>
    </xf>
    <xf numFmtId="3" fontId="15" fillId="9" borderId="7" xfId="0" applyNumberFormat="1" applyFont="1" applyFill="1" applyBorder="1" applyAlignment="1">
      <alignment horizontal="center" vertical="center"/>
    </xf>
  </cellXfs>
  <cellStyles count="21">
    <cellStyle name="Excel Built-in Comma" xfId="1" xr:uid="{00000000-0005-0000-0000-000000000000}"/>
    <cellStyle name="Excel Built-in Percent" xfId="2" xr:uid="{00000000-0005-0000-0000-000001000000}"/>
    <cellStyle name="Hiperlink 2" xfId="3" xr:uid="{00000000-0005-0000-0000-000002000000}"/>
    <cellStyle name="Moeda" xfId="20" builtinId="4"/>
    <cellStyle name="Moeda 2" xfId="4" xr:uid="{00000000-0005-0000-0000-000003000000}"/>
    <cellStyle name="Normal" xfId="0" builtinId="0"/>
    <cellStyle name="Normal 10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5" xfId="9" xr:uid="{00000000-0005-0000-0000-000009000000}"/>
    <cellStyle name="Normal 5 2" xfId="10" xr:uid="{00000000-0005-0000-0000-00000A000000}"/>
    <cellStyle name="Porcentagem" xfId="11" builtinId="5"/>
    <cellStyle name="Porcentagem 2" xfId="12" xr:uid="{00000000-0005-0000-0000-00000C000000}"/>
    <cellStyle name="Texto Explicativo" xfId="13" builtinId="53"/>
    <cellStyle name="Vírgula" xfId="14" builtinId="3"/>
    <cellStyle name="Vírgula 2" xfId="15" xr:uid="{00000000-0005-0000-0000-00000F000000}"/>
    <cellStyle name="Vírgula 2 2" xfId="16" xr:uid="{00000000-0005-0000-0000-000010000000}"/>
    <cellStyle name="Vírgula 3" xfId="17" xr:uid="{00000000-0005-0000-0000-000011000000}"/>
    <cellStyle name="Vírgula 3 2" xfId="18" xr:uid="{00000000-0005-0000-0000-000012000000}"/>
    <cellStyle name="Vírgula 4" xfId="19" xr:uid="{00000000-0005-0000-0000-00001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197470</xdr:colOff>
      <xdr:row>444</xdr:row>
      <xdr:rowOff>237782</xdr:rowOff>
    </xdr:from>
    <xdr:to>
      <xdr:col>6</xdr:col>
      <xdr:colOff>272929</xdr:colOff>
      <xdr:row>452</xdr:row>
      <xdr:rowOff>27330</xdr:rowOff>
    </xdr:to>
    <xdr:pic>
      <xdr:nvPicPr>
        <xdr:cNvPr id="391394" name="Picture 11">
          <a:extLst>
            <a:ext uri="{FF2B5EF4-FFF2-40B4-BE49-F238E27FC236}">
              <a16:creationId xmlns:a16="http://schemas.microsoft.com/office/drawing/2014/main" id="{2B96B8F3-579A-431E-8943-1EC7410C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7588" y="78208311"/>
          <a:ext cx="1700312" cy="831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2066</xdr:colOff>
      <xdr:row>441</xdr:row>
      <xdr:rowOff>767739</xdr:rowOff>
    </xdr:from>
    <xdr:ext cx="4572654" cy="917653"/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70FDF8A2-4A99-47B0-97EB-D53AFAD0F516}"/>
            </a:ext>
          </a:extLst>
        </xdr:cNvPr>
        <xdr:cNvSpPr txBox="1"/>
      </xdr:nvSpPr>
      <xdr:spPr>
        <a:xfrm>
          <a:off x="10188213" y="77214268"/>
          <a:ext cx="4572654" cy="9176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Fabricia Dias Maciel</a:t>
          </a:r>
        </a:p>
        <a:p>
          <a:pPr algn="ctr"/>
          <a:r>
            <a:rPr lang="pt-BR" sz="1600"/>
            <a:t> </a:t>
          </a:r>
          <a:r>
            <a:rPr lang="pt-BR" sz="1600" b="1"/>
            <a:t>Diretora Técnica</a:t>
          </a:r>
        </a:p>
      </xdr:txBody>
    </xdr:sp>
    <xdr:clientData/>
  </xdr:oneCellAnchor>
  <xdr:oneCellAnchor>
    <xdr:from>
      <xdr:col>9</xdr:col>
      <xdr:colOff>6687</xdr:colOff>
      <xdr:row>438</xdr:row>
      <xdr:rowOff>120690</xdr:rowOff>
    </xdr:from>
    <xdr:ext cx="4516127" cy="843693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240549B0-CDAA-4DB5-BD4F-0C75E1B53DB4}"/>
            </a:ext>
          </a:extLst>
        </xdr:cNvPr>
        <xdr:cNvSpPr txBox="1"/>
      </xdr:nvSpPr>
      <xdr:spPr>
        <a:xfrm>
          <a:off x="10192834" y="75995719"/>
          <a:ext cx="4516127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Claudete Ferreira Quintino </a:t>
          </a:r>
        </a:p>
        <a:p>
          <a:pPr algn="ctr"/>
          <a:r>
            <a:rPr lang="pt-BR" sz="1600" b="1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Gerente  Administrativa/Financeira</a:t>
          </a:r>
          <a:r>
            <a:rPr lang="pt-BR" sz="1600" b="1"/>
            <a:t> </a:t>
          </a:r>
        </a:p>
      </xdr:txBody>
    </xdr:sp>
    <xdr:clientData/>
  </xdr:oneCellAnchor>
  <xdr:twoCellAnchor editAs="oneCell">
    <xdr:from>
      <xdr:col>12</xdr:col>
      <xdr:colOff>331005</xdr:colOff>
      <xdr:row>0</xdr:row>
      <xdr:rowOff>39646</xdr:rowOff>
    </xdr:from>
    <xdr:to>
      <xdr:col>14</xdr:col>
      <xdr:colOff>314015</xdr:colOff>
      <xdr:row>1</xdr:row>
      <xdr:rowOff>307460</xdr:rowOff>
    </xdr:to>
    <xdr:pic>
      <xdr:nvPicPr>
        <xdr:cNvPr id="391403" name="Imagem 14">
          <a:extLst>
            <a:ext uri="{FF2B5EF4-FFF2-40B4-BE49-F238E27FC236}">
              <a16:creationId xmlns:a16="http://schemas.microsoft.com/office/drawing/2014/main" id="{464BF1F9-1EBE-4FAB-8A33-4C864D5B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2299" y="39646"/>
          <a:ext cx="1947543" cy="615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173008</xdr:colOff>
      <xdr:row>0</xdr:row>
      <xdr:rowOff>51912</xdr:rowOff>
    </xdr:from>
    <xdr:to>
      <xdr:col>0</xdr:col>
      <xdr:colOff>1815353</xdr:colOff>
      <xdr:row>1</xdr:row>
      <xdr:rowOff>295194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BF1651F-31B4-4CE2-AE92-2D202A04C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08" y="51912"/>
          <a:ext cx="1642345" cy="590664"/>
        </a:xfrm>
        <a:prstGeom prst="rect">
          <a:avLst/>
        </a:prstGeom>
      </xdr:spPr>
    </xdr:pic>
    <xdr:clientData/>
  </xdr:twoCellAnchor>
  <xdr:oneCellAnchor>
    <xdr:from>
      <xdr:col>3</xdr:col>
      <xdr:colOff>235326</xdr:colOff>
      <xdr:row>441</xdr:row>
      <xdr:rowOff>89648</xdr:rowOff>
    </xdr:from>
    <xdr:ext cx="3741792" cy="1165412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56FD200B-7635-4355-A619-B21A3BE0847C}"/>
            </a:ext>
          </a:extLst>
        </xdr:cNvPr>
        <xdr:cNvSpPr txBox="1"/>
      </xdr:nvSpPr>
      <xdr:spPr>
        <a:xfrm>
          <a:off x="5670179" y="76536177"/>
          <a:ext cx="3741792" cy="11654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pt-BR" sz="1600"/>
            <a:t>___________________________________</a:t>
          </a:r>
        </a:p>
        <a:p>
          <a:pPr algn="ctr"/>
          <a:r>
            <a:rPr lang="pt-BR" sz="1600" b="0">
              <a:solidFill>
                <a:sysClr val="windowText" lastClr="000000"/>
              </a:solidFill>
            </a:rPr>
            <a:t> Francyisis</a:t>
          </a:r>
          <a:r>
            <a:rPr lang="pt-BR" sz="1600" b="0" baseline="0">
              <a:solidFill>
                <a:sysClr val="windowText" lastClr="000000"/>
              </a:solidFill>
            </a:rPr>
            <a:t> da Silva Pires</a:t>
          </a:r>
          <a:endParaRPr lang="pt-BR" sz="1600" b="0">
            <a:solidFill>
              <a:sysClr val="windowText" lastClr="000000"/>
            </a:solidFill>
          </a:endParaRPr>
        </a:p>
        <a:p>
          <a:pPr algn="ctr"/>
          <a:r>
            <a:rPr lang="pt-BR" sz="1600" b="1"/>
            <a:t>Auxiliar Administrativo</a:t>
          </a:r>
        </a:p>
        <a:p>
          <a:pPr algn="ctr"/>
          <a:r>
            <a:rPr lang="pt-BR" sz="1600" b="1"/>
            <a:t>Responsável</a:t>
          </a:r>
          <a:r>
            <a:rPr lang="pt-BR" sz="1600" b="1" baseline="0"/>
            <a:t> pelo preenchimento</a:t>
          </a:r>
          <a:endParaRPr lang="pt-BR" sz="1600" b="1"/>
        </a:p>
      </xdr:txBody>
    </xdr:sp>
    <xdr:clientData/>
  </xdr:oneCellAnchor>
  <xdr:oneCellAnchor>
    <xdr:from>
      <xdr:col>0</xdr:col>
      <xdr:colOff>596808</xdr:colOff>
      <xdr:row>439</xdr:row>
      <xdr:rowOff>22027</xdr:rowOff>
    </xdr:from>
    <xdr:ext cx="4440810" cy="843693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4BE122CE-B96E-49EB-A1EE-ADC2F78A4755}"/>
            </a:ext>
          </a:extLst>
        </xdr:cNvPr>
        <xdr:cNvSpPr txBox="1"/>
      </xdr:nvSpPr>
      <xdr:spPr>
        <a:xfrm>
          <a:off x="596808" y="77802056"/>
          <a:ext cx="4440810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Paola</a:t>
          </a:r>
          <a:r>
            <a:rPr lang="pt-BR" sz="1600" baseline="0"/>
            <a:t> Alejandra Valenzuela Reyes</a:t>
          </a:r>
          <a:endParaRPr lang="pt-BR" sz="1600"/>
        </a:p>
        <a:p>
          <a:pPr algn="ctr"/>
          <a:r>
            <a:rPr lang="pt-BR" sz="1600" b="1"/>
            <a:t>Diretora Executiva</a:t>
          </a:r>
        </a:p>
      </xdr:txBody>
    </xdr:sp>
    <xdr:clientData/>
  </xdr:oneCellAnchor>
  <xdr:oneCellAnchor>
    <xdr:from>
      <xdr:col>0</xdr:col>
      <xdr:colOff>537883</xdr:colOff>
      <xdr:row>442</xdr:row>
      <xdr:rowOff>201706</xdr:rowOff>
    </xdr:from>
    <xdr:ext cx="4448735" cy="843693"/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CA3E1B61-25C1-43F0-9462-21734200EE02}"/>
            </a:ext>
          </a:extLst>
        </xdr:cNvPr>
        <xdr:cNvSpPr txBox="1"/>
      </xdr:nvSpPr>
      <xdr:spPr>
        <a:xfrm>
          <a:off x="537883" y="79135941"/>
          <a:ext cx="4448735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___________________________________</a:t>
          </a:r>
        </a:p>
        <a:p>
          <a:pPr algn="ctr"/>
          <a:r>
            <a:rPr lang="pt-BR" sz="1600" b="0"/>
            <a:t>Ricardo Gomes Junior</a:t>
          </a:r>
        </a:p>
        <a:p>
          <a:pPr algn="ctr"/>
          <a:r>
            <a:rPr lang="pt-BR" sz="1600" b="1"/>
            <a:t>Gerente Assistencial</a:t>
          </a:r>
        </a:p>
      </xdr:txBody>
    </xdr:sp>
    <xdr:clientData/>
  </xdr:oneCellAnchor>
  <xdr:twoCellAnchor editAs="oneCell">
    <xdr:from>
      <xdr:col>4</xdr:col>
      <xdr:colOff>13914</xdr:colOff>
      <xdr:row>439</xdr:row>
      <xdr:rowOff>51778</xdr:rowOff>
    </xdr:from>
    <xdr:to>
      <xdr:col>6</xdr:col>
      <xdr:colOff>97428</xdr:colOff>
      <xdr:row>441</xdr:row>
      <xdr:rowOff>668906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67E1C8C8-98D7-4B61-A47B-02A3114CD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98200">
          <a:off x="7477032" y="79804043"/>
          <a:ext cx="2167808" cy="9981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800100</xdr:colOff>
      <xdr:row>0</xdr:row>
      <xdr:rowOff>39647</xdr:rowOff>
    </xdr:from>
    <xdr:to>
      <xdr:col>14</xdr:col>
      <xdr:colOff>570631</xdr:colOff>
      <xdr:row>1</xdr:row>
      <xdr:rowOff>310575</xdr:rowOff>
    </xdr:to>
    <xdr:pic>
      <xdr:nvPicPr>
        <xdr:cNvPr id="2" name="Imagem 14">
          <a:extLst>
            <a:ext uri="{FF2B5EF4-FFF2-40B4-BE49-F238E27FC236}">
              <a16:creationId xmlns:a16="http://schemas.microsoft.com/office/drawing/2014/main" id="{054406CB-CDB5-46E3-BAB5-28C1959B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5975" y="39647"/>
          <a:ext cx="1475506" cy="499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173009</xdr:colOff>
      <xdr:row>0</xdr:row>
      <xdr:rowOff>51913</xdr:rowOff>
    </xdr:from>
    <xdr:to>
      <xdr:col>0</xdr:col>
      <xdr:colOff>1485901</xdr:colOff>
      <xdr:row>1</xdr:row>
      <xdr:rowOff>329979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A2CD1DC-8BA9-493E-BF1E-112108E17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09" y="51913"/>
          <a:ext cx="1312892" cy="506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K519"/>
  <sheetViews>
    <sheetView showGridLines="0" tabSelected="1" view="pageBreakPreview" zoomScale="85" zoomScaleNormal="85" zoomScaleSheetLayoutView="85" zoomScalePageLayoutView="24" workbookViewId="0">
      <selection activeCell="M54" sqref="M54"/>
    </sheetView>
  </sheetViews>
  <sheetFormatPr defaultRowHeight="15" x14ac:dyDescent="0.2"/>
  <cols>
    <col min="1" max="1" width="65" style="19" customWidth="1"/>
    <col min="2" max="2" width="15.5703125" style="20" customWidth="1"/>
    <col min="3" max="3" width="15.5703125" style="7" customWidth="1"/>
    <col min="4" max="4" width="15.5703125" style="20" customWidth="1"/>
    <col min="5" max="5" width="15.5703125" style="7" customWidth="1"/>
    <col min="6" max="6" width="15.5703125" style="21" customWidth="1"/>
    <col min="7" max="7" width="15.5703125" style="7" customWidth="1"/>
    <col min="8" max="8" width="15.5703125" style="20" customWidth="1"/>
    <col min="9" max="9" width="15.5703125" style="7" customWidth="1"/>
    <col min="10" max="10" width="15.5703125" style="20" customWidth="1"/>
    <col min="11" max="11" width="15.5703125" style="7" bestFit="1" customWidth="1"/>
    <col min="12" max="12" width="15.5703125" style="22" bestFit="1" customWidth="1"/>
    <col min="13" max="13" width="15.5703125" style="7" bestFit="1" customWidth="1"/>
    <col min="14" max="14" width="13.7109375" style="23" bestFit="1" customWidth="1"/>
    <col min="15" max="15" width="12.85546875" style="24" bestFit="1" customWidth="1"/>
    <col min="16" max="16" width="20" style="36" customWidth="1"/>
    <col min="17" max="41" width="20" style="144" customWidth="1"/>
    <col min="42" max="16384" width="9.140625" style="144"/>
  </cols>
  <sheetData>
    <row r="1" spans="1:16" s="143" customFormat="1" ht="27" customHeight="1" thickTop="1" x14ac:dyDescent="0.2">
      <c r="A1" s="241" t="s">
        <v>384</v>
      </c>
      <c r="B1" s="689" t="s">
        <v>477</v>
      </c>
      <c r="C1" s="689"/>
      <c r="D1" s="689"/>
      <c r="E1" s="689"/>
      <c r="F1" s="689"/>
      <c r="G1" s="689"/>
      <c r="H1" s="689"/>
      <c r="I1" s="689"/>
      <c r="J1" s="689"/>
      <c r="K1" s="689"/>
      <c r="L1" s="242"/>
      <c r="M1" s="242"/>
      <c r="N1" s="243"/>
      <c r="O1" s="244"/>
      <c r="P1" s="60"/>
    </row>
    <row r="2" spans="1:16" ht="30" customHeight="1" x14ac:dyDescent="0.2">
      <c r="A2" s="686" t="s">
        <v>385</v>
      </c>
      <c r="B2" s="687"/>
      <c r="C2" s="687"/>
      <c r="D2" s="687"/>
      <c r="E2" s="687"/>
      <c r="F2" s="687"/>
      <c r="G2" s="687"/>
      <c r="H2" s="687"/>
      <c r="I2" s="687"/>
      <c r="J2" s="687"/>
      <c r="K2" s="687"/>
      <c r="L2" s="687"/>
      <c r="M2" s="687"/>
      <c r="N2" s="687"/>
      <c r="O2" s="688"/>
    </row>
    <row r="3" spans="1:16" ht="9.9499999999999993" customHeight="1" x14ac:dyDescent="0.2">
      <c r="A3" s="690"/>
      <c r="B3" s="690"/>
      <c r="C3" s="690"/>
      <c r="D3" s="690"/>
      <c r="E3" s="690"/>
      <c r="F3" s="690"/>
      <c r="G3" s="690"/>
      <c r="H3" s="690"/>
      <c r="I3" s="690"/>
      <c r="J3" s="690"/>
      <c r="K3" s="690"/>
      <c r="L3" s="690"/>
      <c r="M3" s="690"/>
      <c r="N3" s="690"/>
      <c r="O3" s="690"/>
    </row>
    <row r="4" spans="1:16" s="145" customFormat="1" x14ac:dyDescent="0.2">
      <c r="A4" s="245" t="s">
        <v>33</v>
      </c>
      <c r="B4" s="127" t="s">
        <v>372</v>
      </c>
      <c r="C4" s="127" t="s">
        <v>34</v>
      </c>
      <c r="D4" s="127" t="s">
        <v>373</v>
      </c>
      <c r="E4" s="127" t="s">
        <v>35</v>
      </c>
      <c r="F4" s="128" t="s">
        <v>36</v>
      </c>
      <c r="G4" s="127" t="s">
        <v>37</v>
      </c>
      <c r="H4" s="127" t="s">
        <v>38</v>
      </c>
      <c r="I4" s="127" t="s">
        <v>39</v>
      </c>
      <c r="J4" s="127" t="s">
        <v>40</v>
      </c>
      <c r="K4" s="127" t="s">
        <v>41</v>
      </c>
      <c r="L4" s="127" t="s">
        <v>42</v>
      </c>
      <c r="M4" s="127" t="s">
        <v>43</v>
      </c>
      <c r="N4" s="127" t="s">
        <v>44</v>
      </c>
      <c r="O4" s="240" t="s">
        <v>48</v>
      </c>
      <c r="P4" s="61"/>
    </row>
    <row r="5" spans="1:16" s="146" customFormat="1" x14ac:dyDescent="0.2">
      <c r="A5" s="691" t="s">
        <v>430</v>
      </c>
      <c r="B5" s="691"/>
      <c r="C5" s="691"/>
      <c r="D5" s="691"/>
      <c r="E5" s="691"/>
      <c r="F5" s="691"/>
      <c r="G5" s="691"/>
      <c r="H5" s="691"/>
      <c r="I5" s="691"/>
      <c r="J5" s="691"/>
      <c r="K5" s="691"/>
      <c r="L5" s="691"/>
      <c r="M5" s="691"/>
      <c r="N5" s="691"/>
      <c r="O5" s="691"/>
      <c r="P5" s="62"/>
    </row>
    <row r="6" spans="1:16" s="147" customFormat="1" ht="15" customHeight="1" x14ac:dyDescent="0.2">
      <c r="A6" s="652" t="s">
        <v>72</v>
      </c>
      <c r="B6" s="652"/>
      <c r="C6" s="652"/>
      <c r="D6" s="652"/>
      <c r="E6" s="652"/>
      <c r="F6" s="652"/>
      <c r="G6" s="652"/>
      <c r="H6" s="652"/>
      <c r="I6" s="652"/>
      <c r="J6" s="652"/>
      <c r="K6" s="652"/>
      <c r="L6" s="652"/>
      <c r="M6" s="652"/>
      <c r="N6" s="652"/>
      <c r="O6" s="652"/>
      <c r="P6" s="63"/>
    </row>
    <row r="7" spans="1:16" s="145" customFormat="1" ht="15" customHeight="1" x14ac:dyDescent="0.2">
      <c r="A7" s="126" t="s">
        <v>311</v>
      </c>
      <c r="B7" s="100">
        <v>20</v>
      </c>
      <c r="C7" s="100">
        <v>20</v>
      </c>
      <c r="D7" s="100">
        <v>20</v>
      </c>
      <c r="E7" s="100">
        <v>20</v>
      </c>
      <c r="F7" s="100">
        <v>20</v>
      </c>
      <c r="G7" s="100">
        <v>20</v>
      </c>
      <c r="H7" s="100">
        <v>20</v>
      </c>
      <c r="I7" s="100">
        <v>20</v>
      </c>
      <c r="J7" s="100">
        <v>20</v>
      </c>
      <c r="K7" s="100">
        <v>20</v>
      </c>
      <c r="L7" s="100">
        <v>20</v>
      </c>
      <c r="M7" s="100">
        <v>20</v>
      </c>
      <c r="N7" s="101">
        <f t="shared" ref="N7:N12" si="0">INDEX(B7:M7,COUNT(B7:M7))</f>
        <v>20</v>
      </c>
      <c r="O7" s="101">
        <f t="shared" ref="O7:O12" si="1">IF(N7=0,0,AVERAGE(B7:M7))</f>
        <v>20</v>
      </c>
      <c r="P7" s="61"/>
    </row>
    <row r="8" spans="1:16" s="145" customFormat="1" ht="15" customHeight="1" x14ac:dyDescent="0.2">
      <c r="A8" s="246" t="s">
        <v>68</v>
      </c>
      <c r="B8" s="247">
        <v>2</v>
      </c>
      <c r="C8" s="247">
        <v>2</v>
      </c>
      <c r="D8" s="247">
        <v>2</v>
      </c>
      <c r="E8" s="247">
        <v>2</v>
      </c>
      <c r="F8" s="247">
        <v>2</v>
      </c>
      <c r="G8" s="247">
        <v>2</v>
      </c>
      <c r="H8" s="247">
        <v>2</v>
      </c>
      <c r="I8" s="247">
        <v>2</v>
      </c>
      <c r="J8" s="247">
        <v>2</v>
      </c>
      <c r="K8" s="247">
        <v>2</v>
      </c>
      <c r="L8" s="247">
        <v>2</v>
      </c>
      <c r="M8" s="247">
        <v>2</v>
      </c>
      <c r="N8" s="249">
        <f t="shared" si="0"/>
        <v>2</v>
      </c>
      <c r="O8" s="249">
        <f t="shared" si="1"/>
        <v>2</v>
      </c>
      <c r="P8" s="61"/>
    </row>
    <row r="9" spans="1:16" s="145" customFormat="1" ht="15" customHeight="1" x14ac:dyDescent="0.2">
      <c r="A9" s="126" t="s">
        <v>69</v>
      </c>
      <c r="B9" s="100">
        <v>5</v>
      </c>
      <c r="C9" s="100">
        <v>5</v>
      </c>
      <c r="D9" s="100">
        <v>5</v>
      </c>
      <c r="E9" s="100">
        <v>5</v>
      </c>
      <c r="F9" s="100">
        <v>5</v>
      </c>
      <c r="G9" s="100">
        <v>5</v>
      </c>
      <c r="H9" s="100">
        <v>5</v>
      </c>
      <c r="I9" s="100">
        <v>5</v>
      </c>
      <c r="J9" s="100">
        <v>5</v>
      </c>
      <c r="K9" s="100">
        <v>5</v>
      </c>
      <c r="L9" s="100">
        <v>5</v>
      </c>
      <c r="M9" s="100">
        <v>5</v>
      </c>
      <c r="N9" s="101">
        <f t="shared" si="0"/>
        <v>5</v>
      </c>
      <c r="O9" s="101">
        <f t="shared" si="1"/>
        <v>5</v>
      </c>
      <c r="P9" s="61"/>
    </row>
    <row r="10" spans="1:16" s="145" customFormat="1" ht="15" customHeight="1" x14ac:dyDescent="0.2">
      <c r="A10" s="246" t="s">
        <v>70</v>
      </c>
      <c r="B10" s="247">
        <v>10</v>
      </c>
      <c r="C10" s="247">
        <v>10</v>
      </c>
      <c r="D10" s="247">
        <v>10</v>
      </c>
      <c r="E10" s="247">
        <v>10</v>
      </c>
      <c r="F10" s="247">
        <v>10</v>
      </c>
      <c r="G10" s="247">
        <v>10</v>
      </c>
      <c r="H10" s="247">
        <v>10</v>
      </c>
      <c r="I10" s="247">
        <v>10</v>
      </c>
      <c r="J10" s="247">
        <v>10</v>
      </c>
      <c r="K10" s="247">
        <v>10</v>
      </c>
      <c r="L10" s="247">
        <v>10</v>
      </c>
      <c r="M10" s="247">
        <v>10</v>
      </c>
      <c r="N10" s="249">
        <f t="shared" si="0"/>
        <v>10</v>
      </c>
      <c r="O10" s="249">
        <f t="shared" si="1"/>
        <v>10</v>
      </c>
      <c r="P10" s="61"/>
    </row>
    <row r="11" spans="1:16" s="145" customFormat="1" ht="15" customHeight="1" x14ac:dyDescent="0.2">
      <c r="A11" s="126" t="s">
        <v>434</v>
      </c>
      <c r="B11" s="100">
        <v>4</v>
      </c>
      <c r="C11" s="100">
        <v>4</v>
      </c>
      <c r="D11" s="100">
        <v>4</v>
      </c>
      <c r="E11" s="100">
        <v>4</v>
      </c>
      <c r="F11" s="100">
        <v>4</v>
      </c>
      <c r="G11" s="100">
        <v>4</v>
      </c>
      <c r="H11" s="100">
        <v>4</v>
      </c>
      <c r="I11" s="100">
        <v>4</v>
      </c>
      <c r="J11" s="100">
        <v>4</v>
      </c>
      <c r="K11" s="100">
        <v>4</v>
      </c>
      <c r="L11" s="100">
        <v>4</v>
      </c>
      <c r="M11" s="100">
        <v>4</v>
      </c>
      <c r="N11" s="101">
        <f t="shared" si="0"/>
        <v>4</v>
      </c>
      <c r="O11" s="101">
        <f t="shared" si="1"/>
        <v>4</v>
      </c>
      <c r="P11" s="61"/>
    </row>
    <row r="12" spans="1:16" s="145" customFormat="1" ht="15" customHeight="1" x14ac:dyDescent="0.2">
      <c r="A12" s="246" t="s">
        <v>71</v>
      </c>
      <c r="B12" s="247">
        <v>17</v>
      </c>
      <c r="C12" s="247">
        <v>17</v>
      </c>
      <c r="D12" s="247">
        <v>17</v>
      </c>
      <c r="E12" s="247">
        <v>17</v>
      </c>
      <c r="F12" s="247">
        <v>17</v>
      </c>
      <c r="G12" s="247">
        <v>17</v>
      </c>
      <c r="H12" s="247">
        <v>17</v>
      </c>
      <c r="I12" s="247">
        <v>17</v>
      </c>
      <c r="J12" s="247">
        <v>17</v>
      </c>
      <c r="K12" s="247">
        <v>17</v>
      </c>
      <c r="L12" s="247">
        <v>17</v>
      </c>
      <c r="M12" s="247">
        <v>17</v>
      </c>
      <c r="N12" s="249">
        <f t="shared" si="0"/>
        <v>17</v>
      </c>
      <c r="O12" s="249">
        <f t="shared" si="1"/>
        <v>17</v>
      </c>
      <c r="P12" s="61"/>
    </row>
    <row r="13" spans="1:16" s="145" customFormat="1" ht="15" customHeight="1" x14ac:dyDescent="0.2">
      <c r="A13" s="224" t="s">
        <v>0</v>
      </c>
      <c r="B13" s="225">
        <f>SUM(B7:B12)</f>
        <v>58</v>
      </c>
      <c r="C13" s="225">
        <f>IF(SUM(C7:C12)=0,"",SUM(C7:C12))</f>
        <v>58</v>
      </c>
      <c r="D13" s="225">
        <f>IF(SUM(D7:D12)=0,"",SUM(D7:D12))</f>
        <v>58</v>
      </c>
      <c r="E13" s="225">
        <f t="shared" ref="E13:M13" si="2">IF(SUM(E7:E12)=0,"",SUM(E7:E12))</f>
        <v>58</v>
      </c>
      <c r="F13" s="225">
        <f t="shared" si="2"/>
        <v>58</v>
      </c>
      <c r="G13" s="225">
        <f t="shared" si="2"/>
        <v>58</v>
      </c>
      <c r="H13" s="225">
        <f t="shared" si="2"/>
        <v>58</v>
      </c>
      <c r="I13" s="225">
        <f t="shared" ref="I13" si="3">IF(SUM(I7:I12)=0,"",SUM(I7:I12))</f>
        <v>58</v>
      </c>
      <c r="J13" s="225">
        <f t="shared" si="2"/>
        <v>58</v>
      </c>
      <c r="K13" s="225">
        <f t="shared" si="2"/>
        <v>58</v>
      </c>
      <c r="L13" s="225">
        <f t="shared" si="2"/>
        <v>58</v>
      </c>
      <c r="M13" s="225">
        <f t="shared" si="2"/>
        <v>58</v>
      </c>
      <c r="N13" s="225">
        <f>SUM(N7:N12)</f>
        <v>58</v>
      </c>
      <c r="O13" s="225">
        <f>SUM(O7:O12)</f>
        <v>58</v>
      </c>
      <c r="P13" s="61"/>
    </row>
    <row r="14" spans="1:16" s="145" customFormat="1" ht="15" customHeight="1" x14ac:dyDescent="0.2">
      <c r="A14" s="659"/>
      <c r="B14" s="660"/>
      <c r="C14" s="660"/>
      <c r="D14" s="660"/>
      <c r="E14" s="660"/>
      <c r="F14" s="660"/>
      <c r="G14" s="660"/>
      <c r="H14" s="660"/>
      <c r="I14" s="660"/>
      <c r="J14" s="660"/>
      <c r="K14" s="660"/>
      <c r="L14" s="660"/>
      <c r="M14" s="660"/>
      <c r="N14" s="660"/>
      <c r="O14" s="661"/>
      <c r="P14" s="61"/>
    </row>
    <row r="15" spans="1:16" s="148" customFormat="1" ht="15" customHeight="1" x14ac:dyDescent="0.2">
      <c r="A15" s="673" t="s">
        <v>428</v>
      </c>
      <c r="B15" s="674"/>
      <c r="C15" s="674"/>
      <c r="D15" s="674"/>
      <c r="E15" s="674"/>
      <c r="F15" s="674"/>
      <c r="G15" s="674"/>
      <c r="H15" s="674"/>
      <c r="I15" s="674"/>
      <c r="J15" s="674"/>
      <c r="K15" s="674"/>
      <c r="L15" s="674"/>
      <c r="M15" s="674"/>
      <c r="N15" s="674"/>
      <c r="O15" s="675"/>
      <c r="P15" s="64"/>
    </row>
    <row r="16" spans="1:16" s="145" customFormat="1" ht="15" customHeight="1" x14ac:dyDescent="0.2">
      <c r="A16" s="563" t="s">
        <v>436</v>
      </c>
      <c r="B16" s="598">
        <f>SUM(B25:B38,B52:B55)</f>
        <v>3411</v>
      </c>
      <c r="C16" s="598">
        <f t="shared" ref="C16:G16" si="4">SUM(C25:C38,C52:C55)</f>
        <v>3442</v>
      </c>
      <c r="D16" s="598">
        <f>SUM(D25:D38,D52:D55)</f>
        <v>3176</v>
      </c>
      <c r="E16" s="598">
        <f>SUM(E25:E38,E52:E55)</f>
        <v>1389</v>
      </c>
      <c r="F16" s="598">
        <f t="shared" si="4"/>
        <v>1239</v>
      </c>
      <c r="G16" s="598">
        <f t="shared" si="4"/>
        <v>1947</v>
      </c>
      <c r="H16" s="598">
        <f t="shared" ref="H16:I16" si="5">SUM(H25:H38,H52:H55)</f>
        <v>2702</v>
      </c>
      <c r="I16" s="598">
        <f t="shared" si="5"/>
        <v>3150</v>
      </c>
      <c r="J16" s="136">
        <f>SUM(J25:J26, J28:J38,J52:J55)</f>
        <v>3697</v>
      </c>
      <c r="K16" s="136">
        <f>SUM(K25:K26, K28:K38,K52:K55)</f>
        <v>3981</v>
      </c>
      <c r="L16" s="136">
        <f>SUM(L25:L26, L28:L38,L52:L55,L58:L66)</f>
        <v>3855</v>
      </c>
      <c r="M16" s="136">
        <f>SUM(M25:M26, M28:M38,M52:M55,M58:M66)</f>
        <v>2365</v>
      </c>
      <c r="N16" s="116">
        <f t="shared" ref="N16:N20" si="6">SUM(B16:M16)</f>
        <v>34354</v>
      </c>
      <c r="O16" s="101">
        <f t="shared" ref="O16:O21" si="7">IF(N16=0,0,AVERAGE(B16:M16))</f>
        <v>2862.8333333333335</v>
      </c>
      <c r="P16" s="61"/>
    </row>
    <row r="17" spans="1:16" s="145" customFormat="1" ht="15" customHeight="1" x14ac:dyDescent="0.2">
      <c r="A17" s="272" t="s">
        <v>487</v>
      </c>
      <c r="B17" s="599">
        <f>SUM(B47:B48)</f>
        <v>314</v>
      </c>
      <c r="C17" s="599">
        <f t="shared" ref="C17:H17" si="8">SUM(C47:C48)</f>
        <v>317</v>
      </c>
      <c r="D17" s="599">
        <f>SUM(D47:D48)</f>
        <v>386</v>
      </c>
      <c r="E17" s="599">
        <f t="shared" si="8"/>
        <v>37</v>
      </c>
      <c r="F17" s="599">
        <f t="shared" si="8"/>
        <v>73</v>
      </c>
      <c r="G17" s="599">
        <f t="shared" si="8"/>
        <v>165</v>
      </c>
      <c r="H17" s="599">
        <f t="shared" si="8"/>
        <v>325</v>
      </c>
      <c r="I17" s="599">
        <f t="shared" ref="I17" si="9">SUM(I47:I48)</f>
        <v>458</v>
      </c>
      <c r="J17" s="599">
        <f>SUM(J47:J48,J27)</f>
        <v>384</v>
      </c>
      <c r="K17" s="599">
        <f>SUM(K47:K48,K27)</f>
        <v>535</v>
      </c>
      <c r="L17" s="599">
        <f>SUM(L47:L48,L27)</f>
        <v>372</v>
      </c>
      <c r="M17" s="638">
        <f>SUM(M47:M48,M27)</f>
        <v>356</v>
      </c>
      <c r="N17" s="274">
        <f t="shared" si="6"/>
        <v>3722</v>
      </c>
      <c r="O17" s="249">
        <f t="shared" si="7"/>
        <v>310.16666666666669</v>
      </c>
      <c r="P17" s="61"/>
    </row>
    <row r="18" spans="1:16" s="145" customFormat="1" ht="20.25" customHeight="1" x14ac:dyDescent="0.2">
      <c r="A18" s="564" t="s">
        <v>484</v>
      </c>
      <c r="B18" s="203">
        <f>SUM(B44:B46,B49:B51,B56)-B21</f>
        <v>10586</v>
      </c>
      <c r="C18" s="203">
        <f t="shared" ref="C18:H18" si="10">SUM(C44:C46,C49:C51,C56)-C21</f>
        <v>7244</v>
      </c>
      <c r="D18" s="203">
        <f t="shared" si="10"/>
        <v>4553</v>
      </c>
      <c r="E18" s="203">
        <f>SUM(E44:E46,E49:E51,E56)-E21</f>
        <v>171</v>
      </c>
      <c r="F18" s="203">
        <f>SUM(F44:F46,F49:F51,F56)-F21</f>
        <v>51</v>
      </c>
      <c r="G18" s="203">
        <f>SUM(G44:G46,G49:G51,G56)-G21</f>
        <v>10</v>
      </c>
      <c r="H18" s="203">
        <f t="shared" si="10"/>
        <v>1494</v>
      </c>
      <c r="I18" s="203">
        <f>SUM(I44:I46,I49:I51,I56)-I21</f>
        <v>3642</v>
      </c>
      <c r="J18" s="203">
        <f t="shared" ref="J18" si="11">SUM(J44:J46,J49:J51,J56)-J21</f>
        <v>6608</v>
      </c>
      <c r="K18" s="203">
        <f>SUM(K44:K46,K49:K51,K56)-K21</f>
        <v>5473</v>
      </c>
      <c r="L18" s="385">
        <f>SUM(L44:L46,L49:L51,L56)-L21</f>
        <v>4033</v>
      </c>
      <c r="M18" s="385">
        <f>SUM(M44:M46,M49:M51,M56)-M21</f>
        <v>5055</v>
      </c>
      <c r="N18" s="101">
        <f t="shared" si="6"/>
        <v>48920</v>
      </c>
      <c r="O18" s="101">
        <f t="shared" si="7"/>
        <v>4076.6666666666665</v>
      </c>
      <c r="P18" s="61"/>
    </row>
    <row r="19" spans="1:16" s="145" customFormat="1" ht="15" customHeight="1" x14ac:dyDescent="0.2">
      <c r="A19" s="250" t="s">
        <v>485</v>
      </c>
      <c r="B19" s="600">
        <f>SUM(B39:B43)</f>
        <v>2059</v>
      </c>
      <c r="C19" s="600">
        <f t="shared" ref="C19:G19" si="12">SUM(C39:C43)</f>
        <v>1526</v>
      </c>
      <c r="D19" s="600">
        <f>SUM(D39:D43)</f>
        <v>1549</v>
      </c>
      <c r="E19" s="600">
        <f>SUM(E39:E43)</f>
        <v>25</v>
      </c>
      <c r="F19" s="600">
        <f t="shared" si="12"/>
        <v>51</v>
      </c>
      <c r="G19" s="600">
        <f t="shared" si="12"/>
        <v>53</v>
      </c>
      <c r="H19" s="260">
        <f>SUM(H39:H43)</f>
        <v>110</v>
      </c>
      <c r="I19" s="600">
        <f t="shared" ref="I19" si="13">SUM(I39:I43)</f>
        <v>128</v>
      </c>
      <c r="J19" s="600">
        <f t="shared" ref="J19:L19" si="14">SUM(J39:J43)</f>
        <v>689</v>
      </c>
      <c r="K19" s="600">
        <f t="shared" si="14"/>
        <v>1347</v>
      </c>
      <c r="L19" s="600">
        <f t="shared" si="14"/>
        <v>923</v>
      </c>
      <c r="M19" s="600">
        <f t="shared" ref="M19" si="15">SUM(M39:M43)</f>
        <v>805</v>
      </c>
      <c r="N19" s="249">
        <f t="shared" si="6"/>
        <v>9265</v>
      </c>
      <c r="O19" s="249">
        <f t="shared" si="7"/>
        <v>772.08333333333337</v>
      </c>
      <c r="P19" s="61"/>
    </row>
    <row r="20" spans="1:16" s="145" customFormat="1" ht="15" customHeight="1" x14ac:dyDescent="0.2">
      <c r="A20" s="564" t="s">
        <v>427</v>
      </c>
      <c r="B20" s="203">
        <f>B57</f>
        <v>4</v>
      </c>
      <c r="C20" s="203">
        <f>C57</f>
        <v>5</v>
      </c>
      <c r="D20" s="203">
        <f>D57</f>
        <v>1</v>
      </c>
      <c r="E20" s="203">
        <f>E57</f>
        <v>2</v>
      </c>
      <c r="F20" s="203"/>
      <c r="G20" s="203">
        <f t="shared" ref="G20" si="16">G57</f>
        <v>7</v>
      </c>
      <c r="H20" s="203">
        <f t="shared" ref="H20:I20" si="17">H57</f>
        <v>34</v>
      </c>
      <c r="I20" s="203">
        <f t="shared" si="17"/>
        <v>28</v>
      </c>
      <c r="J20" s="203">
        <f t="shared" ref="J20:L20" si="18">J57</f>
        <v>15</v>
      </c>
      <c r="K20" s="203">
        <f t="shared" si="18"/>
        <v>22</v>
      </c>
      <c r="L20" s="203">
        <f t="shared" si="18"/>
        <v>13</v>
      </c>
      <c r="M20" s="203">
        <f t="shared" ref="M20" si="19">M57</f>
        <v>22</v>
      </c>
      <c r="N20" s="101">
        <f t="shared" si="6"/>
        <v>153</v>
      </c>
      <c r="O20" s="101">
        <f t="shared" si="7"/>
        <v>13.909090909090908</v>
      </c>
      <c r="P20" s="61"/>
    </row>
    <row r="21" spans="1:16" s="562" customFormat="1" ht="15" customHeight="1" x14ac:dyDescent="0.2">
      <c r="A21" s="250" t="s">
        <v>486</v>
      </c>
      <c r="B21" s="600">
        <f>SUM(B117:B118)</f>
        <v>220</v>
      </c>
      <c r="C21" s="600">
        <f t="shared" ref="C21:H21" si="20">SUM(C117:C118)</f>
        <v>209</v>
      </c>
      <c r="D21" s="600">
        <f t="shared" si="20"/>
        <v>152</v>
      </c>
      <c r="E21" s="600">
        <f t="shared" si="20"/>
        <v>38</v>
      </c>
      <c r="F21" s="600">
        <f t="shared" si="20"/>
        <v>45</v>
      </c>
      <c r="G21" s="600">
        <f t="shared" si="20"/>
        <v>364</v>
      </c>
      <c r="H21" s="600">
        <f t="shared" si="20"/>
        <v>355</v>
      </c>
      <c r="I21" s="600">
        <f t="shared" ref="I21" si="21">SUM(I117:I118)</f>
        <v>181</v>
      </c>
      <c r="J21" s="600">
        <f>SUM(J117:J118)</f>
        <v>171</v>
      </c>
      <c r="K21" s="600">
        <f>SUM(K117:K118)</f>
        <v>284</v>
      </c>
      <c r="L21" s="625">
        <f>SUM(L117:L118)</f>
        <v>323</v>
      </c>
      <c r="M21" s="625">
        <f>SUM(M117:M118)</f>
        <v>241</v>
      </c>
      <c r="N21" s="249">
        <f t="shared" ref="N21" si="22">SUM(B21:M21)</f>
        <v>2583</v>
      </c>
      <c r="O21" s="249">
        <f t="shared" si="7"/>
        <v>215.25</v>
      </c>
    </row>
    <row r="22" spans="1:16" s="145" customFormat="1" ht="15" customHeight="1" x14ac:dyDescent="0.2">
      <c r="A22" s="226" t="s">
        <v>0</v>
      </c>
      <c r="B22" s="225">
        <f>IF(SUM(B16:B21)=0,"",SUM(B16:B21))</f>
        <v>16594</v>
      </c>
      <c r="C22" s="225">
        <f t="shared" ref="C22:G22" si="23">IF(SUM(C16:C21)=0,"",SUM(C16:C21))</f>
        <v>12743</v>
      </c>
      <c r="D22" s="225">
        <f t="shared" si="23"/>
        <v>9817</v>
      </c>
      <c r="E22" s="225">
        <f t="shared" si="23"/>
        <v>1662</v>
      </c>
      <c r="F22" s="225">
        <f t="shared" si="23"/>
        <v>1459</v>
      </c>
      <c r="G22" s="225">
        <f t="shared" si="23"/>
        <v>2546</v>
      </c>
      <c r="H22" s="225">
        <f>IF(SUM(H16:H21)=0,"",SUM(H16:H21))</f>
        <v>5020</v>
      </c>
      <c r="I22" s="225">
        <f t="shared" ref="I22" si="24">IF(SUM(I16:I21)=0,"",SUM(I16:I21))</f>
        <v>7587</v>
      </c>
      <c r="J22" s="225">
        <f t="shared" ref="J22" si="25">IF(SUM(J16:J21)=0,"",SUM(J16:J21))</f>
        <v>11564</v>
      </c>
      <c r="K22" s="225">
        <f t="shared" ref="K22:L22" si="26">IF(SUM(K16:K21)=0,"",SUM(K16:K21))</f>
        <v>11642</v>
      </c>
      <c r="L22" s="225">
        <f t="shared" si="26"/>
        <v>9519</v>
      </c>
      <c r="M22" s="225">
        <f t="shared" ref="M22" si="27">IF(SUM(M16:M21)=0,"",SUM(M16:M21))</f>
        <v>8844</v>
      </c>
      <c r="N22" s="225">
        <f t="shared" ref="N22" si="28">IF(SUM(N16:N21)=0,"",SUM(N16:N21))</f>
        <v>98997</v>
      </c>
      <c r="O22" s="225">
        <f t="shared" ref="O22" si="29">IF(SUM(O16:O21)=0,"",SUM(O16:O21))</f>
        <v>8250.9090909090901</v>
      </c>
      <c r="P22" s="61"/>
    </row>
    <row r="23" spans="1:16" s="145" customFormat="1" ht="15" customHeight="1" x14ac:dyDescent="0.2">
      <c r="A23" s="43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33"/>
      <c r="P23" s="61"/>
    </row>
    <row r="24" spans="1:16" s="148" customFormat="1" ht="15" customHeight="1" x14ac:dyDescent="0.2">
      <c r="A24" s="548" t="s">
        <v>419</v>
      </c>
      <c r="B24" s="549"/>
      <c r="C24" s="549"/>
      <c r="D24" s="549"/>
      <c r="E24" s="549"/>
      <c r="F24" s="549"/>
      <c r="G24" s="549"/>
      <c r="H24" s="549"/>
      <c r="I24" s="549"/>
      <c r="J24" s="549"/>
      <c r="K24" s="549"/>
      <c r="L24" s="549"/>
      <c r="M24" s="549"/>
      <c r="N24" s="549"/>
      <c r="O24" s="550"/>
      <c r="P24" s="64"/>
    </row>
    <row r="25" spans="1:16" s="149" customFormat="1" ht="15" customHeight="1" x14ac:dyDescent="0.2">
      <c r="A25" s="118" t="s">
        <v>73</v>
      </c>
      <c r="B25" s="119">
        <v>87</v>
      </c>
      <c r="C25" s="119">
        <v>67</v>
      </c>
      <c r="D25" s="119">
        <v>27</v>
      </c>
      <c r="E25" s="120">
        <v>15</v>
      </c>
      <c r="F25" s="397">
        <v>18</v>
      </c>
      <c r="G25" s="120">
        <v>32</v>
      </c>
      <c r="H25" s="433">
        <v>54</v>
      </c>
      <c r="I25" s="443">
        <v>24</v>
      </c>
      <c r="J25" s="458">
        <v>30</v>
      </c>
      <c r="K25" s="458">
        <v>56</v>
      </c>
      <c r="L25" s="219">
        <v>71</v>
      </c>
      <c r="M25" s="120">
        <v>77</v>
      </c>
      <c r="N25" s="116">
        <f>SUM(B25:M25)</f>
        <v>558</v>
      </c>
      <c r="O25" s="101">
        <f>IF(N25=0,0,AVERAGE(B25:M25))</f>
        <v>46.5</v>
      </c>
      <c r="P25" s="78"/>
    </row>
    <row r="26" spans="1:16" s="149" customFormat="1" ht="15" customHeight="1" x14ac:dyDescent="0.2">
      <c r="A26" s="252" t="s">
        <v>29</v>
      </c>
      <c r="B26" s="253">
        <v>168</v>
      </c>
      <c r="C26" s="253">
        <v>265</v>
      </c>
      <c r="D26" s="253">
        <v>575</v>
      </c>
      <c r="E26" s="254">
        <v>222</v>
      </c>
      <c r="F26" s="398">
        <v>142</v>
      </c>
      <c r="G26" s="254">
        <v>89</v>
      </c>
      <c r="H26" s="256">
        <v>148</v>
      </c>
      <c r="I26" s="256">
        <v>241</v>
      </c>
      <c r="J26" s="256">
        <v>324</v>
      </c>
      <c r="K26" s="256">
        <v>304</v>
      </c>
      <c r="L26" s="321">
        <v>241</v>
      </c>
      <c r="M26" s="254">
        <v>209</v>
      </c>
      <c r="N26" s="249">
        <f>SUM(B26:M26)</f>
        <v>2928</v>
      </c>
      <c r="O26" s="249">
        <f>IF(N26=0,0,AVERAGE(B26:M26))</f>
        <v>244</v>
      </c>
      <c r="P26" s="78"/>
    </row>
    <row r="27" spans="1:16" s="149" customFormat="1" ht="15" customHeight="1" x14ac:dyDescent="0.2">
      <c r="A27" s="586" t="s">
        <v>488</v>
      </c>
      <c r="B27" s="400"/>
      <c r="C27" s="400"/>
      <c r="D27" s="400"/>
      <c r="E27" s="587"/>
      <c r="F27" s="588"/>
      <c r="G27" s="587"/>
      <c r="H27" s="589"/>
      <c r="I27" s="589"/>
      <c r="J27" s="589">
        <v>5</v>
      </c>
      <c r="K27" s="589">
        <v>1</v>
      </c>
      <c r="L27" s="590">
        <v>2</v>
      </c>
      <c r="M27" s="587">
        <v>1</v>
      </c>
      <c r="N27" s="2">
        <f>SUM(B27:M27)</f>
        <v>9</v>
      </c>
      <c r="O27" s="2">
        <f>IF(N27=0,0,AVERAGE(B27:M27))</f>
        <v>2.25</v>
      </c>
      <c r="P27" s="78"/>
    </row>
    <row r="28" spans="1:16" s="145" customFormat="1" ht="15" customHeight="1" x14ac:dyDescent="0.2">
      <c r="A28" s="255" t="s">
        <v>74</v>
      </c>
      <c r="B28" s="253">
        <v>296</v>
      </c>
      <c r="C28" s="253">
        <v>282</v>
      </c>
      <c r="D28" s="253">
        <v>289</v>
      </c>
      <c r="E28" s="254">
        <v>79</v>
      </c>
      <c r="F28" s="247">
        <v>143</v>
      </c>
      <c r="G28" s="253">
        <v>220</v>
      </c>
      <c r="H28" s="256">
        <v>311</v>
      </c>
      <c r="I28" s="594">
        <v>281</v>
      </c>
      <c r="J28" s="256">
        <v>341</v>
      </c>
      <c r="K28" s="257">
        <v>411</v>
      </c>
      <c r="L28" s="258">
        <v>403</v>
      </c>
      <c r="M28" s="253">
        <v>99</v>
      </c>
      <c r="N28" s="249">
        <f>SUM(B28:M28)</f>
        <v>3155</v>
      </c>
      <c r="O28" s="249">
        <f>IF(N28=0,0,AVERAGE(B28:M28))</f>
        <v>262.91666666666669</v>
      </c>
      <c r="P28" s="61"/>
    </row>
    <row r="29" spans="1:16" s="145" customFormat="1" ht="15" customHeight="1" x14ac:dyDescent="0.2">
      <c r="A29" s="591" t="s">
        <v>75</v>
      </c>
      <c r="B29" s="400">
        <v>135</v>
      </c>
      <c r="C29" s="400">
        <v>133</v>
      </c>
      <c r="D29" s="400">
        <v>115</v>
      </c>
      <c r="E29" s="587">
        <v>31</v>
      </c>
      <c r="F29" s="409">
        <v>37</v>
      </c>
      <c r="G29" s="400">
        <v>82</v>
      </c>
      <c r="H29" s="589">
        <v>158</v>
      </c>
      <c r="I29" s="441">
        <v>146</v>
      </c>
      <c r="J29" s="589">
        <v>190</v>
      </c>
      <c r="K29" s="441">
        <v>153</v>
      </c>
      <c r="L29" s="592">
        <v>135</v>
      </c>
      <c r="M29" s="400">
        <v>142</v>
      </c>
      <c r="N29" s="2">
        <f t="shared" ref="N29:N66" si="30">SUM(B29:M29)</f>
        <v>1457</v>
      </c>
      <c r="O29" s="2">
        <f t="shared" ref="O29:O66" si="31">IF(N29=0,0,AVERAGE(B29:M29))</f>
        <v>121.41666666666667</v>
      </c>
      <c r="P29" s="61"/>
    </row>
    <row r="30" spans="1:16" s="145" customFormat="1" ht="15" customHeight="1" x14ac:dyDescent="0.2">
      <c r="A30" s="255" t="s">
        <v>76</v>
      </c>
      <c r="B30" s="253">
        <v>97</v>
      </c>
      <c r="C30" s="253">
        <v>70</v>
      </c>
      <c r="D30" s="253">
        <v>21</v>
      </c>
      <c r="E30" s="254">
        <v>15</v>
      </c>
      <c r="F30" s="247">
        <v>12</v>
      </c>
      <c r="G30" s="253">
        <v>35</v>
      </c>
      <c r="H30" s="256">
        <v>23</v>
      </c>
      <c r="I30" s="257">
        <v>32</v>
      </c>
      <c r="J30" s="256">
        <v>56</v>
      </c>
      <c r="K30" s="257">
        <v>75</v>
      </c>
      <c r="L30" s="258">
        <v>119</v>
      </c>
      <c r="M30" s="253">
        <v>50</v>
      </c>
      <c r="N30" s="249">
        <f t="shared" si="30"/>
        <v>605</v>
      </c>
      <c r="O30" s="249">
        <f t="shared" si="31"/>
        <v>50.416666666666664</v>
      </c>
      <c r="P30" s="61"/>
    </row>
    <row r="31" spans="1:16" s="145" customFormat="1" ht="15" customHeight="1" x14ac:dyDescent="0.2">
      <c r="A31" s="591" t="s">
        <v>77</v>
      </c>
      <c r="B31" s="400">
        <v>249</v>
      </c>
      <c r="C31" s="400">
        <v>210</v>
      </c>
      <c r="D31" s="400">
        <v>174</v>
      </c>
      <c r="E31" s="587">
        <v>73</v>
      </c>
      <c r="F31" s="409">
        <v>102</v>
      </c>
      <c r="G31" s="400">
        <v>170</v>
      </c>
      <c r="H31" s="589">
        <v>198</v>
      </c>
      <c r="I31" s="441">
        <v>266</v>
      </c>
      <c r="J31" s="589">
        <v>212</v>
      </c>
      <c r="K31" s="441">
        <v>291</v>
      </c>
      <c r="L31" s="592">
        <v>206</v>
      </c>
      <c r="M31" s="400">
        <v>112</v>
      </c>
      <c r="N31" s="2">
        <f t="shared" si="30"/>
        <v>2263</v>
      </c>
      <c r="O31" s="2">
        <f t="shared" si="31"/>
        <v>188.58333333333334</v>
      </c>
      <c r="P31" s="61"/>
    </row>
    <row r="32" spans="1:16" s="145" customFormat="1" ht="15" customHeight="1" x14ac:dyDescent="0.2">
      <c r="A32" s="255" t="s">
        <v>78</v>
      </c>
      <c r="B32" s="253">
        <v>284</v>
      </c>
      <c r="C32" s="253">
        <v>270</v>
      </c>
      <c r="D32" s="253">
        <v>223</v>
      </c>
      <c r="E32" s="254">
        <v>125</v>
      </c>
      <c r="F32" s="247">
        <v>118</v>
      </c>
      <c r="G32" s="253">
        <v>136</v>
      </c>
      <c r="H32" s="256">
        <v>257</v>
      </c>
      <c r="I32" s="257">
        <v>274</v>
      </c>
      <c r="J32" s="256">
        <v>306</v>
      </c>
      <c r="K32" s="257">
        <v>290</v>
      </c>
      <c r="L32" s="258">
        <v>280</v>
      </c>
      <c r="M32" s="253">
        <v>276</v>
      </c>
      <c r="N32" s="249">
        <f t="shared" si="30"/>
        <v>2839</v>
      </c>
      <c r="O32" s="249">
        <f t="shared" si="31"/>
        <v>236.58333333333334</v>
      </c>
      <c r="P32" s="61"/>
    </row>
    <row r="33" spans="1:16" s="145" customFormat="1" ht="15" customHeight="1" x14ac:dyDescent="0.2">
      <c r="A33" s="591" t="s">
        <v>79</v>
      </c>
      <c r="B33" s="400">
        <v>417</v>
      </c>
      <c r="C33" s="400">
        <v>408</v>
      </c>
      <c r="D33" s="400">
        <v>287</v>
      </c>
      <c r="E33" s="587">
        <v>179</v>
      </c>
      <c r="F33" s="409">
        <v>96</v>
      </c>
      <c r="G33" s="400">
        <v>152</v>
      </c>
      <c r="H33" s="589">
        <v>193</v>
      </c>
      <c r="I33" s="441">
        <v>439</v>
      </c>
      <c r="J33" s="589">
        <v>451</v>
      </c>
      <c r="K33" s="441">
        <v>454</v>
      </c>
      <c r="L33" s="592">
        <v>429</v>
      </c>
      <c r="M33" s="400">
        <v>209</v>
      </c>
      <c r="N33" s="2">
        <f t="shared" si="30"/>
        <v>3714</v>
      </c>
      <c r="O33" s="2">
        <f t="shared" si="31"/>
        <v>309.5</v>
      </c>
      <c r="P33" s="61"/>
    </row>
    <row r="34" spans="1:16" s="145" customFormat="1" ht="15" customHeight="1" x14ac:dyDescent="0.2">
      <c r="A34" s="255" t="s">
        <v>482</v>
      </c>
      <c r="B34" s="253">
        <v>296</v>
      </c>
      <c r="C34" s="253">
        <v>405</v>
      </c>
      <c r="D34" s="253">
        <v>297</v>
      </c>
      <c r="E34" s="254">
        <v>119</v>
      </c>
      <c r="F34" s="247">
        <v>104</v>
      </c>
      <c r="G34" s="253">
        <v>213</v>
      </c>
      <c r="H34" s="256">
        <v>241</v>
      </c>
      <c r="I34" s="257">
        <v>334</v>
      </c>
      <c r="J34" s="256">
        <v>336</v>
      </c>
      <c r="K34" s="257">
        <v>361</v>
      </c>
      <c r="L34" s="258">
        <v>418</v>
      </c>
      <c r="M34" s="253">
        <v>120</v>
      </c>
      <c r="N34" s="249">
        <f t="shared" si="30"/>
        <v>3244</v>
      </c>
      <c r="O34" s="249">
        <f t="shared" si="31"/>
        <v>270.33333333333331</v>
      </c>
      <c r="P34" s="61"/>
    </row>
    <row r="35" spans="1:16" s="145" customFormat="1" ht="15" customHeight="1" x14ac:dyDescent="0.2">
      <c r="A35" s="591" t="s">
        <v>80</v>
      </c>
      <c r="B35" s="400">
        <v>499</v>
      </c>
      <c r="C35" s="400">
        <v>442</v>
      </c>
      <c r="D35" s="400">
        <v>359</v>
      </c>
      <c r="E35" s="587">
        <v>177</v>
      </c>
      <c r="F35" s="409">
        <v>173</v>
      </c>
      <c r="G35" s="400">
        <v>259</v>
      </c>
      <c r="H35" s="589">
        <v>292</v>
      </c>
      <c r="I35" s="441">
        <v>330</v>
      </c>
      <c r="J35" s="589">
        <v>439</v>
      </c>
      <c r="K35" s="441">
        <v>421</v>
      </c>
      <c r="L35" s="592">
        <v>367</v>
      </c>
      <c r="M35" s="400">
        <v>291</v>
      </c>
      <c r="N35" s="2">
        <f t="shared" si="30"/>
        <v>4049</v>
      </c>
      <c r="O35" s="2">
        <f t="shared" si="31"/>
        <v>337.41666666666669</v>
      </c>
      <c r="P35" s="61"/>
    </row>
    <row r="36" spans="1:16" s="145" customFormat="1" ht="15" customHeight="1" x14ac:dyDescent="0.2">
      <c r="A36" s="255" t="s">
        <v>81</v>
      </c>
      <c r="B36" s="253">
        <v>53</v>
      </c>
      <c r="C36" s="253">
        <v>131</v>
      </c>
      <c r="D36" s="253">
        <v>97</v>
      </c>
      <c r="E36" s="254">
        <v>48</v>
      </c>
      <c r="F36" s="247">
        <v>23</v>
      </c>
      <c r="G36" s="253">
        <v>67</v>
      </c>
      <c r="H36" s="256">
        <v>71</v>
      </c>
      <c r="I36" s="257">
        <v>104</v>
      </c>
      <c r="J36" s="256">
        <v>85</v>
      </c>
      <c r="K36" s="257">
        <v>113</v>
      </c>
      <c r="L36" s="258">
        <v>114</v>
      </c>
      <c r="M36" s="253">
        <v>35</v>
      </c>
      <c r="N36" s="249">
        <f t="shared" si="30"/>
        <v>941</v>
      </c>
      <c r="O36" s="249">
        <f t="shared" si="31"/>
        <v>78.416666666666671</v>
      </c>
      <c r="P36" s="61"/>
    </row>
    <row r="37" spans="1:16" s="145" customFormat="1" ht="15" customHeight="1" x14ac:dyDescent="0.2">
      <c r="A37" s="591" t="s">
        <v>82</v>
      </c>
      <c r="B37" s="400">
        <v>64</v>
      </c>
      <c r="C37" s="400">
        <v>137</v>
      </c>
      <c r="D37" s="400">
        <v>117</v>
      </c>
      <c r="E37" s="587">
        <v>53</v>
      </c>
      <c r="F37" s="409">
        <v>44</v>
      </c>
      <c r="G37" s="400">
        <v>81</v>
      </c>
      <c r="H37" s="589">
        <v>171</v>
      </c>
      <c r="I37" s="441">
        <v>171</v>
      </c>
      <c r="J37" s="589">
        <v>187</v>
      </c>
      <c r="K37" s="441">
        <v>190</v>
      </c>
      <c r="L37" s="592">
        <v>152</v>
      </c>
      <c r="M37" s="400">
        <v>120</v>
      </c>
      <c r="N37" s="2">
        <f t="shared" si="30"/>
        <v>1487</v>
      </c>
      <c r="O37" s="2">
        <f t="shared" si="31"/>
        <v>123.91666666666667</v>
      </c>
      <c r="P37" s="61"/>
    </row>
    <row r="38" spans="1:16" s="145" customFormat="1" ht="15" customHeight="1" x14ac:dyDescent="0.2">
      <c r="A38" s="255" t="s">
        <v>83</v>
      </c>
      <c r="B38" s="253">
        <v>250</v>
      </c>
      <c r="C38" s="253">
        <v>128</v>
      </c>
      <c r="D38" s="253">
        <v>100</v>
      </c>
      <c r="E38" s="253">
        <v>59</v>
      </c>
      <c r="F38" s="247">
        <v>81</v>
      </c>
      <c r="G38" s="253">
        <v>103</v>
      </c>
      <c r="H38" s="256">
        <v>138</v>
      </c>
      <c r="I38" s="257">
        <v>96</v>
      </c>
      <c r="J38" s="256">
        <v>56</v>
      </c>
      <c r="K38" s="257">
        <v>64</v>
      </c>
      <c r="L38" s="258">
        <v>149</v>
      </c>
      <c r="M38" s="253">
        <v>179</v>
      </c>
      <c r="N38" s="249">
        <f t="shared" si="30"/>
        <v>1403</v>
      </c>
      <c r="O38" s="249">
        <f t="shared" si="31"/>
        <v>116.91666666666667</v>
      </c>
      <c r="P38" s="61"/>
    </row>
    <row r="39" spans="1:16" s="145" customFormat="1" ht="15" customHeight="1" x14ac:dyDescent="0.2">
      <c r="A39" s="591" t="s">
        <v>84</v>
      </c>
      <c r="B39" s="409">
        <f t="shared" ref="B39:H39" si="32">B109</f>
        <v>1095</v>
      </c>
      <c r="C39" s="409">
        <f t="shared" si="32"/>
        <v>616</v>
      </c>
      <c r="D39" s="409">
        <f t="shared" si="32"/>
        <v>581</v>
      </c>
      <c r="E39" s="409">
        <f t="shared" si="32"/>
        <v>7</v>
      </c>
      <c r="F39" s="409">
        <f t="shared" si="32"/>
        <v>7</v>
      </c>
      <c r="G39" s="409">
        <f t="shared" si="32"/>
        <v>12</v>
      </c>
      <c r="H39" s="409">
        <f t="shared" si="32"/>
        <v>17</v>
      </c>
      <c r="I39" s="409">
        <f t="shared" ref="I39:L39" si="33">I109</f>
        <v>61</v>
      </c>
      <c r="J39" s="588">
        <f t="shared" si="33"/>
        <v>354</v>
      </c>
      <c r="K39" s="588">
        <f t="shared" si="33"/>
        <v>815</v>
      </c>
      <c r="L39" s="588">
        <f t="shared" si="33"/>
        <v>484</v>
      </c>
      <c r="M39" s="588">
        <f t="shared" ref="M39" si="34">M109</f>
        <v>443</v>
      </c>
      <c r="N39" s="2">
        <f t="shared" si="30"/>
        <v>4492</v>
      </c>
      <c r="O39" s="2">
        <f t="shared" si="31"/>
        <v>374.33333333333331</v>
      </c>
      <c r="P39" s="61"/>
    </row>
    <row r="40" spans="1:16" s="145" customFormat="1" ht="15" customHeight="1" x14ac:dyDescent="0.2">
      <c r="A40" s="255" t="s">
        <v>85</v>
      </c>
      <c r="B40" s="247">
        <f t="shared" ref="B40:F40" si="35">B111</f>
        <v>140</v>
      </c>
      <c r="C40" s="247">
        <f t="shared" si="35"/>
        <v>235</v>
      </c>
      <c r="D40" s="247">
        <f t="shared" si="35"/>
        <v>193</v>
      </c>
      <c r="E40" s="247">
        <f t="shared" si="35"/>
        <v>5</v>
      </c>
      <c r="F40" s="247">
        <f t="shared" si="35"/>
        <v>8</v>
      </c>
      <c r="G40" s="247">
        <f t="shared" ref="G40:H40" si="36">G111</f>
        <v>6</v>
      </c>
      <c r="H40" s="247">
        <f t="shared" si="36"/>
        <v>19</v>
      </c>
      <c r="I40" s="247">
        <f t="shared" ref="I40:L40" si="37">I111</f>
        <v>20</v>
      </c>
      <c r="J40" s="398">
        <f t="shared" si="37"/>
        <v>40</v>
      </c>
      <c r="K40" s="398">
        <f t="shared" si="37"/>
        <v>56</v>
      </c>
      <c r="L40" s="398">
        <f t="shared" si="37"/>
        <v>73</v>
      </c>
      <c r="M40" s="398">
        <f t="shared" ref="M40" si="38">M111</f>
        <v>56</v>
      </c>
      <c r="N40" s="249">
        <f t="shared" si="30"/>
        <v>851</v>
      </c>
      <c r="O40" s="249">
        <f t="shared" si="31"/>
        <v>70.916666666666671</v>
      </c>
      <c r="P40" s="61"/>
    </row>
    <row r="41" spans="1:16" s="145" customFormat="1" ht="15" customHeight="1" x14ac:dyDescent="0.2">
      <c r="A41" s="591" t="s">
        <v>86</v>
      </c>
      <c r="B41" s="409">
        <v>558</v>
      </c>
      <c r="C41" s="409">
        <v>358</v>
      </c>
      <c r="D41" s="409">
        <f t="shared" ref="D41:F41" si="39">D110</f>
        <v>310</v>
      </c>
      <c r="E41" s="409">
        <f t="shared" si="39"/>
        <v>12</v>
      </c>
      <c r="F41" s="409">
        <f t="shared" si="39"/>
        <v>27</v>
      </c>
      <c r="G41" s="409">
        <f t="shared" ref="G41:H41" si="40">G110</f>
        <v>19</v>
      </c>
      <c r="H41" s="409">
        <f t="shared" si="40"/>
        <v>9</v>
      </c>
      <c r="I41" s="409">
        <f t="shared" ref="I41:L41" si="41">I110</f>
        <v>17</v>
      </c>
      <c r="J41" s="588">
        <f t="shared" si="41"/>
        <v>213</v>
      </c>
      <c r="K41" s="588">
        <f t="shared" si="41"/>
        <v>298</v>
      </c>
      <c r="L41" s="588">
        <f t="shared" si="41"/>
        <v>270</v>
      </c>
      <c r="M41" s="588">
        <f t="shared" ref="M41" si="42">M110</f>
        <v>224</v>
      </c>
      <c r="N41" s="2">
        <f t="shared" si="30"/>
        <v>2315</v>
      </c>
      <c r="O41" s="2">
        <f t="shared" si="31"/>
        <v>192.91666666666666</v>
      </c>
      <c r="P41" s="61"/>
    </row>
    <row r="42" spans="1:16" s="145" customFormat="1" ht="15" customHeight="1" x14ac:dyDescent="0.2">
      <c r="A42" s="255" t="s">
        <v>87</v>
      </c>
      <c r="B42" s="247">
        <f t="shared" ref="B42:H43" si="43">B112</f>
        <v>248</v>
      </c>
      <c r="C42" s="247">
        <f t="shared" si="43"/>
        <v>308</v>
      </c>
      <c r="D42" s="247">
        <f t="shared" si="43"/>
        <v>424</v>
      </c>
      <c r="E42" s="247">
        <f t="shared" si="43"/>
        <v>1</v>
      </c>
      <c r="F42" s="247">
        <f t="shared" si="43"/>
        <v>9</v>
      </c>
      <c r="G42" s="247">
        <f t="shared" ref="G42:H42" si="44">G112</f>
        <v>16</v>
      </c>
      <c r="H42" s="247">
        <f t="shared" si="44"/>
        <v>60</v>
      </c>
      <c r="I42" s="247">
        <f t="shared" ref="I42:K42" si="45">I112</f>
        <v>26</v>
      </c>
      <c r="J42" s="398">
        <f t="shared" si="45"/>
        <v>70</v>
      </c>
      <c r="K42" s="398">
        <f t="shared" si="45"/>
        <v>165</v>
      </c>
      <c r="L42" s="398">
        <v>84</v>
      </c>
      <c r="M42" s="398">
        <v>82</v>
      </c>
      <c r="N42" s="249">
        <f t="shared" si="30"/>
        <v>1493</v>
      </c>
      <c r="O42" s="249">
        <f t="shared" si="31"/>
        <v>124.41666666666667</v>
      </c>
      <c r="P42" s="61"/>
    </row>
    <row r="43" spans="1:16" s="145" customFormat="1" ht="15" customHeight="1" x14ac:dyDescent="0.2">
      <c r="A43" s="591" t="s">
        <v>88</v>
      </c>
      <c r="B43" s="409">
        <f t="shared" si="43"/>
        <v>18</v>
      </c>
      <c r="C43" s="409">
        <f t="shared" si="43"/>
        <v>9</v>
      </c>
      <c r="D43" s="409">
        <f t="shared" si="43"/>
        <v>41</v>
      </c>
      <c r="E43" s="409"/>
      <c r="F43" s="409"/>
      <c r="G43" s="409"/>
      <c r="H43" s="409">
        <f t="shared" si="43"/>
        <v>5</v>
      </c>
      <c r="I43" s="409">
        <f t="shared" ref="I43:L43" si="46">I113</f>
        <v>4</v>
      </c>
      <c r="J43" s="588">
        <f t="shared" si="46"/>
        <v>12</v>
      </c>
      <c r="K43" s="588">
        <f t="shared" si="46"/>
        <v>13</v>
      </c>
      <c r="L43" s="588">
        <f t="shared" si="46"/>
        <v>12</v>
      </c>
      <c r="M43" s="588"/>
      <c r="N43" s="2">
        <f t="shared" si="30"/>
        <v>114</v>
      </c>
      <c r="O43" s="2">
        <f t="shared" si="31"/>
        <v>14.25</v>
      </c>
      <c r="P43" s="61"/>
    </row>
    <row r="44" spans="1:16" s="145" customFormat="1" ht="15" customHeight="1" x14ac:dyDescent="0.2">
      <c r="A44" s="255" t="s">
        <v>371</v>
      </c>
      <c r="B44" s="253">
        <v>3110</v>
      </c>
      <c r="C44" s="253">
        <v>1925</v>
      </c>
      <c r="D44" s="253">
        <v>1680</v>
      </c>
      <c r="E44" s="253">
        <v>64</v>
      </c>
      <c r="F44" s="247">
        <v>24</v>
      </c>
      <c r="G44" s="253">
        <v>98</v>
      </c>
      <c r="H44" s="253">
        <v>645</v>
      </c>
      <c r="I44" s="257">
        <v>850</v>
      </c>
      <c r="J44" s="256">
        <v>1457</v>
      </c>
      <c r="K44" s="257">
        <v>1372</v>
      </c>
      <c r="L44" s="258">
        <v>1153</v>
      </c>
      <c r="M44" s="253">
        <v>1184</v>
      </c>
      <c r="N44" s="249">
        <f t="shared" si="30"/>
        <v>13562</v>
      </c>
      <c r="O44" s="249">
        <f t="shared" si="31"/>
        <v>1130.1666666666667</v>
      </c>
      <c r="P44" s="61"/>
    </row>
    <row r="45" spans="1:16" s="145" customFormat="1" ht="15" customHeight="1" x14ac:dyDescent="0.2">
      <c r="A45" s="591" t="s">
        <v>89</v>
      </c>
      <c r="B45" s="400">
        <v>3363</v>
      </c>
      <c r="C45" s="400">
        <v>2163</v>
      </c>
      <c r="D45" s="400">
        <v>1153</v>
      </c>
      <c r="E45" s="400">
        <v>54</v>
      </c>
      <c r="F45" s="409">
        <v>22</v>
      </c>
      <c r="G45" s="400">
        <v>71</v>
      </c>
      <c r="H45" s="400">
        <v>414</v>
      </c>
      <c r="I45" s="441">
        <v>960</v>
      </c>
      <c r="J45" s="589">
        <v>1787</v>
      </c>
      <c r="K45" s="441">
        <v>1465</v>
      </c>
      <c r="L45" s="592">
        <v>1066</v>
      </c>
      <c r="M45" s="400">
        <v>1566</v>
      </c>
      <c r="N45" s="2">
        <f t="shared" si="30"/>
        <v>14084</v>
      </c>
      <c r="O45" s="2">
        <f t="shared" si="31"/>
        <v>1173.6666666666667</v>
      </c>
      <c r="P45" s="61"/>
    </row>
    <row r="46" spans="1:16" s="145" customFormat="1" ht="15" customHeight="1" x14ac:dyDescent="0.2">
      <c r="A46" s="255" t="s">
        <v>67</v>
      </c>
      <c r="B46" s="253">
        <v>2332</v>
      </c>
      <c r="C46" s="253">
        <v>1811</v>
      </c>
      <c r="D46" s="253">
        <v>869</v>
      </c>
      <c r="E46" s="253">
        <v>32</v>
      </c>
      <c r="F46" s="247">
        <v>7</v>
      </c>
      <c r="G46" s="253">
        <v>67</v>
      </c>
      <c r="H46" s="253">
        <v>166</v>
      </c>
      <c r="I46" s="257">
        <v>793</v>
      </c>
      <c r="J46" s="256">
        <f>1217+55</f>
        <v>1272</v>
      </c>
      <c r="K46" s="257">
        <v>1020</v>
      </c>
      <c r="L46" s="258">
        <f>699+36</f>
        <v>735</v>
      </c>
      <c r="M46" s="253">
        <v>885</v>
      </c>
      <c r="N46" s="249">
        <f t="shared" si="30"/>
        <v>9989</v>
      </c>
      <c r="O46" s="249">
        <f t="shared" si="31"/>
        <v>832.41666666666663</v>
      </c>
      <c r="P46" s="61"/>
    </row>
    <row r="47" spans="1:16" s="145" customFormat="1" ht="15" customHeight="1" x14ac:dyDescent="0.2">
      <c r="A47" s="591" t="s">
        <v>56</v>
      </c>
      <c r="B47" s="400">
        <v>94</v>
      </c>
      <c r="C47" s="400">
        <v>160</v>
      </c>
      <c r="D47" s="400">
        <v>254</v>
      </c>
      <c r="E47" s="400">
        <v>18</v>
      </c>
      <c r="F47" s="409">
        <v>43</v>
      </c>
      <c r="G47" s="400">
        <v>95</v>
      </c>
      <c r="H47" s="589">
        <v>210</v>
      </c>
      <c r="I47" s="441">
        <v>200</v>
      </c>
      <c r="J47" s="589">
        <v>191</v>
      </c>
      <c r="K47" s="441">
        <v>279</v>
      </c>
      <c r="L47" s="592">
        <v>176</v>
      </c>
      <c r="M47" s="400">
        <v>196</v>
      </c>
      <c r="N47" s="2">
        <f t="shared" si="30"/>
        <v>1916</v>
      </c>
      <c r="O47" s="2">
        <f t="shared" si="31"/>
        <v>159.66666666666666</v>
      </c>
      <c r="P47" s="61"/>
    </row>
    <row r="48" spans="1:16" s="145" customFormat="1" ht="15" customHeight="1" x14ac:dyDescent="0.2">
      <c r="A48" s="255" t="s">
        <v>61</v>
      </c>
      <c r="B48" s="253">
        <v>220</v>
      </c>
      <c r="C48" s="253">
        <v>157</v>
      </c>
      <c r="D48" s="253">
        <v>132</v>
      </c>
      <c r="E48" s="253">
        <v>19</v>
      </c>
      <c r="F48" s="247">
        <v>30</v>
      </c>
      <c r="G48" s="253">
        <v>70</v>
      </c>
      <c r="H48" s="256">
        <v>115</v>
      </c>
      <c r="I48" s="257">
        <v>258</v>
      </c>
      <c r="J48" s="256">
        <v>188</v>
      </c>
      <c r="K48" s="257">
        <v>255</v>
      </c>
      <c r="L48" s="259">
        <v>194</v>
      </c>
      <c r="M48" s="253">
        <v>159</v>
      </c>
      <c r="N48" s="249">
        <f t="shared" si="30"/>
        <v>1797</v>
      </c>
      <c r="O48" s="249">
        <f t="shared" si="31"/>
        <v>149.75</v>
      </c>
      <c r="P48" s="61"/>
    </row>
    <row r="49" spans="1:16" s="145" customFormat="1" ht="15" customHeight="1" x14ac:dyDescent="0.2">
      <c r="A49" s="591" t="s">
        <v>90</v>
      </c>
      <c r="B49" s="400">
        <v>312</v>
      </c>
      <c r="C49" s="400">
        <v>202</v>
      </c>
      <c r="D49" s="400">
        <v>125</v>
      </c>
      <c r="E49" s="400">
        <v>5</v>
      </c>
      <c r="F49" s="409"/>
      <c r="G49" s="400">
        <v>19</v>
      </c>
      <c r="H49" s="589">
        <v>92</v>
      </c>
      <c r="I49" s="441">
        <v>178</v>
      </c>
      <c r="J49" s="589">
        <v>261</v>
      </c>
      <c r="K49" s="441">
        <v>248</v>
      </c>
      <c r="L49" s="593">
        <v>160</v>
      </c>
      <c r="M49" s="400">
        <v>195</v>
      </c>
      <c r="N49" s="2">
        <f t="shared" si="30"/>
        <v>1797</v>
      </c>
      <c r="O49" s="2">
        <f t="shared" si="31"/>
        <v>163.36363636363637</v>
      </c>
      <c r="P49" s="61"/>
    </row>
    <row r="50" spans="1:16" s="145" customFormat="1" ht="15" customHeight="1" x14ac:dyDescent="0.2">
      <c r="A50" s="255" t="s">
        <v>66</v>
      </c>
      <c r="B50" s="253">
        <v>942</v>
      </c>
      <c r="C50" s="253">
        <v>665</v>
      </c>
      <c r="D50" s="253">
        <v>450</v>
      </c>
      <c r="E50" s="253">
        <v>49</v>
      </c>
      <c r="F50" s="247">
        <v>43</v>
      </c>
      <c r="G50" s="253">
        <v>97</v>
      </c>
      <c r="H50" s="256">
        <v>421</v>
      </c>
      <c r="I50" s="257">
        <v>796</v>
      </c>
      <c r="J50" s="256">
        <v>1516</v>
      </c>
      <c r="K50" s="257">
        <v>1280</v>
      </c>
      <c r="L50" s="259">
        <v>962</v>
      </c>
      <c r="M50" s="253">
        <v>1147</v>
      </c>
      <c r="N50" s="249">
        <f t="shared" si="30"/>
        <v>8368</v>
      </c>
      <c r="O50" s="249">
        <f t="shared" si="31"/>
        <v>697.33333333333337</v>
      </c>
      <c r="P50" s="61"/>
    </row>
    <row r="51" spans="1:16" s="145" customFormat="1" ht="15" customHeight="1" x14ac:dyDescent="0.2">
      <c r="A51" s="591" t="s">
        <v>91</v>
      </c>
      <c r="B51" s="400">
        <v>489</v>
      </c>
      <c r="C51" s="400">
        <v>512</v>
      </c>
      <c r="D51" s="400">
        <v>306</v>
      </c>
      <c r="E51" s="400">
        <v>3</v>
      </c>
      <c r="F51" s="409"/>
      <c r="G51" s="400">
        <v>9</v>
      </c>
      <c r="H51" s="400">
        <v>70</v>
      </c>
      <c r="I51" s="441">
        <v>108</v>
      </c>
      <c r="J51" s="589">
        <v>223</v>
      </c>
      <c r="K51" s="441">
        <v>219</v>
      </c>
      <c r="L51" s="593">
        <v>189</v>
      </c>
      <c r="M51" s="400">
        <v>217</v>
      </c>
      <c r="N51" s="2">
        <f t="shared" si="30"/>
        <v>2345</v>
      </c>
      <c r="O51" s="2">
        <f t="shared" si="31"/>
        <v>213.18181818181819</v>
      </c>
      <c r="P51" s="61"/>
    </row>
    <row r="52" spans="1:16" s="146" customFormat="1" ht="15" customHeight="1" x14ac:dyDescent="0.2">
      <c r="A52" s="255" t="s">
        <v>26</v>
      </c>
      <c r="B52" s="253">
        <v>117</v>
      </c>
      <c r="C52" s="253">
        <v>101</v>
      </c>
      <c r="D52" s="253">
        <v>69</v>
      </c>
      <c r="E52" s="253">
        <v>11</v>
      </c>
      <c r="F52" s="247">
        <v>24</v>
      </c>
      <c r="G52" s="253">
        <v>56</v>
      </c>
      <c r="H52" s="256">
        <v>74</v>
      </c>
      <c r="I52" s="257">
        <v>121</v>
      </c>
      <c r="J52" s="256">
        <v>108</v>
      </c>
      <c r="K52" s="257">
        <v>143</v>
      </c>
      <c r="L52" s="259">
        <v>155</v>
      </c>
      <c r="M52" s="253">
        <v>100</v>
      </c>
      <c r="N52" s="249">
        <f t="shared" si="30"/>
        <v>1079</v>
      </c>
      <c r="O52" s="249">
        <f t="shared" si="31"/>
        <v>89.916666666666671</v>
      </c>
      <c r="P52" s="62"/>
    </row>
    <row r="53" spans="1:16" s="145" customFormat="1" ht="15" customHeight="1" x14ac:dyDescent="0.2">
      <c r="A53" s="591" t="s">
        <v>92</v>
      </c>
      <c r="B53" s="400">
        <v>64</v>
      </c>
      <c r="C53" s="400">
        <v>71</v>
      </c>
      <c r="D53" s="400">
        <v>65</v>
      </c>
      <c r="E53" s="587">
        <v>36</v>
      </c>
      <c r="F53" s="409">
        <v>14</v>
      </c>
      <c r="G53" s="400">
        <v>41</v>
      </c>
      <c r="H53" s="589">
        <v>84</v>
      </c>
      <c r="I53" s="595">
        <v>74</v>
      </c>
      <c r="J53" s="605">
        <v>88</v>
      </c>
      <c r="K53" s="441">
        <v>87</v>
      </c>
      <c r="L53" s="593">
        <v>119</v>
      </c>
      <c r="M53" s="400">
        <v>68</v>
      </c>
      <c r="N53" s="2">
        <f t="shared" si="30"/>
        <v>811</v>
      </c>
      <c r="O53" s="2">
        <f t="shared" si="31"/>
        <v>67.583333333333329</v>
      </c>
      <c r="P53" s="61"/>
    </row>
    <row r="54" spans="1:16" s="145" customFormat="1" ht="15" customHeight="1" x14ac:dyDescent="0.2">
      <c r="A54" s="255" t="s">
        <v>93</v>
      </c>
      <c r="B54" s="253">
        <v>73</v>
      </c>
      <c r="C54" s="253">
        <v>82</v>
      </c>
      <c r="D54" s="253">
        <v>51</v>
      </c>
      <c r="E54" s="253">
        <v>19</v>
      </c>
      <c r="F54" s="247">
        <v>29</v>
      </c>
      <c r="G54" s="253">
        <v>37</v>
      </c>
      <c r="H54" s="256">
        <v>61</v>
      </c>
      <c r="I54" s="596">
        <v>48</v>
      </c>
      <c r="J54" s="606">
        <v>57</v>
      </c>
      <c r="K54" s="257">
        <v>52</v>
      </c>
      <c r="L54" s="259">
        <v>71</v>
      </c>
      <c r="M54" s="253"/>
      <c r="N54" s="249">
        <f t="shared" si="30"/>
        <v>580</v>
      </c>
      <c r="O54" s="249">
        <f t="shared" si="31"/>
        <v>52.727272727272727</v>
      </c>
      <c r="P54" s="61"/>
    </row>
    <row r="55" spans="1:16" s="145" customFormat="1" ht="15" customHeight="1" x14ac:dyDescent="0.2">
      <c r="A55" s="591" t="s">
        <v>94</v>
      </c>
      <c r="B55" s="400">
        <v>262</v>
      </c>
      <c r="C55" s="400">
        <v>240</v>
      </c>
      <c r="D55" s="400">
        <v>310</v>
      </c>
      <c r="E55" s="400">
        <v>128</v>
      </c>
      <c r="F55" s="409">
        <v>79</v>
      </c>
      <c r="G55" s="400">
        <v>174</v>
      </c>
      <c r="H55" s="589">
        <v>228</v>
      </c>
      <c r="I55" s="595">
        <v>169</v>
      </c>
      <c r="J55" s="605">
        <v>431</v>
      </c>
      <c r="K55" s="441">
        <v>516</v>
      </c>
      <c r="L55" s="593">
        <v>426</v>
      </c>
      <c r="M55" s="400">
        <v>219</v>
      </c>
      <c r="N55" s="2">
        <f t="shared" si="30"/>
        <v>3182</v>
      </c>
      <c r="O55" s="2">
        <f t="shared" si="31"/>
        <v>265.16666666666669</v>
      </c>
      <c r="P55" s="61"/>
    </row>
    <row r="56" spans="1:16" s="145" customFormat="1" ht="15" customHeight="1" x14ac:dyDescent="0.2">
      <c r="A56" s="255" t="s">
        <v>95</v>
      </c>
      <c r="B56" s="253">
        <v>258</v>
      </c>
      <c r="C56" s="253">
        <v>175</v>
      </c>
      <c r="D56" s="253">
        <v>122</v>
      </c>
      <c r="E56" s="253">
        <v>2</v>
      </c>
      <c r="F56" s="247"/>
      <c r="G56" s="253">
        <v>13</v>
      </c>
      <c r="H56" s="253">
        <v>41</v>
      </c>
      <c r="I56" s="596">
        <v>138</v>
      </c>
      <c r="J56" s="607">
        <v>263</v>
      </c>
      <c r="K56" s="257">
        <v>153</v>
      </c>
      <c r="L56" s="259">
        <v>91</v>
      </c>
      <c r="M56" s="253">
        <v>102</v>
      </c>
      <c r="N56" s="249">
        <f t="shared" si="30"/>
        <v>1358</v>
      </c>
      <c r="O56" s="249">
        <f t="shared" si="31"/>
        <v>123.45454545454545</v>
      </c>
      <c r="P56" s="61"/>
    </row>
    <row r="57" spans="1:16" s="146" customFormat="1" ht="15" customHeight="1" x14ac:dyDescent="0.2">
      <c r="A57" s="591" t="s">
        <v>427</v>
      </c>
      <c r="B57" s="400">
        <v>4</v>
      </c>
      <c r="C57" s="400">
        <v>5</v>
      </c>
      <c r="D57" s="400">
        <v>1</v>
      </c>
      <c r="E57" s="400">
        <v>2</v>
      </c>
      <c r="F57" s="409"/>
      <c r="G57" s="400">
        <v>7</v>
      </c>
      <c r="H57" s="589">
        <v>34</v>
      </c>
      <c r="I57" s="597">
        <v>28</v>
      </c>
      <c r="J57" s="608">
        <v>15</v>
      </c>
      <c r="K57" s="604">
        <v>22</v>
      </c>
      <c r="L57" s="593">
        <v>13</v>
      </c>
      <c r="M57" s="400">
        <v>22</v>
      </c>
      <c r="N57" s="2">
        <f t="shared" si="30"/>
        <v>153</v>
      </c>
      <c r="O57" s="2">
        <f t="shared" si="31"/>
        <v>13.909090909090908</v>
      </c>
      <c r="P57" s="62"/>
    </row>
    <row r="58" spans="1:16" s="146" customFormat="1" ht="15" customHeight="1" x14ac:dyDescent="0.2">
      <c r="A58" s="255" t="s">
        <v>491</v>
      </c>
      <c r="B58" s="253"/>
      <c r="C58" s="253"/>
      <c r="D58" s="253"/>
      <c r="E58" s="253"/>
      <c r="F58" s="247"/>
      <c r="G58" s="253"/>
      <c r="H58" s="256"/>
      <c r="I58" s="629"/>
      <c r="J58" s="607"/>
      <c r="K58" s="630"/>
      <c r="L58" s="259"/>
      <c r="M58" s="253">
        <v>11</v>
      </c>
      <c r="N58" s="249">
        <f t="shared" si="30"/>
        <v>11</v>
      </c>
      <c r="O58" s="249">
        <f t="shared" si="31"/>
        <v>11</v>
      </c>
      <c r="P58" s="62"/>
    </row>
    <row r="59" spans="1:16" s="146" customFormat="1" ht="15" customHeight="1" x14ac:dyDescent="0.2">
      <c r="A59" s="591" t="s">
        <v>492</v>
      </c>
      <c r="B59" s="400"/>
      <c r="C59" s="400"/>
      <c r="D59" s="400"/>
      <c r="E59" s="400"/>
      <c r="F59" s="409"/>
      <c r="G59" s="400"/>
      <c r="H59" s="589"/>
      <c r="I59" s="597"/>
      <c r="J59" s="608"/>
      <c r="K59" s="604"/>
      <c r="L59" s="593"/>
      <c r="M59" s="400">
        <v>21</v>
      </c>
      <c r="N59" s="2">
        <f t="shared" si="30"/>
        <v>21</v>
      </c>
      <c r="O59" s="2">
        <f t="shared" si="31"/>
        <v>21</v>
      </c>
      <c r="P59" s="62"/>
    </row>
    <row r="60" spans="1:16" s="146" customFormat="1" ht="15" customHeight="1" x14ac:dyDescent="0.2">
      <c r="A60" s="255" t="s">
        <v>493</v>
      </c>
      <c r="B60" s="253"/>
      <c r="C60" s="253"/>
      <c r="D60" s="253"/>
      <c r="E60" s="253"/>
      <c r="F60" s="247"/>
      <c r="G60" s="253"/>
      <c r="H60" s="256"/>
      <c r="I60" s="629"/>
      <c r="J60" s="607"/>
      <c r="K60" s="630"/>
      <c r="L60" s="259"/>
      <c r="M60" s="253">
        <v>9</v>
      </c>
      <c r="N60" s="249">
        <f t="shared" si="30"/>
        <v>9</v>
      </c>
      <c r="O60" s="249">
        <f t="shared" si="31"/>
        <v>9</v>
      </c>
      <c r="P60" s="62"/>
    </row>
    <row r="61" spans="1:16" s="146" customFormat="1" ht="15" customHeight="1" x14ac:dyDescent="0.2">
      <c r="A61" s="591" t="s">
        <v>494</v>
      </c>
      <c r="B61" s="400"/>
      <c r="C61" s="400"/>
      <c r="D61" s="400"/>
      <c r="E61" s="400"/>
      <c r="F61" s="409"/>
      <c r="G61" s="400"/>
      <c r="H61" s="589"/>
      <c r="I61" s="597"/>
      <c r="J61" s="608"/>
      <c r="K61" s="604"/>
      <c r="L61" s="593"/>
      <c r="M61" s="400">
        <v>5</v>
      </c>
      <c r="N61" s="2">
        <f t="shared" si="30"/>
        <v>5</v>
      </c>
      <c r="O61" s="2">
        <f t="shared" si="31"/>
        <v>5</v>
      </c>
      <c r="P61" s="62"/>
    </row>
    <row r="62" spans="1:16" s="146" customFormat="1" ht="15" customHeight="1" x14ac:dyDescent="0.2">
      <c r="A62" s="255" t="s">
        <v>495</v>
      </c>
      <c r="B62" s="253"/>
      <c r="C62" s="253"/>
      <c r="D62" s="253"/>
      <c r="E62" s="253"/>
      <c r="F62" s="247"/>
      <c r="G62" s="253"/>
      <c r="H62" s="256"/>
      <c r="I62" s="629"/>
      <c r="J62" s="607"/>
      <c r="K62" s="630"/>
      <c r="L62" s="259"/>
      <c r="M62" s="253">
        <v>6</v>
      </c>
      <c r="N62" s="249">
        <f t="shared" si="30"/>
        <v>6</v>
      </c>
      <c r="O62" s="249">
        <f t="shared" si="31"/>
        <v>6</v>
      </c>
      <c r="P62" s="62"/>
    </row>
    <row r="63" spans="1:16" s="146" customFormat="1" ht="15" customHeight="1" x14ac:dyDescent="0.2">
      <c r="A63" s="591" t="s">
        <v>496</v>
      </c>
      <c r="B63" s="400"/>
      <c r="C63" s="400"/>
      <c r="D63" s="400"/>
      <c r="E63" s="400"/>
      <c r="F63" s="409"/>
      <c r="G63" s="400"/>
      <c r="H63" s="589"/>
      <c r="I63" s="597"/>
      <c r="J63" s="608"/>
      <c r="K63" s="604"/>
      <c r="L63" s="593"/>
      <c r="M63" s="400"/>
      <c r="N63" s="2">
        <f t="shared" si="30"/>
        <v>0</v>
      </c>
      <c r="O63" s="2">
        <f t="shared" si="31"/>
        <v>0</v>
      </c>
      <c r="P63" s="62"/>
    </row>
    <row r="64" spans="1:16" s="146" customFormat="1" ht="15" customHeight="1" x14ac:dyDescent="0.2">
      <c r="A64" s="255" t="s">
        <v>497</v>
      </c>
      <c r="B64" s="253"/>
      <c r="C64" s="253"/>
      <c r="D64" s="253"/>
      <c r="E64" s="253"/>
      <c r="F64" s="247"/>
      <c r="G64" s="253"/>
      <c r="H64" s="256"/>
      <c r="I64" s="629"/>
      <c r="J64" s="607"/>
      <c r="K64" s="630"/>
      <c r="L64" s="259"/>
      <c r="M64" s="253">
        <v>5</v>
      </c>
      <c r="N64" s="249">
        <f t="shared" si="30"/>
        <v>5</v>
      </c>
      <c r="O64" s="249">
        <f t="shared" si="31"/>
        <v>5</v>
      </c>
      <c r="P64" s="62"/>
    </row>
    <row r="65" spans="1:16" s="146" customFormat="1" ht="15" customHeight="1" x14ac:dyDescent="0.2">
      <c r="A65" s="591" t="s">
        <v>498</v>
      </c>
      <c r="B65" s="400"/>
      <c r="C65" s="400"/>
      <c r="D65" s="400"/>
      <c r="E65" s="400"/>
      <c r="F65" s="409"/>
      <c r="G65" s="400"/>
      <c r="H65" s="589"/>
      <c r="I65" s="597"/>
      <c r="J65" s="608"/>
      <c r="K65" s="604"/>
      <c r="L65" s="593"/>
      <c r="M65" s="400">
        <v>1</v>
      </c>
      <c r="N65" s="2">
        <f t="shared" si="30"/>
        <v>1</v>
      </c>
      <c r="O65" s="2">
        <f t="shared" si="31"/>
        <v>1</v>
      </c>
      <c r="P65" s="62"/>
    </row>
    <row r="66" spans="1:16" s="146" customFormat="1" ht="15" customHeight="1" x14ac:dyDescent="0.2">
      <c r="A66" s="255" t="s">
        <v>499</v>
      </c>
      <c r="B66" s="253"/>
      <c r="C66" s="253"/>
      <c r="D66" s="253"/>
      <c r="E66" s="253"/>
      <c r="F66" s="247"/>
      <c r="G66" s="253"/>
      <c r="H66" s="256"/>
      <c r="I66" s="629"/>
      <c r="J66" s="607"/>
      <c r="K66" s="630"/>
      <c r="L66" s="259"/>
      <c r="M66" s="253">
        <v>1</v>
      </c>
      <c r="N66" s="249">
        <f t="shared" si="30"/>
        <v>1</v>
      </c>
      <c r="O66" s="249">
        <f t="shared" si="31"/>
        <v>1</v>
      </c>
      <c r="P66" s="62"/>
    </row>
    <row r="67" spans="1:16" s="145" customFormat="1" ht="15" customHeight="1" x14ac:dyDescent="0.2">
      <c r="A67" s="226" t="s">
        <v>0</v>
      </c>
      <c r="B67" s="225">
        <f>IF(SUM(B25:B57)=0,"",SUM(B25:B57))</f>
        <v>16594</v>
      </c>
      <c r="C67" s="225">
        <f>IF(SUM(C25:C57)=0,"",SUM(C25:C57))</f>
        <v>12743</v>
      </c>
      <c r="D67" s="225">
        <f>IF(SUM(D25:D57)=0,"",SUM(D25:D57))</f>
        <v>9817</v>
      </c>
      <c r="E67" s="225">
        <f>IF(SUM(E25:E57)=0,"",SUM(E25:E57))</f>
        <v>1662</v>
      </c>
      <c r="F67" s="225">
        <f t="shared" ref="F67:J67" si="47">IF(SUM(F25:F57)=0,"",SUM(F25:F57))</f>
        <v>1459</v>
      </c>
      <c r="G67" s="225">
        <f t="shared" si="47"/>
        <v>2546</v>
      </c>
      <c r="H67" s="225">
        <f t="shared" si="47"/>
        <v>5020</v>
      </c>
      <c r="I67" s="225">
        <f t="shared" si="47"/>
        <v>7587</v>
      </c>
      <c r="J67" s="225">
        <f t="shared" si="47"/>
        <v>11564</v>
      </c>
      <c r="K67" s="225">
        <f>IF(SUM(K25:K57)=0,"",SUM(K25:K57))</f>
        <v>11642</v>
      </c>
      <c r="L67" s="225">
        <f>IF(SUM(L25:L57)=0,"",SUM(L25:L57))</f>
        <v>9519</v>
      </c>
      <c r="M67" s="225">
        <f>IF(SUM(M25:M66)=0,"",SUM(M25:M66))</f>
        <v>8844</v>
      </c>
      <c r="N67" s="225">
        <f>SUM(B67:M67)</f>
        <v>98997</v>
      </c>
      <c r="O67" s="225">
        <f>IF(N67=0,0,AVERAGE(B67:M67))</f>
        <v>8249.75</v>
      </c>
      <c r="P67" s="61"/>
    </row>
    <row r="68" spans="1:16" s="145" customFormat="1" ht="15" customHeight="1" x14ac:dyDescent="0.2">
      <c r="A68" s="659"/>
      <c r="B68" s="660"/>
      <c r="C68" s="660"/>
      <c r="D68" s="660"/>
      <c r="E68" s="660"/>
      <c r="F68" s="660"/>
      <c r="G68" s="660"/>
      <c r="H68" s="660"/>
      <c r="I68" s="660"/>
      <c r="J68" s="660"/>
      <c r="K68" s="660"/>
      <c r="L68" s="660"/>
      <c r="M68" s="660"/>
      <c r="N68" s="660"/>
      <c r="O68" s="661"/>
      <c r="P68" s="61"/>
    </row>
    <row r="69" spans="1:16" s="148" customFormat="1" ht="15" customHeight="1" x14ac:dyDescent="0.2">
      <c r="A69" s="673" t="s">
        <v>101</v>
      </c>
      <c r="B69" s="674"/>
      <c r="C69" s="674"/>
      <c r="D69" s="674"/>
      <c r="E69" s="674"/>
      <c r="F69" s="674"/>
      <c r="G69" s="674"/>
      <c r="H69" s="674"/>
      <c r="I69" s="674"/>
      <c r="J69" s="674"/>
      <c r="K69" s="674"/>
      <c r="L69" s="674"/>
      <c r="M69" s="674"/>
      <c r="N69" s="674"/>
      <c r="O69" s="675"/>
      <c r="P69" s="64"/>
    </row>
    <row r="70" spans="1:16" s="145" customFormat="1" ht="15" customHeight="1" x14ac:dyDescent="0.2">
      <c r="A70" s="129" t="s">
        <v>97</v>
      </c>
      <c r="B70" s="119">
        <v>15</v>
      </c>
      <c r="C70" s="119">
        <v>14</v>
      </c>
      <c r="D70" s="119">
        <v>11</v>
      </c>
      <c r="E70" s="119">
        <v>4</v>
      </c>
      <c r="F70" s="99">
        <v>4</v>
      </c>
      <c r="G70" s="119">
        <v>7</v>
      </c>
      <c r="H70" s="136">
        <v>15</v>
      </c>
      <c r="I70" s="130">
        <v>9</v>
      </c>
      <c r="J70" s="130">
        <v>14</v>
      </c>
      <c r="K70" s="130">
        <v>9</v>
      </c>
      <c r="L70" s="131">
        <v>7</v>
      </c>
      <c r="M70" s="119">
        <v>10</v>
      </c>
      <c r="N70" s="116">
        <f>SUM(B70:M70)</f>
        <v>119</v>
      </c>
      <c r="O70" s="101">
        <f>IF(N70=0,0,AVERAGE(B70:M70))</f>
        <v>9.9166666666666661</v>
      </c>
      <c r="P70" s="61"/>
    </row>
    <row r="71" spans="1:16" s="145" customFormat="1" ht="15" customHeight="1" x14ac:dyDescent="0.2">
      <c r="A71" s="255" t="s">
        <v>98</v>
      </c>
      <c r="B71" s="253">
        <v>1</v>
      </c>
      <c r="C71" s="253">
        <v>2</v>
      </c>
      <c r="D71" s="253">
        <v>1</v>
      </c>
      <c r="E71" s="253"/>
      <c r="F71" s="247"/>
      <c r="G71" s="253"/>
      <c r="H71" s="260"/>
      <c r="I71" s="261"/>
      <c r="J71" s="262">
        <v>1</v>
      </c>
      <c r="K71" s="262"/>
      <c r="L71" s="258">
        <v>3</v>
      </c>
      <c r="M71" s="253">
        <v>13</v>
      </c>
      <c r="N71" s="249">
        <f>SUM(B71:M71)</f>
        <v>21</v>
      </c>
      <c r="O71" s="249">
        <f>IF(N71=0,0,AVERAGE(B71:M71))</f>
        <v>3.5</v>
      </c>
      <c r="P71" s="61"/>
    </row>
    <row r="72" spans="1:16" s="146" customFormat="1" ht="15" customHeight="1" x14ac:dyDescent="0.2">
      <c r="A72" s="121" t="s">
        <v>99</v>
      </c>
      <c r="B72" s="122"/>
      <c r="C72" s="122">
        <v>2</v>
      </c>
      <c r="D72" s="122"/>
      <c r="E72" s="122"/>
      <c r="F72" s="100"/>
      <c r="G72" s="122"/>
      <c r="H72" s="132"/>
      <c r="I72" s="133"/>
      <c r="J72" s="133"/>
      <c r="K72" s="133"/>
      <c r="L72" s="134"/>
      <c r="M72" s="122">
        <v>11</v>
      </c>
      <c r="N72" s="101">
        <f>SUM(B72:M72)</f>
        <v>13</v>
      </c>
      <c r="O72" s="101">
        <f>IF(N72=0,0,AVERAGE(B72:M72))</f>
        <v>6.5</v>
      </c>
      <c r="P72" s="62"/>
    </row>
    <row r="73" spans="1:16" s="146" customFormat="1" ht="15" customHeight="1" x14ac:dyDescent="0.2">
      <c r="A73" s="255" t="s">
        <v>100</v>
      </c>
      <c r="B73" s="253">
        <v>3</v>
      </c>
      <c r="C73" s="253">
        <v>8</v>
      </c>
      <c r="D73" s="253">
        <v>8</v>
      </c>
      <c r="E73" s="253">
        <v>2</v>
      </c>
      <c r="F73" s="247">
        <v>1</v>
      </c>
      <c r="G73" s="253">
        <v>1</v>
      </c>
      <c r="H73" s="263">
        <v>2</v>
      </c>
      <c r="I73" s="261">
        <v>2</v>
      </c>
      <c r="J73" s="262">
        <v>5</v>
      </c>
      <c r="K73" s="262">
        <v>5</v>
      </c>
      <c r="L73" s="264">
        <v>6</v>
      </c>
      <c r="M73" s="253">
        <v>1</v>
      </c>
      <c r="N73" s="249">
        <f>SUM(B73:M73)</f>
        <v>44</v>
      </c>
      <c r="O73" s="249">
        <f>IF(N73=0,0,AVERAGE(B73:M73))</f>
        <v>3.6666666666666665</v>
      </c>
      <c r="P73" s="62"/>
    </row>
    <row r="74" spans="1:16" s="145" customFormat="1" ht="15" customHeight="1" x14ac:dyDescent="0.2">
      <c r="A74" s="226" t="s">
        <v>0</v>
      </c>
      <c r="B74" s="225">
        <f>IF(SUM(B70:B73)=0,"",SUM(B70:B73))</f>
        <v>19</v>
      </c>
      <c r="C74" s="225">
        <f>IF(SUM(C70:C73)=0,"",SUM(C70:C73))</f>
        <v>26</v>
      </c>
      <c r="D74" s="225">
        <f>IF(SUM(D70:D73)=0,"",SUM(D70:D73))</f>
        <v>20</v>
      </c>
      <c r="E74" s="225">
        <f>IF(SUM(E70:E73)=0,"",SUM(E70:E73))</f>
        <v>6</v>
      </c>
      <c r="F74" s="225">
        <f t="shared" ref="F74:M74" si="48">IF(SUM(F70:F73)=0,"",SUM(F70:F73))</f>
        <v>5</v>
      </c>
      <c r="G74" s="225">
        <f t="shared" si="48"/>
        <v>8</v>
      </c>
      <c r="H74" s="225">
        <f t="shared" si="48"/>
        <v>17</v>
      </c>
      <c r="I74" s="225">
        <f t="shared" si="48"/>
        <v>11</v>
      </c>
      <c r="J74" s="225">
        <f t="shared" si="48"/>
        <v>20</v>
      </c>
      <c r="K74" s="225">
        <f t="shared" si="48"/>
        <v>14</v>
      </c>
      <c r="L74" s="225">
        <f t="shared" si="48"/>
        <v>16</v>
      </c>
      <c r="M74" s="225">
        <f t="shared" si="48"/>
        <v>35</v>
      </c>
      <c r="N74" s="225">
        <f>SUM(N70:N73)</f>
        <v>197</v>
      </c>
      <c r="O74" s="225">
        <f>SUM(O70:O73)</f>
        <v>23.583333333333332</v>
      </c>
      <c r="P74" s="61"/>
    </row>
    <row r="75" spans="1:16" s="145" customFormat="1" ht="15" customHeight="1" x14ac:dyDescent="0.2">
      <c r="A75" s="659"/>
      <c r="B75" s="660"/>
      <c r="C75" s="660"/>
      <c r="D75" s="660"/>
      <c r="E75" s="660"/>
      <c r="F75" s="660"/>
      <c r="G75" s="660"/>
      <c r="H75" s="660"/>
      <c r="I75" s="660"/>
      <c r="J75" s="660"/>
      <c r="K75" s="660"/>
      <c r="L75" s="660"/>
      <c r="M75" s="660"/>
      <c r="N75" s="660"/>
      <c r="O75" s="661"/>
      <c r="P75" s="61"/>
    </row>
    <row r="76" spans="1:16" s="147" customFormat="1" ht="15" customHeight="1" x14ac:dyDescent="0.2">
      <c r="A76" s="673" t="s">
        <v>278</v>
      </c>
      <c r="B76" s="674"/>
      <c r="C76" s="674"/>
      <c r="D76" s="674"/>
      <c r="E76" s="674"/>
      <c r="F76" s="674"/>
      <c r="G76" s="674"/>
      <c r="H76" s="674"/>
      <c r="I76" s="674"/>
      <c r="J76" s="674"/>
      <c r="K76" s="674"/>
      <c r="L76" s="674"/>
      <c r="M76" s="674"/>
      <c r="N76" s="674"/>
      <c r="O76" s="675"/>
      <c r="P76" s="63"/>
    </row>
    <row r="77" spans="1:16" s="146" customFormat="1" ht="15" customHeight="1" x14ac:dyDescent="0.2">
      <c r="A77" s="129" t="s">
        <v>97</v>
      </c>
      <c r="B77" s="401">
        <v>102</v>
      </c>
      <c r="C77" s="402">
        <v>113</v>
      </c>
      <c r="D77" s="402">
        <v>120</v>
      </c>
      <c r="E77" s="402">
        <v>125</v>
      </c>
      <c r="F77" s="402">
        <v>130</v>
      </c>
      <c r="G77" s="402">
        <v>133</v>
      </c>
      <c r="H77" s="402">
        <v>137</v>
      </c>
      <c r="I77" s="567">
        <v>145</v>
      </c>
      <c r="J77" s="616">
        <f>(I77+J85)-J93</f>
        <v>172</v>
      </c>
      <c r="K77" s="136">
        <f t="shared" ref="K77:M80" si="49">J77+K85-K93</f>
        <v>179</v>
      </c>
      <c r="L77" s="136">
        <f t="shared" si="49"/>
        <v>188</v>
      </c>
      <c r="M77" s="136">
        <f t="shared" si="49"/>
        <v>192</v>
      </c>
      <c r="N77" s="137">
        <f>INDEX(B77:M77,COUNT(B77:M77))</f>
        <v>192</v>
      </c>
      <c r="O77" s="101">
        <f>IF(N77=0,0,AVERAGE(B77:M77))</f>
        <v>144.66666666666666</v>
      </c>
      <c r="P77" s="62"/>
    </row>
    <row r="78" spans="1:16" s="145" customFormat="1" ht="15" customHeight="1" x14ac:dyDescent="0.2">
      <c r="A78" s="255" t="s">
        <v>98</v>
      </c>
      <c r="B78" s="403">
        <v>253</v>
      </c>
      <c r="C78" s="565">
        <v>255</v>
      </c>
      <c r="D78" s="565">
        <v>256</v>
      </c>
      <c r="E78" s="565">
        <v>256</v>
      </c>
      <c r="F78" s="565">
        <v>256</v>
      </c>
      <c r="G78" s="565">
        <v>256</v>
      </c>
      <c r="H78" s="565">
        <v>256</v>
      </c>
      <c r="I78" s="442">
        <v>256</v>
      </c>
      <c r="J78" s="257">
        <f>(I78+J86)-J94</f>
        <v>255</v>
      </c>
      <c r="K78" s="260">
        <f t="shared" si="49"/>
        <v>252</v>
      </c>
      <c r="L78" s="260">
        <f t="shared" si="49"/>
        <v>251</v>
      </c>
      <c r="M78" s="260">
        <f t="shared" si="49"/>
        <v>255</v>
      </c>
      <c r="N78" s="266">
        <f t="shared" ref="N78:N80" si="50">INDEX(B78:M78,COUNT(B78:M78))</f>
        <v>255</v>
      </c>
      <c r="O78" s="249">
        <f>IF(N78=0,0,AVERAGE(B78:M78))</f>
        <v>254.75</v>
      </c>
      <c r="P78" s="61"/>
    </row>
    <row r="79" spans="1:16" s="145" customFormat="1" ht="15" customHeight="1" x14ac:dyDescent="0.2">
      <c r="A79" s="121" t="s">
        <v>99</v>
      </c>
      <c r="B79" s="404">
        <v>273</v>
      </c>
      <c r="C79" s="402">
        <v>273</v>
      </c>
      <c r="D79" s="402">
        <v>273</v>
      </c>
      <c r="E79" s="402">
        <v>273</v>
      </c>
      <c r="F79" s="402">
        <v>273</v>
      </c>
      <c r="G79" s="402">
        <v>273</v>
      </c>
      <c r="H79" s="402">
        <v>273</v>
      </c>
      <c r="I79" s="568">
        <v>273</v>
      </c>
      <c r="J79" s="138">
        <f>(I79+J87)-J95</f>
        <v>273</v>
      </c>
      <c r="K79" s="139">
        <f t="shared" si="49"/>
        <v>270</v>
      </c>
      <c r="L79" s="139">
        <f t="shared" si="49"/>
        <v>270</v>
      </c>
      <c r="M79" s="139">
        <f t="shared" si="49"/>
        <v>271</v>
      </c>
      <c r="N79" s="137">
        <f t="shared" si="50"/>
        <v>271</v>
      </c>
      <c r="O79" s="101">
        <f>IF(N79=0,0,AVERAGE(B79:M79))</f>
        <v>272.33333333333331</v>
      </c>
      <c r="P79" s="61"/>
    </row>
    <row r="80" spans="1:16" s="145" customFormat="1" ht="15" customHeight="1" x14ac:dyDescent="0.2">
      <c r="A80" s="255" t="s">
        <v>100</v>
      </c>
      <c r="B80" s="403">
        <v>81</v>
      </c>
      <c r="C80" s="565">
        <v>85</v>
      </c>
      <c r="D80" s="565">
        <v>92</v>
      </c>
      <c r="E80" s="565">
        <v>93</v>
      </c>
      <c r="F80" s="565">
        <v>93</v>
      </c>
      <c r="G80" s="565">
        <v>93</v>
      </c>
      <c r="H80" s="565">
        <v>96</v>
      </c>
      <c r="I80" s="442">
        <v>99</v>
      </c>
      <c r="J80" s="257">
        <f>(I80+J88)-J96</f>
        <v>101</v>
      </c>
      <c r="K80" s="260">
        <f t="shared" si="49"/>
        <v>105</v>
      </c>
      <c r="L80" s="260">
        <f t="shared" si="49"/>
        <v>110</v>
      </c>
      <c r="M80" s="260">
        <f t="shared" si="49"/>
        <v>110</v>
      </c>
      <c r="N80" s="266">
        <f t="shared" si="50"/>
        <v>110</v>
      </c>
      <c r="O80" s="249">
        <f>IF(N80=0,0,AVERAGE(B80:M80))</f>
        <v>96.5</v>
      </c>
      <c r="P80" s="61"/>
    </row>
    <row r="81" spans="1:16" s="145" customFormat="1" ht="15" customHeight="1" x14ac:dyDescent="0.2">
      <c r="A81" s="591" t="s">
        <v>510</v>
      </c>
      <c r="B81" s="631"/>
      <c r="C81" s="632"/>
      <c r="D81" s="632"/>
      <c r="E81" s="632"/>
      <c r="F81" s="632"/>
      <c r="G81" s="632"/>
      <c r="H81" s="632"/>
      <c r="I81" s="633"/>
      <c r="J81" s="441"/>
      <c r="K81" s="394"/>
      <c r="L81" s="636"/>
      <c r="M81" s="394">
        <v>32</v>
      </c>
      <c r="N81" s="634">
        <f>SUM(B81:M81)</f>
        <v>32</v>
      </c>
      <c r="O81" s="413">
        <f>IF(N81=0,0,AVERAGE(B81:M81))</f>
        <v>32</v>
      </c>
      <c r="P81" s="61"/>
    </row>
    <row r="82" spans="1:16" s="146" customFormat="1" ht="15" customHeight="1" x14ac:dyDescent="0.2">
      <c r="A82" s="226" t="s">
        <v>0</v>
      </c>
      <c r="B82" s="225">
        <f t="shared" ref="B82:L82" si="51">IF(SUM(B77:B80)=0,"",SUM(B77:B80))</f>
        <v>709</v>
      </c>
      <c r="C82" s="227">
        <f t="shared" si="51"/>
        <v>726</v>
      </c>
      <c r="D82" s="228">
        <f t="shared" si="51"/>
        <v>741</v>
      </c>
      <c r="E82" s="229">
        <f t="shared" si="51"/>
        <v>747</v>
      </c>
      <c r="F82" s="229">
        <f t="shared" si="51"/>
        <v>752</v>
      </c>
      <c r="G82" s="229">
        <f t="shared" si="51"/>
        <v>755</v>
      </c>
      <c r="H82" s="229">
        <f t="shared" si="51"/>
        <v>762</v>
      </c>
      <c r="I82" s="229">
        <f t="shared" si="51"/>
        <v>773</v>
      </c>
      <c r="J82" s="229">
        <f t="shared" si="51"/>
        <v>801</v>
      </c>
      <c r="K82" s="229">
        <f t="shared" si="51"/>
        <v>806</v>
      </c>
      <c r="L82" s="229">
        <f t="shared" si="51"/>
        <v>819</v>
      </c>
      <c r="M82" s="229">
        <f>IF(SUM(M77:M81)=0,"",SUM(M77:M81))</f>
        <v>860</v>
      </c>
      <c r="N82" s="230">
        <f>INDEX(B82:M82,COUNT(B82:M82))</f>
        <v>860</v>
      </c>
      <c r="O82" s="230">
        <f>SUM(O77:O80)</f>
        <v>768.25</v>
      </c>
      <c r="P82" s="62"/>
    </row>
    <row r="83" spans="1:16" s="145" customFormat="1" ht="15" customHeight="1" x14ac:dyDescent="0.2">
      <c r="A83" s="659"/>
      <c r="B83" s="660"/>
      <c r="C83" s="660"/>
      <c r="D83" s="660"/>
      <c r="E83" s="660"/>
      <c r="F83" s="660"/>
      <c r="G83" s="660"/>
      <c r="H83" s="660"/>
      <c r="I83" s="660"/>
      <c r="J83" s="660"/>
      <c r="K83" s="660"/>
      <c r="L83" s="660"/>
      <c r="M83" s="660"/>
      <c r="N83" s="660"/>
      <c r="O83" s="661"/>
      <c r="P83" s="61"/>
    </row>
    <row r="84" spans="1:16" s="148" customFormat="1" ht="15" customHeight="1" x14ac:dyDescent="0.2">
      <c r="A84" s="673" t="s">
        <v>429</v>
      </c>
      <c r="B84" s="674"/>
      <c r="C84" s="674"/>
      <c r="D84" s="674"/>
      <c r="E84" s="674"/>
      <c r="F84" s="674"/>
      <c r="G84" s="674"/>
      <c r="H84" s="674"/>
      <c r="I84" s="674"/>
      <c r="J84" s="674"/>
      <c r="K84" s="674"/>
      <c r="L84" s="674"/>
      <c r="M84" s="674"/>
      <c r="N84" s="674"/>
      <c r="O84" s="675"/>
      <c r="P84" s="64"/>
    </row>
    <row r="85" spans="1:16" s="146" customFormat="1" ht="15" customHeight="1" x14ac:dyDescent="0.2">
      <c r="A85" s="129" t="s">
        <v>97</v>
      </c>
      <c r="B85" s="119">
        <v>32</v>
      </c>
      <c r="C85" s="140">
        <v>11</v>
      </c>
      <c r="D85" s="141">
        <v>7</v>
      </c>
      <c r="E85" s="141">
        <v>5</v>
      </c>
      <c r="F85" s="141">
        <v>5</v>
      </c>
      <c r="G85" s="141">
        <v>3</v>
      </c>
      <c r="H85" s="130">
        <v>4</v>
      </c>
      <c r="I85" s="136">
        <v>8</v>
      </c>
      <c r="J85" s="453">
        <v>27</v>
      </c>
      <c r="K85" s="136">
        <v>7</v>
      </c>
      <c r="L85" s="131">
        <v>9</v>
      </c>
      <c r="M85" s="141">
        <v>4</v>
      </c>
      <c r="N85" s="116">
        <f>SUM(B85:M85)</f>
        <v>122</v>
      </c>
      <c r="O85" s="101">
        <f>IF(N85=0,0,AVERAGE(B85:M85))</f>
        <v>10.166666666666666</v>
      </c>
      <c r="P85" s="62"/>
    </row>
    <row r="86" spans="1:16" s="145" customFormat="1" ht="15" customHeight="1" x14ac:dyDescent="0.2">
      <c r="A86" s="255" t="s">
        <v>98</v>
      </c>
      <c r="B86" s="254">
        <v>19</v>
      </c>
      <c r="C86" s="405">
        <v>2</v>
      </c>
      <c r="D86" s="406">
        <v>1</v>
      </c>
      <c r="E86" s="406"/>
      <c r="F86" s="406"/>
      <c r="G86" s="268"/>
      <c r="H86" s="261"/>
      <c r="I86" s="260"/>
      <c r="J86" s="257"/>
      <c r="K86" s="260"/>
      <c r="L86" s="258"/>
      <c r="M86" s="268">
        <v>4</v>
      </c>
      <c r="N86" s="249">
        <f>SUM(B86:M86)</f>
        <v>26</v>
      </c>
      <c r="O86" s="249">
        <f>IF(N86=0,0,AVERAGE(B86:M86))</f>
        <v>6.5</v>
      </c>
      <c r="P86" s="61"/>
    </row>
    <row r="87" spans="1:16" s="146" customFormat="1" ht="15" customHeight="1" x14ac:dyDescent="0.2">
      <c r="A87" s="121" t="s">
        <v>99</v>
      </c>
      <c r="B87" s="123">
        <v>38</v>
      </c>
      <c r="C87" s="407">
        <v>1</v>
      </c>
      <c r="D87" s="408">
        <v>1</v>
      </c>
      <c r="E87" s="408"/>
      <c r="F87" s="408"/>
      <c r="G87" s="142"/>
      <c r="H87" s="133"/>
      <c r="I87" s="139"/>
      <c r="J87" s="124"/>
      <c r="K87" s="132"/>
      <c r="L87" s="134"/>
      <c r="M87" s="142">
        <v>2</v>
      </c>
      <c r="N87" s="101">
        <f>SUM(B87:M87)</f>
        <v>42</v>
      </c>
      <c r="O87" s="101">
        <f>IF(N87=0,0,AVERAGE(B87:M87))</f>
        <v>10.5</v>
      </c>
      <c r="P87" s="62"/>
    </row>
    <row r="88" spans="1:16" s="145" customFormat="1" ht="15" customHeight="1" x14ac:dyDescent="0.2">
      <c r="A88" s="255" t="s">
        <v>100</v>
      </c>
      <c r="B88" s="253">
        <v>3</v>
      </c>
      <c r="C88" s="267">
        <v>4</v>
      </c>
      <c r="D88" s="268">
        <v>7</v>
      </c>
      <c r="E88" s="268">
        <v>1</v>
      </c>
      <c r="F88" s="268"/>
      <c r="G88" s="268"/>
      <c r="H88" s="261">
        <v>3</v>
      </c>
      <c r="I88" s="247">
        <v>3</v>
      </c>
      <c r="J88" s="247">
        <v>2</v>
      </c>
      <c r="K88" s="247">
        <v>4</v>
      </c>
      <c r="L88" s="247">
        <v>6</v>
      </c>
      <c r="M88" s="268"/>
      <c r="N88" s="249">
        <f>SUM(B88:M88)</f>
        <v>33</v>
      </c>
      <c r="O88" s="249">
        <f>IF(N88=0,0,AVERAGE(B88:M88))</f>
        <v>3.6666666666666665</v>
      </c>
      <c r="P88" s="61"/>
    </row>
    <row r="89" spans="1:16" s="145" customFormat="1" ht="15" customHeight="1" x14ac:dyDescent="0.2">
      <c r="A89" s="591" t="s">
        <v>510</v>
      </c>
      <c r="B89" s="122"/>
      <c r="C89" s="635"/>
      <c r="D89" s="142"/>
      <c r="E89" s="142"/>
      <c r="F89" s="142"/>
      <c r="G89" s="142"/>
      <c r="H89" s="133"/>
      <c r="I89" s="100"/>
      <c r="J89" s="100"/>
      <c r="K89" s="100"/>
      <c r="L89" s="100"/>
      <c r="M89" s="142">
        <v>32</v>
      </c>
      <c r="N89" s="101">
        <f>SUM(B89:M89)</f>
        <v>32</v>
      </c>
      <c r="O89" s="101">
        <f>IF(N89=0,0,AVERAGE(B89:M89))</f>
        <v>32</v>
      </c>
      <c r="P89" s="61"/>
    </row>
    <row r="90" spans="1:16" s="145" customFormat="1" ht="15" customHeight="1" x14ac:dyDescent="0.2">
      <c r="A90" s="226" t="s">
        <v>0</v>
      </c>
      <c r="B90" s="225">
        <f t="shared" ref="B90:L90" si="52">IF(SUM(B85:B88)=0,"",SUM(B85:B88))</f>
        <v>92</v>
      </c>
      <c r="C90" s="225">
        <f t="shared" si="52"/>
        <v>18</v>
      </c>
      <c r="D90" s="225">
        <f t="shared" si="52"/>
        <v>16</v>
      </c>
      <c r="E90" s="225">
        <f t="shared" si="52"/>
        <v>6</v>
      </c>
      <c r="F90" s="225">
        <f t="shared" si="52"/>
        <v>5</v>
      </c>
      <c r="G90" s="225">
        <f t="shared" si="52"/>
        <v>3</v>
      </c>
      <c r="H90" s="225">
        <f t="shared" si="52"/>
        <v>7</v>
      </c>
      <c r="I90" s="225">
        <f t="shared" si="52"/>
        <v>11</v>
      </c>
      <c r="J90" s="225">
        <f t="shared" si="52"/>
        <v>29</v>
      </c>
      <c r="K90" s="225">
        <f t="shared" si="52"/>
        <v>11</v>
      </c>
      <c r="L90" s="225">
        <f t="shared" si="52"/>
        <v>15</v>
      </c>
      <c r="M90" s="225">
        <f>IF(SUM(M85:M89)=0,"",SUM(M85:M89))</f>
        <v>42</v>
      </c>
      <c r="N90" s="225">
        <f>SUM(N85:N88)</f>
        <v>223</v>
      </c>
      <c r="O90" s="225">
        <f>SUM(O85:O88)</f>
        <v>30.833333333333332</v>
      </c>
      <c r="P90" s="61"/>
    </row>
    <row r="91" spans="1:16" s="145" customFormat="1" ht="15" customHeight="1" x14ac:dyDescent="0.2">
      <c r="A91" s="659"/>
      <c r="B91" s="660"/>
      <c r="C91" s="660"/>
      <c r="D91" s="660"/>
      <c r="E91" s="660"/>
      <c r="F91" s="660"/>
      <c r="G91" s="660"/>
      <c r="H91" s="660"/>
      <c r="I91" s="660"/>
      <c r="J91" s="660"/>
      <c r="K91" s="660"/>
      <c r="L91" s="660"/>
      <c r="M91" s="660"/>
      <c r="N91" s="660"/>
      <c r="O91" s="661"/>
      <c r="P91" s="61"/>
    </row>
    <row r="92" spans="1:16" s="148" customFormat="1" ht="15" customHeight="1" x14ac:dyDescent="0.2">
      <c r="A92" s="673" t="s">
        <v>102</v>
      </c>
      <c r="B92" s="674"/>
      <c r="C92" s="674"/>
      <c r="D92" s="674"/>
      <c r="E92" s="674"/>
      <c r="F92" s="674"/>
      <c r="G92" s="674"/>
      <c r="H92" s="674"/>
      <c r="I92" s="674"/>
      <c r="J92" s="674"/>
      <c r="K92" s="674"/>
      <c r="L92" s="674"/>
      <c r="M92" s="674"/>
      <c r="N92" s="674"/>
      <c r="O92" s="675"/>
      <c r="P92" s="64"/>
    </row>
    <row r="93" spans="1:16" s="145" customFormat="1" ht="15" customHeight="1" x14ac:dyDescent="0.2">
      <c r="A93" s="129" t="s">
        <v>97</v>
      </c>
      <c r="B93" s="396"/>
      <c r="C93" s="396"/>
      <c r="D93" s="396"/>
      <c r="E93" s="396"/>
      <c r="F93" s="99"/>
      <c r="G93" s="99"/>
      <c r="H93" s="99"/>
      <c r="I93" s="99"/>
      <c r="J93" s="99"/>
      <c r="K93" s="99"/>
      <c r="L93" s="99"/>
      <c r="M93" s="99"/>
      <c r="N93" s="101">
        <f t="shared" ref="N93:N94" si="53">SUM(B93:M93)</f>
        <v>0</v>
      </c>
      <c r="O93" s="204">
        <f>IF(N93=0,0,AVERAGE(B93:M93))</f>
        <v>0</v>
      </c>
      <c r="P93" s="61"/>
    </row>
    <row r="94" spans="1:16" s="145" customFormat="1" ht="15" customHeight="1" x14ac:dyDescent="0.2">
      <c r="A94" s="255" t="s">
        <v>98</v>
      </c>
      <c r="B94" s="253"/>
      <c r="C94" s="247"/>
      <c r="D94" s="247"/>
      <c r="E94" s="247"/>
      <c r="F94" s="247"/>
      <c r="G94" s="247"/>
      <c r="H94" s="247"/>
      <c r="I94" s="247"/>
      <c r="J94" s="247">
        <v>1</v>
      </c>
      <c r="K94" s="247">
        <v>3</v>
      </c>
      <c r="L94" s="247">
        <v>1</v>
      </c>
      <c r="M94" s="247"/>
      <c r="N94" s="249">
        <f t="shared" si="53"/>
        <v>5</v>
      </c>
      <c r="O94" s="249">
        <f>IF(N94=0,0,AVERAGE(B94:M94))</f>
        <v>1.6666666666666667</v>
      </c>
      <c r="P94" s="61"/>
    </row>
    <row r="95" spans="1:16" s="146" customFormat="1" ht="15" customHeight="1" x14ac:dyDescent="0.2">
      <c r="A95" s="121" t="s">
        <v>99</v>
      </c>
      <c r="B95" s="123"/>
      <c r="C95" s="100">
        <v>1</v>
      </c>
      <c r="D95" s="100">
        <v>1</v>
      </c>
      <c r="E95" s="100"/>
      <c r="F95" s="100"/>
      <c r="G95" s="100"/>
      <c r="H95" s="100"/>
      <c r="I95" s="100"/>
      <c r="J95" s="100"/>
      <c r="K95" s="100">
        <v>3</v>
      </c>
      <c r="L95" s="100"/>
      <c r="M95" s="100">
        <v>1</v>
      </c>
      <c r="N95" s="101">
        <f>SUM(B95:M95)</f>
        <v>6</v>
      </c>
      <c r="O95" s="101">
        <f>IF(N95=0,0,AVERAGE(B95:M95))</f>
        <v>1.5</v>
      </c>
      <c r="P95" s="62"/>
    </row>
    <row r="96" spans="1:16" s="146" customFormat="1" ht="15" customHeight="1" x14ac:dyDescent="0.2">
      <c r="A96" s="255" t="s">
        <v>100</v>
      </c>
      <c r="B96" s="247"/>
      <c r="C96" s="247"/>
      <c r="D96" s="247"/>
      <c r="E96" s="247"/>
      <c r="F96" s="247"/>
      <c r="G96" s="247"/>
      <c r="H96" s="247"/>
      <c r="I96" s="247">
        <v>1</v>
      </c>
      <c r="J96" s="247"/>
      <c r="K96" s="247"/>
      <c r="L96" s="247">
        <v>1</v>
      </c>
      <c r="M96" s="247"/>
      <c r="N96" s="249">
        <f>SUM(B96:M96)</f>
        <v>2</v>
      </c>
      <c r="O96" s="249">
        <f>IF(N96=0,0,AVERAGE(B96:M96))</f>
        <v>1</v>
      </c>
      <c r="P96" s="62"/>
    </row>
    <row r="97" spans="1:16" s="146" customFormat="1" ht="15" customHeight="1" x14ac:dyDescent="0.2">
      <c r="A97" s="591" t="s">
        <v>510</v>
      </c>
      <c r="B97" s="100"/>
      <c r="C97" s="100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1">
        <f>SUM(B97:M97)</f>
        <v>0</v>
      </c>
      <c r="O97" s="101">
        <f>IF(N97=0,0,AVERAGE(B97:M97))</f>
        <v>0</v>
      </c>
      <c r="P97" s="62"/>
    </row>
    <row r="98" spans="1:16" s="145" customFormat="1" ht="15" customHeight="1" x14ac:dyDescent="0.2">
      <c r="A98" s="226" t="s">
        <v>0</v>
      </c>
      <c r="B98" s="225" t="str">
        <f t="shared" ref="B98:M98" si="54">IF(SUM(B93:B96)=0,"",SUM(B93:B96))</f>
        <v/>
      </c>
      <c r="C98" s="225">
        <f t="shared" si="54"/>
        <v>1</v>
      </c>
      <c r="D98" s="225">
        <f t="shared" si="54"/>
        <v>1</v>
      </c>
      <c r="E98" s="225" t="str">
        <f t="shared" si="54"/>
        <v/>
      </c>
      <c r="F98" s="225" t="str">
        <f t="shared" si="54"/>
        <v/>
      </c>
      <c r="G98" s="225" t="str">
        <f t="shared" si="54"/>
        <v/>
      </c>
      <c r="H98" s="225" t="str">
        <f t="shared" si="54"/>
        <v/>
      </c>
      <c r="I98" s="225">
        <f t="shared" si="54"/>
        <v>1</v>
      </c>
      <c r="J98" s="225">
        <f t="shared" si="54"/>
        <v>1</v>
      </c>
      <c r="K98" s="225">
        <f t="shared" si="54"/>
        <v>6</v>
      </c>
      <c r="L98" s="225">
        <f t="shared" si="54"/>
        <v>2</v>
      </c>
      <c r="M98" s="225">
        <f t="shared" si="54"/>
        <v>1</v>
      </c>
      <c r="N98" s="231">
        <f>SUM(N93:N96)</f>
        <v>13</v>
      </c>
      <c r="O98" s="225">
        <f>SUM(O93:O96)</f>
        <v>4.166666666666667</v>
      </c>
      <c r="P98" s="61"/>
    </row>
    <row r="99" spans="1:16" s="145" customFormat="1" ht="15" customHeight="1" x14ac:dyDescent="0.2">
      <c r="A99" s="659"/>
      <c r="B99" s="660"/>
      <c r="C99" s="660"/>
      <c r="D99" s="660"/>
      <c r="E99" s="660"/>
      <c r="F99" s="660"/>
      <c r="G99" s="660"/>
      <c r="H99" s="660"/>
      <c r="I99" s="660"/>
      <c r="J99" s="660"/>
      <c r="K99" s="660"/>
      <c r="L99" s="660"/>
      <c r="M99" s="660"/>
      <c r="N99" s="660"/>
      <c r="O99" s="661"/>
      <c r="P99" s="61"/>
    </row>
    <row r="100" spans="1:16" s="148" customFormat="1" ht="15" customHeight="1" x14ac:dyDescent="0.2">
      <c r="A100" s="673" t="s">
        <v>103</v>
      </c>
      <c r="B100" s="674"/>
      <c r="C100" s="674"/>
      <c r="D100" s="674"/>
      <c r="E100" s="674"/>
      <c r="F100" s="674"/>
      <c r="G100" s="674"/>
      <c r="H100" s="674"/>
      <c r="I100" s="674"/>
      <c r="J100" s="674"/>
      <c r="K100" s="674"/>
      <c r="L100" s="674"/>
      <c r="M100" s="674"/>
      <c r="N100" s="674"/>
      <c r="O100" s="675"/>
      <c r="P100" s="64"/>
    </row>
    <row r="101" spans="1:16" s="145" customFormat="1" ht="15" customHeight="1" x14ac:dyDescent="0.2">
      <c r="A101" s="126" t="s">
        <v>104</v>
      </c>
      <c r="B101" s="100">
        <v>115</v>
      </c>
      <c r="C101" s="100">
        <v>98</v>
      </c>
      <c r="D101" s="100">
        <v>84</v>
      </c>
      <c r="E101" s="100">
        <v>6</v>
      </c>
      <c r="F101" s="100">
        <v>2</v>
      </c>
      <c r="G101" s="100">
        <v>6</v>
      </c>
      <c r="H101" s="100">
        <v>16</v>
      </c>
      <c r="I101" s="409">
        <v>32</v>
      </c>
      <c r="J101" s="100">
        <v>38</v>
      </c>
      <c r="K101" s="100">
        <v>29</v>
      </c>
      <c r="L101" s="100">
        <v>41</v>
      </c>
      <c r="M101" s="100">
        <v>42</v>
      </c>
      <c r="N101" s="101">
        <f>SUM(B101:M101)</f>
        <v>509</v>
      </c>
      <c r="O101" s="101">
        <f>IF(N101=0,0,AVERAGE(B101:M101))</f>
        <v>42.416666666666664</v>
      </c>
      <c r="P101" s="61"/>
    </row>
    <row r="102" spans="1:16" s="145" customFormat="1" ht="15" customHeight="1" x14ac:dyDescent="0.2">
      <c r="A102" s="246" t="s">
        <v>105</v>
      </c>
      <c r="B102" s="247">
        <v>103</v>
      </c>
      <c r="C102" s="247">
        <v>97</v>
      </c>
      <c r="D102" s="247">
        <v>77</v>
      </c>
      <c r="E102" s="247">
        <v>2</v>
      </c>
      <c r="F102" s="247">
        <v>4</v>
      </c>
      <c r="G102" s="247">
        <v>9</v>
      </c>
      <c r="H102" s="247">
        <v>8</v>
      </c>
      <c r="I102" s="247">
        <v>10</v>
      </c>
      <c r="J102" s="247">
        <v>34</v>
      </c>
      <c r="K102" s="247">
        <v>28</v>
      </c>
      <c r="L102" s="247">
        <v>47</v>
      </c>
      <c r="M102" s="247">
        <v>37</v>
      </c>
      <c r="N102" s="249">
        <f>SUM(B102:M102)</f>
        <v>456</v>
      </c>
      <c r="O102" s="249">
        <f>IF(N102=0,0,AVERAGE(B102:M102))</f>
        <v>38</v>
      </c>
      <c r="P102" s="61"/>
    </row>
    <row r="103" spans="1:16" s="145" customFormat="1" ht="15" customHeight="1" x14ac:dyDescent="0.2">
      <c r="A103" s="126" t="s">
        <v>106</v>
      </c>
      <c r="B103" s="100">
        <v>95</v>
      </c>
      <c r="C103" s="100">
        <v>94</v>
      </c>
      <c r="D103" s="100">
        <v>84</v>
      </c>
      <c r="E103" s="100">
        <v>5</v>
      </c>
      <c r="F103" s="100">
        <v>7</v>
      </c>
      <c r="G103" s="100">
        <v>1</v>
      </c>
      <c r="H103" s="100">
        <v>19</v>
      </c>
      <c r="I103" s="409">
        <v>1</v>
      </c>
      <c r="J103" s="100">
        <v>34</v>
      </c>
      <c r="K103" s="100">
        <v>33</v>
      </c>
      <c r="L103" s="100">
        <v>55</v>
      </c>
      <c r="M103" s="100">
        <v>35</v>
      </c>
      <c r="N103" s="101">
        <f>SUM(B103:M103)</f>
        <v>463</v>
      </c>
      <c r="O103" s="101">
        <f>IF(N103=0,0,AVERAGE(B103:M103))</f>
        <v>38.583333333333336</v>
      </c>
      <c r="P103" s="61"/>
    </row>
    <row r="104" spans="1:16" s="145" customFormat="1" ht="15" customHeight="1" x14ac:dyDescent="0.2">
      <c r="A104" s="246" t="s">
        <v>291</v>
      </c>
      <c r="B104" s="247">
        <v>34</v>
      </c>
      <c r="C104" s="247">
        <v>24</v>
      </c>
      <c r="D104" s="247">
        <v>14</v>
      </c>
      <c r="E104" s="247">
        <v>1</v>
      </c>
      <c r="F104" s="247">
        <v>1</v>
      </c>
      <c r="G104" s="247">
        <v>3</v>
      </c>
      <c r="H104" s="247">
        <v>4</v>
      </c>
      <c r="I104" s="247">
        <v>1</v>
      </c>
      <c r="J104" s="247">
        <v>11</v>
      </c>
      <c r="K104" s="247">
        <v>12</v>
      </c>
      <c r="L104" s="247">
        <v>2</v>
      </c>
      <c r="M104" s="247">
        <v>8</v>
      </c>
      <c r="N104" s="249">
        <f>SUM(B104:M104)</f>
        <v>115</v>
      </c>
      <c r="O104" s="249">
        <f>IF(N104=0,0,AVERAGE(B104:M104))</f>
        <v>9.5833333333333339</v>
      </c>
      <c r="P104" s="61"/>
    </row>
    <row r="105" spans="1:16" s="145" customFormat="1" ht="15" customHeight="1" x14ac:dyDescent="0.2">
      <c r="A105" s="482" t="s">
        <v>471</v>
      </c>
      <c r="B105" s="409"/>
      <c r="C105" s="409"/>
      <c r="D105" s="409"/>
      <c r="E105" s="409"/>
      <c r="F105" s="409"/>
      <c r="G105" s="409"/>
      <c r="H105" s="409"/>
      <c r="I105" s="409"/>
      <c r="J105" s="409"/>
      <c r="K105" s="409"/>
      <c r="L105" s="409"/>
      <c r="M105" s="409"/>
      <c r="N105" s="2">
        <f>SUM(B105:M105)</f>
        <v>0</v>
      </c>
      <c r="O105" s="2">
        <f>IF(N105=0,0,AVERAGE(B105:M105))</f>
        <v>0</v>
      </c>
      <c r="P105" s="61"/>
    </row>
    <row r="106" spans="1:16" s="146" customFormat="1" ht="15" customHeight="1" x14ac:dyDescent="0.2">
      <c r="A106" s="224" t="s">
        <v>0</v>
      </c>
      <c r="B106" s="225">
        <f>SUM(B101:B104)</f>
        <v>347</v>
      </c>
      <c r="C106" s="225">
        <f t="shared" ref="C106:M106" si="55">IF(SUM(C101:C104)=0,"",SUM(C101:C104))</f>
        <v>313</v>
      </c>
      <c r="D106" s="225">
        <f>IF(SUM(D101:D104)=0,"",SUM(D101:D104))</f>
        <v>259</v>
      </c>
      <c r="E106" s="225">
        <f>IF(SUM(E101:E105)=0,"",SUM(E101:E104))</f>
        <v>14</v>
      </c>
      <c r="F106" s="225">
        <f t="shared" si="55"/>
        <v>14</v>
      </c>
      <c r="G106" s="225">
        <f t="shared" si="55"/>
        <v>19</v>
      </c>
      <c r="H106" s="225">
        <f t="shared" si="55"/>
        <v>47</v>
      </c>
      <c r="I106" s="225">
        <f t="shared" si="55"/>
        <v>44</v>
      </c>
      <c r="J106" s="225">
        <f t="shared" si="55"/>
        <v>117</v>
      </c>
      <c r="K106" s="225">
        <f>IF(SUM(K101:K105)=0,"",SUM(K101:K105))</f>
        <v>102</v>
      </c>
      <c r="L106" s="225">
        <f>IF(SUM(L101:L105)=0,"",SUM(L101:L105))</f>
        <v>145</v>
      </c>
      <c r="M106" s="225">
        <f t="shared" si="55"/>
        <v>122</v>
      </c>
      <c r="N106" s="225">
        <f>SUM(N101:N104)</f>
        <v>1543</v>
      </c>
      <c r="O106" s="225">
        <f>SUM(O101:O104)</f>
        <v>128.58333333333334</v>
      </c>
      <c r="P106" s="62"/>
    </row>
    <row r="107" spans="1:16" s="145" customFormat="1" ht="15" customHeight="1" x14ac:dyDescent="0.2">
      <c r="A107" s="683"/>
      <c r="B107" s="684"/>
      <c r="C107" s="684"/>
      <c r="D107" s="684"/>
      <c r="E107" s="684"/>
      <c r="F107" s="684"/>
      <c r="G107" s="684"/>
      <c r="H107" s="684"/>
      <c r="I107" s="684"/>
      <c r="J107" s="684"/>
      <c r="K107" s="684"/>
      <c r="L107" s="684"/>
      <c r="M107" s="684"/>
      <c r="N107" s="684"/>
      <c r="O107" s="685"/>
      <c r="P107" s="61"/>
    </row>
    <row r="108" spans="1:16" s="148" customFormat="1" ht="15" customHeight="1" x14ac:dyDescent="0.2">
      <c r="A108" s="673" t="s">
        <v>107</v>
      </c>
      <c r="B108" s="674"/>
      <c r="C108" s="674"/>
      <c r="D108" s="674"/>
      <c r="E108" s="674"/>
      <c r="F108" s="674"/>
      <c r="G108" s="674"/>
      <c r="H108" s="674"/>
      <c r="I108" s="674"/>
      <c r="J108" s="674"/>
      <c r="K108" s="674"/>
      <c r="L108" s="674"/>
      <c r="M108" s="674"/>
      <c r="N108" s="674"/>
      <c r="O108" s="675"/>
      <c r="P108" s="64"/>
    </row>
    <row r="109" spans="1:16" s="145" customFormat="1" ht="15" customHeight="1" x14ac:dyDescent="0.2">
      <c r="A109" s="159" t="s">
        <v>437</v>
      </c>
      <c r="B109" s="99">
        <v>1095</v>
      </c>
      <c r="C109" s="99">
        <v>616</v>
      </c>
      <c r="D109" s="99">
        <v>581</v>
      </c>
      <c r="E109" s="99">
        <v>7</v>
      </c>
      <c r="F109" s="99">
        <v>7</v>
      </c>
      <c r="G109" s="99">
        <v>12</v>
      </c>
      <c r="H109" s="99">
        <v>17</v>
      </c>
      <c r="I109" s="85">
        <v>61</v>
      </c>
      <c r="J109" s="100">
        <v>354</v>
      </c>
      <c r="K109" s="100">
        <v>815</v>
      </c>
      <c r="L109" s="99">
        <v>484</v>
      </c>
      <c r="M109" s="131">
        <v>443</v>
      </c>
      <c r="N109" s="116">
        <f>SUM(B109:M109)</f>
        <v>4492</v>
      </c>
      <c r="O109" s="101">
        <f>IF(N109=0,0,AVERAGE(B109:M109))</f>
        <v>374.33333333333331</v>
      </c>
      <c r="P109" s="61"/>
    </row>
    <row r="110" spans="1:16" s="145" customFormat="1" ht="15" customHeight="1" x14ac:dyDescent="0.2">
      <c r="A110" s="269" t="s">
        <v>105</v>
      </c>
      <c r="B110" s="247">
        <v>558</v>
      </c>
      <c r="C110" s="247">
        <v>358</v>
      </c>
      <c r="D110" s="247">
        <v>310</v>
      </c>
      <c r="E110" s="247">
        <v>12</v>
      </c>
      <c r="F110" s="247">
        <v>27</v>
      </c>
      <c r="G110" s="247">
        <v>19</v>
      </c>
      <c r="H110" s="247">
        <v>9</v>
      </c>
      <c r="I110" s="247">
        <v>17</v>
      </c>
      <c r="J110" s="247">
        <v>213</v>
      </c>
      <c r="K110" s="247">
        <v>298</v>
      </c>
      <c r="L110" s="247">
        <v>270</v>
      </c>
      <c r="M110" s="258">
        <v>224</v>
      </c>
      <c r="N110" s="249">
        <f>SUM(B110:M110)</f>
        <v>2315</v>
      </c>
      <c r="O110" s="249">
        <f>IF(N110=0,0,AVERAGE(B110:M110))</f>
        <v>192.91666666666666</v>
      </c>
      <c r="P110" s="61"/>
    </row>
    <row r="111" spans="1:16" s="145" customFormat="1" ht="15" customHeight="1" x14ac:dyDescent="0.2">
      <c r="A111" s="160" t="s">
        <v>106</v>
      </c>
      <c r="B111" s="100">
        <v>140</v>
      </c>
      <c r="C111" s="100">
        <v>235</v>
      </c>
      <c r="D111" s="100">
        <v>193</v>
      </c>
      <c r="E111" s="100">
        <v>5</v>
      </c>
      <c r="F111" s="100">
        <v>8</v>
      </c>
      <c r="G111" s="100">
        <v>6</v>
      </c>
      <c r="H111" s="100">
        <v>19</v>
      </c>
      <c r="I111" s="26">
        <v>20</v>
      </c>
      <c r="J111" s="100">
        <v>40</v>
      </c>
      <c r="K111" s="100">
        <v>56</v>
      </c>
      <c r="L111" s="100">
        <v>73</v>
      </c>
      <c r="M111" s="125">
        <v>56</v>
      </c>
      <c r="N111" s="101">
        <f>SUM(B111:M111)</f>
        <v>851</v>
      </c>
      <c r="O111" s="101">
        <f>IF(N111=0,0,AVERAGE(B111:M111))</f>
        <v>70.916666666666671</v>
      </c>
      <c r="P111" s="61"/>
    </row>
    <row r="112" spans="1:16" s="145" customFormat="1" ht="15" customHeight="1" x14ac:dyDescent="0.2">
      <c r="A112" s="269" t="s">
        <v>291</v>
      </c>
      <c r="B112" s="247">
        <v>248</v>
      </c>
      <c r="C112" s="247">
        <v>308</v>
      </c>
      <c r="D112" s="247">
        <v>424</v>
      </c>
      <c r="E112" s="247">
        <v>1</v>
      </c>
      <c r="F112" s="247">
        <v>9</v>
      </c>
      <c r="G112" s="247">
        <v>16</v>
      </c>
      <c r="H112" s="247">
        <v>60</v>
      </c>
      <c r="I112" s="247">
        <v>26</v>
      </c>
      <c r="J112" s="247">
        <v>70</v>
      </c>
      <c r="K112" s="247">
        <v>165</v>
      </c>
      <c r="L112" s="247">
        <v>84</v>
      </c>
      <c r="M112" s="247">
        <v>82</v>
      </c>
      <c r="N112" s="249">
        <f>SUM(B112:M112)</f>
        <v>1493</v>
      </c>
      <c r="O112" s="249">
        <f>IF(N112=0,0,AVERAGE(B112:M112))</f>
        <v>124.41666666666667</v>
      </c>
      <c r="P112" s="61"/>
    </row>
    <row r="113" spans="1:16" s="145" customFormat="1" ht="15" customHeight="1" x14ac:dyDescent="0.2">
      <c r="A113" s="482" t="s">
        <v>471</v>
      </c>
      <c r="B113" s="409">
        <v>18</v>
      </c>
      <c r="C113" s="409">
        <v>9</v>
      </c>
      <c r="D113" s="409">
        <v>41</v>
      </c>
      <c r="E113" s="409"/>
      <c r="F113" s="409"/>
      <c r="G113" s="409"/>
      <c r="H113" s="409">
        <v>5</v>
      </c>
      <c r="I113" s="409">
        <v>4</v>
      </c>
      <c r="J113" s="409">
        <v>12</v>
      </c>
      <c r="K113" s="409">
        <v>13</v>
      </c>
      <c r="L113" s="409">
        <v>12</v>
      </c>
      <c r="M113" s="409"/>
      <c r="N113" s="2">
        <f>SUM(B113:M113)</f>
        <v>114</v>
      </c>
      <c r="O113" s="2">
        <f>IF(N113=0,0,AVERAGE(B113:M113))</f>
        <v>14.25</v>
      </c>
      <c r="P113" s="61"/>
    </row>
    <row r="114" spans="1:16" s="145" customFormat="1" ht="15" customHeight="1" x14ac:dyDescent="0.2">
      <c r="A114" s="226" t="s">
        <v>0</v>
      </c>
      <c r="B114" s="225">
        <f>SUM(B109:B113)</f>
        <v>2059</v>
      </c>
      <c r="C114" s="225">
        <f t="shared" ref="C114:E114" si="56">SUM(C109:C113)</f>
        <v>1526</v>
      </c>
      <c r="D114" s="225">
        <f t="shared" si="56"/>
        <v>1549</v>
      </c>
      <c r="E114" s="225">
        <f t="shared" si="56"/>
        <v>25</v>
      </c>
      <c r="F114" s="225">
        <f t="shared" ref="F114:G114" si="57">IF(SUM(F109:F112)=0,"",SUM(F109:F112))</f>
        <v>51</v>
      </c>
      <c r="G114" s="225">
        <f t="shared" si="57"/>
        <v>53</v>
      </c>
      <c r="H114" s="225">
        <f t="shared" ref="H114:M114" si="58">IF(SUM(H109:H113)=0,"",SUM(H109:H113))</f>
        <v>110</v>
      </c>
      <c r="I114" s="225">
        <f t="shared" si="58"/>
        <v>128</v>
      </c>
      <c r="J114" s="225">
        <f t="shared" si="58"/>
        <v>689</v>
      </c>
      <c r="K114" s="225">
        <f t="shared" si="58"/>
        <v>1347</v>
      </c>
      <c r="L114" s="225">
        <f t="shared" si="58"/>
        <v>923</v>
      </c>
      <c r="M114" s="225">
        <f t="shared" si="58"/>
        <v>805</v>
      </c>
      <c r="N114" s="225">
        <f>SUM(N109:N113)</f>
        <v>9265</v>
      </c>
      <c r="O114" s="225">
        <f>SUM(O109:O113)</f>
        <v>776.83333333333326</v>
      </c>
      <c r="P114" s="61"/>
    </row>
    <row r="115" spans="1:16" s="145" customFormat="1" ht="15" customHeight="1" x14ac:dyDescent="0.2">
      <c r="A115" s="659"/>
      <c r="B115" s="660"/>
      <c r="C115" s="660"/>
      <c r="D115" s="660"/>
      <c r="E115" s="660"/>
      <c r="F115" s="660"/>
      <c r="G115" s="660"/>
      <c r="H115" s="660"/>
      <c r="I115" s="660"/>
      <c r="J115" s="660"/>
      <c r="K115" s="660"/>
      <c r="L115" s="660"/>
      <c r="M115" s="660"/>
      <c r="N115" s="660"/>
      <c r="O115" s="661"/>
      <c r="P115" s="61"/>
    </row>
    <row r="116" spans="1:16" s="145" customFormat="1" ht="15" customHeight="1" x14ac:dyDescent="0.2">
      <c r="A116" s="650" t="s">
        <v>438</v>
      </c>
      <c r="B116" s="650"/>
      <c r="C116" s="650"/>
      <c r="D116" s="650"/>
      <c r="E116" s="650"/>
      <c r="F116" s="650"/>
      <c r="G116" s="650"/>
      <c r="H116" s="650"/>
      <c r="I116" s="650"/>
      <c r="J116" s="650"/>
      <c r="K116" s="650"/>
      <c r="L116" s="650"/>
      <c r="M116" s="650"/>
      <c r="N116" s="650"/>
      <c r="O116" s="650"/>
      <c r="P116" s="61"/>
    </row>
    <row r="117" spans="1:16" s="145" customFormat="1" ht="15" customHeight="1" x14ac:dyDescent="0.2">
      <c r="A117" s="129" t="s">
        <v>273</v>
      </c>
      <c r="B117" s="119">
        <v>145</v>
      </c>
      <c r="C117" s="119">
        <v>114</v>
      </c>
      <c r="D117" s="99">
        <v>88</v>
      </c>
      <c r="E117" s="119">
        <v>15</v>
      </c>
      <c r="F117" s="99">
        <v>20</v>
      </c>
      <c r="G117" s="119">
        <v>247</v>
      </c>
      <c r="H117" s="99">
        <v>103</v>
      </c>
      <c r="I117" s="569">
        <v>58</v>
      </c>
      <c r="J117" s="119">
        <v>102</v>
      </c>
      <c r="K117" s="119">
        <v>245</v>
      </c>
      <c r="L117" s="119">
        <v>267</v>
      </c>
      <c r="M117" s="119">
        <v>155</v>
      </c>
      <c r="N117" s="116">
        <f>SUM(B117:M117)</f>
        <v>1559</v>
      </c>
      <c r="O117" s="101">
        <f>IF(N117=0,0,AVERAGE(B117:M117))</f>
        <v>129.91666666666666</v>
      </c>
      <c r="P117" s="61"/>
    </row>
    <row r="118" spans="1:16" s="145" customFormat="1" ht="15" customHeight="1" x14ac:dyDescent="0.2">
      <c r="A118" s="255" t="s">
        <v>274</v>
      </c>
      <c r="B118" s="253">
        <v>75</v>
      </c>
      <c r="C118" s="253">
        <v>95</v>
      </c>
      <c r="D118" s="247">
        <v>64</v>
      </c>
      <c r="E118" s="253">
        <v>23</v>
      </c>
      <c r="F118" s="247">
        <v>25</v>
      </c>
      <c r="G118" s="253">
        <v>117</v>
      </c>
      <c r="H118" s="247">
        <v>252</v>
      </c>
      <c r="I118" s="253">
        <v>123</v>
      </c>
      <c r="J118" s="253">
        <v>69</v>
      </c>
      <c r="K118" s="253">
        <v>39</v>
      </c>
      <c r="L118" s="253">
        <v>56</v>
      </c>
      <c r="M118" s="253">
        <v>86</v>
      </c>
      <c r="N118" s="274">
        <f>SUM(B118:M118)</f>
        <v>1024</v>
      </c>
      <c r="O118" s="249">
        <f>IF(N118=0,0,AVERAGE(B118:M118))</f>
        <v>85.333333333333329</v>
      </c>
      <c r="P118" s="61"/>
    </row>
    <row r="119" spans="1:16" s="145" customFormat="1" ht="15" customHeight="1" x14ac:dyDescent="0.2">
      <c r="A119" s="121" t="s">
        <v>478</v>
      </c>
      <c r="B119" s="122">
        <v>327</v>
      </c>
      <c r="C119" s="122">
        <v>244</v>
      </c>
      <c r="D119" s="100">
        <v>124</v>
      </c>
      <c r="E119" s="122">
        <v>100</v>
      </c>
      <c r="F119" s="100">
        <v>147</v>
      </c>
      <c r="G119" s="122">
        <v>443</v>
      </c>
      <c r="H119" s="100">
        <v>278</v>
      </c>
      <c r="I119" s="570">
        <v>245</v>
      </c>
      <c r="J119" s="122">
        <v>258</v>
      </c>
      <c r="K119" s="122">
        <v>201</v>
      </c>
      <c r="L119" s="122">
        <v>287</v>
      </c>
      <c r="M119" s="122">
        <v>194</v>
      </c>
      <c r="N119" s="116">
        <f>SUM(B119:M119)</f>
        <v>2848</v>
      </c>
      <c r="O119" s="101">
        <f>IF(N119=0,0,AVERAGE(B119:M119))</f>
        <v>237.33333333333334</v>
      </c>
      <c r="P119" s="61"/>
    </row>
    <row r="120" spans="1:16" s="145" customFormat="1" ht="15" customHeight="1" x14ac:dyDescent="0.2">
      <c r="A120" s="224" t="s">
        <v>0</v>
      </c>
      <c r="B120" s="225">
        <f t="shared" ref="B120:M120" si="59">SUM(B117:B119)</f>
        <v>547</v>
      </c>
      <c r="C120" s="225">
        <f t="shared" si="59"/>
        <v>453</v>
      </c>
      <c r="D120" s="225">
        <f t="shared" si="59"/>
        <v>276</v>
      </c>
      <c r="E120" s="225">
        <f t="shared" si="59"/>
        <v>138</v>
      </c>
      <c r="F120" s="225">
        <f t="shared" si="59"/>
        <v>192</v>
      </c>
      <c r="G120" s="225">
        <f t="shared" si="59"/>
        <v>807</v>
      </c>
      <c r="H120" s="225">
        <f t="shared" si="59"/>
        <v>633</v>
      </c>
      <c r="I120" s="225">
        <f t="shared" si="59"/>
        <v>426</v>
      </c>
      <c r="J120" s="225">
        <f t="shared" si="59"/>
        <v>429</v>
      </c>
      <c r="K120" s="225">
        <f t="shared" si="59"/>
        <v>485</v>
      </c>
      <c r="L120" s="225">
        <f t="shared" si="59"/>
        <v>610</v>
      </c>
      <c r="M120" s="225">
        <f t="shared" si="59"/>
        <v>435</v>
      </c>
      <c r="N120" s="225">
        <f>SUM(N117:N119)</f>
        <v>5431</v>
      </c>
      <c r="O120" s="225">
        <f>SUM(O117:O119)</f>
        <v>452.58333333333337</v>
      </c>
      <c r="P120" s="61"/>
    </row>
    <row r="121" spans="1:16" s="145" customFormat="1" ht="15" customHeight="1" x14ac:dyDescent="0.2">
      <c r="A121" s="377"/>
      <c r="B121" s="378"/>
      <c r="C121" s="378"/>
      <c r="D121" s="378"/>
      <c r="E121" s="378"/>
      <c r="F121" s="378"/>
      <c r="G121" s="378"/>
      <c r="H121" s="378"/>
      <c r="I121" s="378"/>
      <c r="J121" s="378"/>
      <c r="K121" s="378"/>
      <c r="L121" s="378"/>
      <c r="M121" s="378"/>
      <c r="N121" s="378"/>
      <c r="O121" s="379"/>
      <c r="P121" s="61"/>
    </row>
    <row r="122" spans="1:16" s="148" customFormat="1" ht="15" customHeight="1" x14ac:dyDescent="0.2">
      <c r="A122" s="673" t="s">
        <v>439</v>
      </c>
      <c r="B122" s="674"/>
      <c r="C122" s="674"/>
      <c r="D122" s="674"/>
      <c r="E122" s="674"/>
      <c r="F122" s="674"/>
      <c r="G122" s="674"/>
      <c r="H122" s="674"/>
      <c r="I122" s="674"/>
      <c r="J122" s="674"/>
      <c r="K122" s="674"/>
      <c r="L122" s="674"/>
      <c r="M122" s="674"/>
      <c r="N122" s="674"/>
      <c r="O122" s="675"/>
      <c r="P122" s="64"/>
    </row>
    <row r="123" spans="1:16" s="145" customFormat="1" ht="15" customHeight="1" x14ac:dyDescent="0.2">
      <c r="A123" s="161" t="s">
        <v>22</v>
      </c>
      <c r="B123" s="99">
        <v>5247</v>
      </c>
      <c r="C123" s="99">
        <v>4883</v>
      </c>
      <c r="D123" s="99">
        <v>3641</v>
      </c>
      <c r="E123" s="99">
        <v>1268</v>
      </c>
      <c r="F123" s="99">
        <v>1168</v>
      </c>
      <c r="G123" s="99">
        <v>2418</v>
      </c>
      <c r="H123" s="99">
        <v>3233</v>
      </c>
      <c r="I123" s="571">
        <v>3758</v>
      </c>
      <c r="J123" s="162">
        <v>4497</v>
      </c>
      <c r="K123" s="162">
        <v>4800</v>
      </c>
      <c r="L123" s="162">
        <v>7296</v>
      </c>
      <c r="M123" s="99">
        <v>6604</v>
      </c>
      <c r="N123" s="116">
        <f>SUM(B123:M123)</f>
        <v>48813</v>
      </c>
      <c r="O123" s="101">
        <f>IF(N123=0,0,AVERAGE(B123:M123))</f>
        <v>4067.75</v>
      </c>
      <c r="P123" s="61"/>
    </row>
    <row r="124" spans="1:16" s="145" customFormat="1" ht="15" customHeight="1" x14ac:dyDescent="0.2">
      <c r="A124" s="270" t="s">
        <v>23</v>
      </c>
      <c r="B124" s="247">
        <v>4215</v>
      </c>
      <c r="C124" s="247">
        <v>4460</v>
      </c>
      <c r="D124" s="247">
        <v>3663</v>
      </c>
      <c r="E124" s="247">
        <v>1346</v>
      </c>
      <c r="F124" s="247">
        <v>1181</v>
      </c>
      <c r="G124" s="247">
        <v>2298</v>
      </c>
      <c r="H124" s="247">
        <v>3271</v>
      </c>
      <c r="I124" s="248">
        <v>3760</v>
      </c>
      <c r="J124" s="271">
        <v>4301</v>
      </c>
      <c r="K124" s="271">
        <v>4731</v>
      </c>
      <c r="L124" s="271">
        <v>6793</v>
      </c>
      <c r="M124" s="247">
        <v>4712</v>
      </c>
      <c r="N124" s="249">
        <f>SUM(B124:M124)</f>
        <v>44731</v>
      </c>
      <c r="O124" s="249">
        <f>IF(N124=0,0,AVERAGE(B124:M124))</f>
        <v>3727.5833333333335</v>
      </c>
      <c r="P124" s="61"/>
    </row>
    <row r="125" spans="1:16" s="145" customFormat="1" ht="15" customHeight="1" x14ac:dyDescent="0.2">
      <c r="A125" s="224" t="s">
        <v>0</v>
      </c>
      <c r="B125" s="225">
        <f t="shared" ref="B125:M125" si="60">SUM(B123:B124)</f>
        <v>9462</v>
      </c>
      <c r="C125" s="225">
        <f t="shared" si="60"/>
        <v>9343</v>
      </c>
      <c r="D125" s="225">
        <f t="shared" si="60"/>
        <v>7304</v>
      </c>
      <c r="E125" s="225">
        <f t="shared" si="60"/>
        <v>2614</v>
      </c>
      <c r="F125" s="225">
        <f t="shared" si="60"/>
        <v>2349</v>
      </c>
      <c r="G125" s="225">
        <f t="shared" si="60"/>
        <v>4716</v>
      </c>
      <c r="H125" s="225">
        <f t="shared" si="60"/>
        <v>6504</v>
      </c>
      <c r="I125" s="225">
        <f t="shared" si="60"/>
        <v>7518</v>
      </c>
      <c r="J125" s="225">
        <f t="shared" si="60"/>
        <v>8798</v>
      </c>
      <c r="K125" s="225">
        <f t="shared" si="60"/>
        <v>9531</v>
      </c>
      <c r="L125" s="225">
        <f t="shared" si="60"/>
        <v>14089</v>
      </c>
      <c r="M125" s="225">
        <f t="shared" si="60"/>
        <v>11316</v>
      </c>
      <c r="N125" s="225">
        <f>SUM(N123:N124)</f>
        <v>93544</v>
      </c>
      <c r="O125" s="225">
        <f>SUM(O123:O124)</f>
        <v>7795.3333333333339</v>
      </c>
      <c r="P125" s="61"/>
    </row>
    <row r="126" spans="1:16" s="145" customFormat="1" ht="15" customHeight="1" x14ac:dyDescent="0.2">
      <c r="A126" s="659"/>
      <c r="B126" s="660"/>
      <c r="C126" s="660"/>
      <c r="D126" s="660"/>
      <c r="E126" s="660"/>
      <c r="F126" s="660"/>
      <c r="G126" s="660"/>
      <c r="H126" s="660"/>
      <c r="I126" s="660"/>
      <c r="J126" s="660"/>
      <c r="K126" s="660"/>
      <c r="L126" s="660"/>
      <c r="M126" s="660"/>
      <c r="N126" s="660"/>
      <c r="O126" s="661"/>
      <c r="P126" s="61"/>
    </row>
    <row r="127" spans="1:16" s="147" customFormat="1" ht="15" customHeight="1" x14ac:dyDescent="0.2">
      <c r="A127" s="673" t="s">
        <v>440</v>
      </c>
      <c r="B127" s="674"/>
      <c r="C127" s="674"/>
      <c r="D127" s="674"/>
      <c r="E127" s="674"/>
      <c r="F127" s="674"/>
      <c r="G127" s="674"/>
      <c r="H127" s="674"/>
      <c r="I127" s="674"/>
      <c r="J127" s="674"/>
      <c r="K127" s="674"/>
      <c r="L127" s="674"/>
      <c r="M127" s="674"/>
      <c r="N127" s="674"/>
      <c r="O127" s="675"/>
      <c r="P127" s="63"/>
    </row>
    <row r="128" spans="1:16" s="146" customFormat="1" ht="15" customHeight="1" x14ac:dyDescent="0.2">
      <c r="A128" s="159" t="s">
        <v>114</v>
      </c>
      <c r="B128" s="617">
        <v>4771</v>
      </c>
      <c r="C128" s="617">
        <v>4204</v>
      </c>
      <c r="D128" s="617">
        <v>2956</v>
      </c>
      <c r="E128" s="617">
        <v>758</v>
      </c>
      <c r="F128" s="617">
        <v>702</v>
      </c>
      <c r="G128" s="617">
        <v>1415</v>
      </c>
      <c r="H128" s="617">
        <v>2247</v>
      </c>
      <c r="I128" s="618">
        <v>2626</v>
      </c>
      <c r="J128" s="619">
        <v>3742</v>
      </c>
      <c r="K128" s="620">
        <v>4149</v>
      </c>
      <c r="L128" s="163">
        <v>7184</v>
      </c>
      <c r="M128" s="99">
        <v>7190</v>
      </c>
      <c r="N128" s="116">
        <f t="shared" ref="N128:N135" si="61">SUM(B128:M128)</f>
        <v>41944</v>
      </c>
      <c r="O128" s="101">
        <f t="shared" ref="O128:O135" si="62">IF(N128=0,0,AVERAGE(B128:M128))</f>
        <v>3495.3333333333335</v>
      </c>
      <c r="P128" s="62"/>
    </row>
    <row r="129" spans="1:16" s="145" customFormat="1" ht="15" customHeight="1" x14ac:dyDescent="0.2">
      <c r="A129" s="269" t="s">
        <v>115</v>
      </c>
      <c r="B129" s="611">
        <v>913</v>
      </c>
      <c r="C129" s="611">
        <v>924</v>
      </c>
      <c r="D129" s="611">
        <v>927</v>
      </c>
      <c r="E129" s="611">
        <v>355</v>
      </c>
      <c r="F129" s="611">
        <v>328</v>
      </c>
      <c r="G129" s="611">
        <v>507</v>
      </c>
      <c r="H129" s="611">
        <v>638</v>
      </c>
      <c r="I129" s="621">
        <v>726</v>
      </c>
      <c r="J129" s="621">
        <v>829</v>
      </c>
      <c r="K129" s="621">
        <v>923</v>
      </c>
      <c r="L129" s="271">
        <v>1271</v>
      </c>
      <c r="M129" s="247">
        <v>1057</v>
      </c>
      <c r="N129" s="249">
        <f t="shared" si="61"/>
        <v>9398</v>
      </c>
      <c r="O129" s="249">
        <f t="shared" si="62"/>
        <v>783.16666666666663</v>
      </c>
      <c r="P129" s="61"/>
    </row>
    <row r="130" spans="1:16" s="145" customFormat="1" ht="15" customHeight="1" x14ac:dyDescent="0.2">
      <c r="A130" s="160" t="s">
        <v>108</v>
      </c>
      <c r="B130" s="622">
        <v>913</v>
      </c>
      <c r="C130" s="622">
        <v>924</v>
      </c>
      <c r="D130" s="622">
        <v>927</v>
      </c>
      <c r="E130" s="622">
        <v>355</v>
      </c>
      <c r="F130" s="622">
        <v>328</v>
      </c>
      <c r="G130" s="622">
        <v>507</v>
      </c>
      <c r="H130" s="622">
        <v>638</v>
      </c>
      <c r="I130" s="623">
        <v>726</v>
      </c>
      <c r="J130" s="624">
        <v>829</v>
      </c>
      <c r="K130" s="624">
        <v>923</v>
      </c>
      <c r="L130" s="164">
        <v>986</v>
      </c>
      <c r="M130" s="100">
        <v>633</v>
      </c>
      <c r="N130" s="101">
        <f t="shared" si="61"/>
        <v>8689</v>
      </c>
      <c r="O130" s="101">
        <f t="shared" si="62"/>
        <v>724.08333333333337</v>
      </c>
      <c r="P130" s="61"/>
    </row>
    <row r="131" spans="1:16" s="145" customFormat="1" ht="15" customHeight="1" x14ac:dyDescent="0.2">
      <c r="A131" s="269" t="s">
        <v>109</v>
      </c>
      <c r="B131" s="611">
        <v>752</v>
      </c>
      <c r="C131" s="611">
        <v>887</v>
      </c>
      <c r="D131" s="611">
        <v>727</v>
      </c>
      <c r="E131" s="611">
        <v>343</v>
      </c>
      <c r="F131" s="611">
        <v>316</v>
      </c>
      <c r="G131" s="611">
        <v>594</v>
      </c>
      <c r="H131" s="611">
        <v>777</v>
      </c>
      <c r="I131" s="621">
        <v>901</v>
      </c>
      <c r="J131" s="621">
        <v>861</v>
      </c>
      <c r="K131" s="621">
        <v>890</v>
      </c>
      <c r="L131" s="271">
        <v>1088</v>
      </c>
      <c r="M131" s="247">
        <v>537</v>
      </c>
      <c r="N131" s="249">
        <f t="shared" si="61"/>
        <v>8673</v>
      </c>
      <c r="O131" s="249">
        <f t="shared" si="62"/>
        <v>722.75</v>
      </c>
      <c r="P131" s="61"/>
    </row>
    <row r="132" spans="1:16" s="145" customFormat="1" ht="15" customHeight="1" x14ac:dyDescent="0.2">
      <c r="A132" s="160" t="s">
        <v>110</v>
      </c>
      <c r="B132" s="622">
        <v>937</v>
      </c>
      <c r="C132" s="622">
        <v>1033</v>
      </c>
      <c r="D132" s="622">
        <v>782</v>
      </c>
      <c r="E132" s="622">
        <v>363</v>
      </c>
      <c r="F132" s="622">
        <v>325</v>
      </c>
      <c r="G132" s="622">
        <v>758</v>
      </c>
      <c r="H132" s="622">
        <v>926</v>
      </c>
      <c r="I132" s="623">
        <v>999</v>
      </c>
      <c r="J132" s="624">
        <v>984</v>
      </c>
      <c r="K132" s="624">
        <v>1093</v>
      </c>
      <c r="L132" s="164">
        <v>1462</v>
      </c>
      <c r="M132" s="100">
        <v>755</v>
      </c>
      <c r="N132" s="101">
        <f t="shared" si="61"/>
        <v>10417</v>
      </c>
      <c r="O132" s="101">
        <f t="shared" si="62"/>
        <v>868.08333333333337</v>
      </c>
      <c r="P132" s="61"/>
    </row>
    <row r="133" spans="1:16" s="145" customFormat="1" ht="15" customHeight="1" x14ac:dyDescent="0.2">
      <c r="A133" s="269" t="s">
        <v>111</v>
      </c>
      <c r="B133" s="611">
        <v>712</v>
      </c>
      <c r="C133" s="611">
        <v>885</v>
      </c>
      <c r="D133" s="611">
        <v>671</v>
      </c>
      <c r="E133" s="611">
        <v>313</v>
      </c>
      <c r="F133" s="611">
        <v>253</v>
      </c>
      <c r="G133" s="611">
        <v>589</v>
      </c>
      <c r="H133" s="611">
        <v>809</v>
      </c>
      <c r="I133" s="621">
        <v>969</v>
      </c>
      <c r="J133" s="621">
        <v>950</v>
      </c>
      <c r="K133" s="621">
        <v>962</v>
      </c>
      <c r="L133" s="271">
        <v>1312</v>
      </c>
      <c r="M133" s="247">
        <v>677</v>
      </c>
      <c r="N133" s="249">
        <f t="shared" si="61"/>
        <v>9102</v>
      </c>
      <c r="O133" s="249">
        <f t="shared" si="62"/>
        <v>758.5</v>
      </c>
      <c r="P133" s="61"/>
    </row>
    <row r="134" spans="1:16" s="145" customFormat="1" ht="15" customHeight="1" x14ac:dyDescent="0.2">
      <c r="A134" s="160" t="s">
        <v>112</v>
      </c>
      <c r="B134" s="622">
        <v>337</v>
      </c>
      <c r="C134" s="622">
        <v>361</v>
      </c>
      <c r="D134" s="622">
        <v>240</v>
      </c>
      <c r="E134" s="622">
        <v>98</v>
      </c>
      <c r="F134" s="622">
        <v>91</v>
      </c>
      <c r="G134" s="622">
        <v>257</v>
      </c>
      <c r="H134" s="622">
        <v>335</v>
      </c>
      <c r="I134" s="623">
        <v>416</v>
      </c>
      <c r="J134" s="624">
        <v>435</v>
      </c>
      <c r="K134" s="624">
        <v>426</v>
      </c>
      <c r="L134" s="164">
        <v>603</v>
      </c>
      <c r="M134" s="100">
        <v>340</v>
      </c>
      <c r="N134" s="101">
        <f t="shared" si="61"/>
        <v>3939</v>
      </c>
      <c r="O134" s="101">
        <f t="shared" si="62"/>
        <v>328.25</v>
      </c>
      <c r="P134" s="61"/>
    </row>
    <row r="135" spans="1:16" s="145" customFormat="1" ht="15" customHeight="1" x14ac:dyDescent="0.2">
      <c r="A135" s="269" t="s">
        <v>113</v>
      </c>
      <c r="B135" s="611">
        <v>127</v>
      </c>
      <c r="C135" s="611">
        <v>125</v>
      </c>
      <c r="D135" s="611">
        <v>74</v>
      </c>
      <c r="E135" s="611">
        <v>29</v>
      </c>
      <c r="F135" s="611">
        <v>6</v>
      </c>
      <c r="G135" s="611">
        <v>89</v>
      </c>
      <c r="H135" s="611">
        <v>134</v>
      </c>
      <c r="I135" s="621">
        <v>155</v>
      </c>
      <c r="J135" s="621">
        <v>168</v>
      </c>
      <c r="K135" s="621">
        <v>165</v>
      </c>
      <c r="L135" s="271">
        <v>183</v>
      </c>
      <c r="M135" s="247">
        <v>127</v>
      </c>
      <c r="N135" s="249">
        <f t="shared" si="61"/>
        <v>1382</v>
      </c>
      <c r="O135" s="249">
        <f t="shared" si="62"/>
        <v>115.16666666666667</v>
      </c>
      <c r="P135" s="61"/>
    </row>
    <row r="136" spans="1:16" s="145" customFormat="1" ht="15" customHeight="1" x14ac:dyDescent="0.2">
      <c r="A136" s="226" t="s">
        <v>0</v>
      </c>
      <c r="B136" s="225">
        <f t="shared" ref="B136:M136" si="63">SUM(B128:B135)</f>
        <v>9462</v>
      </c>
      <c r="C136" s="225">
        <f t="shared" si="63"/>
        <v>9343</v>
      </c>
      <c r="D136" s="225">
        <f t="shared" si="63"/>
        <v>7304</v>
      </c>
      <c r="E136" s="225">
        <f t="shared" si="63"/>
        <v>2614</v>
      </c>
      <c r="F136" s="225">
        <f t="shared" si="63"/>
        <v>2349</v>
      </c>
      <c r="G136" s="225">
        <f t="shared" si="63"/>
        <v>4716</v>
      </c>
      <c r="H136" s="225">
        <f t="shared" si="63"/>
        <v>6504</v>
      </c>
      <c r="I136" s="225">
        <f t="shared" si="63"/>
        <v>7518</v>
      </c>
      <c r="J136" s="225">
        <f t="shared" si="63"/>
        <v>8798</v>
      </c>
      <c r="K136" s="225">
        <f t="shared" si="63"/>
        <v>9531</v>
      </c>
      <c r="L136" s="225">
        <f t="shared" si="63"/>
        <v>14089</v>
      </c>
      <c r="M136" s="225">
        <f t="shared" si="63"/>
        <v>11316</v>
      </c>
      <c r="N136" s="225">
        <f>SUM(N128:N135)</f>
        <v>93544</v>
      </c>
      <c r="O136" s="225">
        <f>SUM(O128:O135)</f>
        <v>7795.333333333333</v>
      </c>
      <c r="P136" s="61"/>
    </row>
    <row r="137" spans="1:16" s="146" customFormat="1" ht="15" customHeight="1" x14ac:dyDescent="0.2">
      <c r="A137" s="659"/>
      <c r="B137" s="660"/>
      <c r="C137" s="660"/>
      <c r="D137" s="660"/>
      <c r="E137" s="660"/>
      <c r="F137" s="660"/>
      <c r="G137" s="660"/>
      <c r="H137" s="660"/>
      <c r="I137" s="660"/>
      <c r="J137" s="660"/>
      <c r="K137" s="660"/>
      <c r="L137" s="660"/>
      <c r="M137" s="660"/>
      <c r="N137" s="660"/>
      <c r="O137" s="661"/>
      <c r="P137" s="62"/>
    </row>
    <row r="138" spans="1:16" s="148" customFormat="1" ht="15" customHeight="1" x14ac:dyDescent="0.2">
      <c r="A138" s="673" t="s">
        <v>469</v>
      </c>
      <c r="B138" s="674"/>
      <c r="C138" s="674"/>
      <c r="D138" s="674"/>
      <c r="E138" s="674"/>
      <c r="F138" s="674"/>
      <c r="G138" s="674"/>
      <c r="H138" s="674"/>
      <c r="I138" s="674"/>
      <c r="J138" s="674"/>
      <c r="K138" s="674"/>
      <c r="L138" s="674"/>
      <c r="M138" s="674"/>
      <c r="N138" s="674"/>
      <c r="O138" s="675"/>
      <c r="P138" s="64"/>
    </row>
    <row r="139" spans="1:16" s="145" customFormat="1" ht="15" customHeight="1" x14ac:dyDescent="0.2">
      <c r="A139" s="165" t="s">
        <v>116</v>
      </c>
      <c r="B139" s="140">
        <v>9</v>
      </c>
      <c r="C139" s="140">
        <v>41</v>
      </c>
      <c r="D139" s="140">
        <v>29</v>
      </c>
      <c r="E139" s="140">
        <v>10</v>
      </c>
      <c r="F139" s="140">
        <v>4</v>
      </c>
      <c r="G139" s="639">
        <v>10</v>
      </c>
      <c r="H139" s="640">
        <v>16</v>
      </c>
      <c r="I139" s="641">
        <v>5</v>
      </c>
      <c r="J139" s="639">
        <v>20</v>
      </c>
      <c r="K139" s="639">
        <v>21</v>
      </c>
      <c r="L139" s="639">
        <v>29</v>
      </c>
      <c r="M139" s="639">
        <v>9</v>
      </c>
      <c r="N139" s="116">
        <f t="shared" ref="N139:N183" si="64">SUM(B139:M139)</f>
        <v>203</v>
      </c>
      <c r="O139" s="101">
        <f t="shared" ref="O139:O183" si="65">IF(N139=0,0,AVERAGE(B139:M139))</f>
        <v>16.916666666666668</v>
      </c>
      <c r="P139" s="61"/>
    </row>
    <row r="140" spans="1:16" s="145" customFormat="1" ht="15" customHeight="1" x14ac:dyDescent="0.2">
      <c r="A140" s="275" t="s">
        <v>117</v>
      </c>
      <c r="B140" s="267">
        <v>1073</v>
      </c>
      <c r="C140" s="267">
        <v>796</v>
      </c>
      <c r="D140" s="267">
        <v>642</v>
      </c>
      <c r="E140" s="267">
        <v>260</v>
      </c>
      <c r="F140" s="267">
        <v>323</v>
      </c>
      <c r="G140" s="642">
        <v>473</v>
      </c>
      <c r="H140" s="643">
        <v>637</v>
      </c>
      <c r="I140" s="644">
        <v>789</v>
      </c>
      <c r="J140" s="642">
        <v>844</v>
      </c>
      <c r="K140" s="642">
        <v>830</v>
      </c>
      <c r="L140" s="642">
        <v>1321</v>
      </c>
      <c r="M140" s="642">
        <v>1438</v>
      </c>
      <c r="N140" s="249">
        <f t="shared" si="64"/>
        <v>9426</v>
      </c>
      <c r="O140" s="249">
        <f t="shared" si="65"/>
        <v>785.5</v>
      </c>
      <c r="P140" s="61"/>
    </row>
    <row r="141" spans="1:16" s="145" customFormat="1" ht="15" customHeight="1" x14ac:dyDescent="0.2">
      <c r="A141" s="166" t="s">
        <v>118</v>
      </c>
      <c r="B141" s="635">
        <v>6</v>
      </c>
      <c r="C141" s="635">
        <v>20</v>
      </c>
      <c r="D141" s="635">
        <v>9</v>
      </c>
      <c r="E141" s="635"/>
      <c r="F141" s="635"/>
      <c r="G141" s="645"/>
      <c r="H141" s="646">
        <v>4</v>
      </c>
      <c r="I141" s="647">
        <v>8</v>
      </c>
      <c r="J141" s="645">
        <v>15</v>
      </c>
      <c r="K141" s="645">
        <v>19</v>
      </c>
      <c r="L141" s="645">
        <v>20</v>
      </c>
      <c r="M141" s="645">
        <v>15</v>
      </c>
      <c r="N141" s="116">
        <f t="shared" si="64"/>
        <v>116</v>
      </c>
      <c r="O141" s="101">
        <f t="shared" si="65"/>
        <v>12.888888888888889</v>
      </c>
      <c r="P141" s="61"/>
    </row>
    <row r="142" spans="1:16" s="145" customFormat="1" ht="15" customHeight="1" x14ac:dyDescent="0.2">
      <c r="A142" s="276" t="s">
        <v>119</v>
      </c>
      <c r="B142" s="267">
        <v>7</v>
      </c>
      <c r="C142" s="267">
        <v>8</v>
      </c>
      <c r="D142" s="267">
        <v>9</v>
      </c>
      <c r="E142" s="267">
        <v>1</v>
      </c>
      <c r="F142" s="267">
        <v>1</v>
      </c>
      <c r="G142" s="642">
        <v>2</v>
      </c>
      <c r="H142" s="643"/>
      <c r="I142" s="644">
        <v>3</v>
      </c>
      <c r="J142" s="642">
        <v>8</v>
      </c>
      <c r="K142" s="642">
        <v>16</v>
      </c>
      <c r="L142" s="642">
        <v>15</v>
      </c>
      <c r="M142" s="642">
        <v>11</v>
      </c>
      <c r="N142" s="249">
        <f t="shared" si="64"/>
        <v>81</v>
      </c>
      <c r="O142" s="249">
        <f t="shared" si="65"/>
        <v>7.3636363636363633</v>
      </c>
      <c r="P142" s="61"/>
    </row>
    <row r="143" spans="1:16" s="145" customFormat="1" ht="15" customHeight="1" x14ac:dyDescent="0.2">
      <c r="A143" s="166" t="s">
        <v>31</v>
      </c>
      <c r="B143" s="635">
        <v>5162</v>
      </c>
      <c r="C143" s="635">
        <v>4998</v>
      </c>
      <c r="D143" s="635">
        <v>3932</v>
      </c>
      <c r="E143" s="635">
        <v>1893</v>
      </c>
      <c r="F143" s="635">
        <v>1678</v>
      </c>
      <c r="G143" s="645">
        <v>3085</v>
      </c>
      <c r="H143" s="646">
        <v>3980</v>
      </c>
      <c r="I143" s="647">
        <v>4446</v>
      </c>
      <c r="J143" s="648">
        <v>5044</v>
      </c>
      <c r="K143" s="645">
        <v>5348</v>
      </c>
      <c r="L143" s="645">
        <v>8535</v>
      </c>
      <c r="M143" s="645">
        <v>6846</v>
      </c>
      <c r="N143" s="116">
        <f t="shared" si="64"/>
        <v>54947</v>
      </c>
      <c r="O143" s="101">
        <f t="shared" si="65"/>
        <v>4578.916666666667</v>
      </c>
      <c r="P143" s="61"/>
    </row>
    <row r="144" spans="1:16" s="145" customFormat="1" ht="15" customHeight="1" x14ac:dyDescent="0.2">
      <c r="A144" s="276" t="s">
        <v>120</v>
      </c>
      <c r="B144" s="267">
        <v>98</v>
      </c>
      <c r="C144" s="267">
        <v>33</v>
      </c>
      <c r="D144" s="267">
        <v>76</v>
      </c>
      <c r="E144" s="267">
        <v>13</v>
      </c>
      <c r="F144" s="267">
        <v>25</v>
      </c>
      <c r="G144" s="642">
        <v>34</v>
      </c>
      <c r="H144" s="643">
        <v>51</v>
      </c>
      <c r="I144" s="644">
        <v>50</v>
      </c>
      <c r="J144" s="642">
        <v>86</v>
      </c>
      <c r="K144" s="642">
        <v>78</v>
      </c>
      <c r="L144" s="642">
        <v>110</v>
      </c>
      <c r="M144" s="642">
        <v>117</v>
      </c>
      <c r="N144" s="249">
        <f t="shared" si="64"/>
        <v>771</v>
      </c>
      <c r="O144" s="249">
        <f t="shared" si="65"/>
        <v>64.25</v>
      </c>
      <c r="P144" s="61"/>
    </row>
    <row r="145" spans="1:16" s="145" customFormat="1" ht="15" customHeight="1" x14ac:dyDescent="0.2">
      <c r="A145" s="167" t="s">
        <v>65</v>
      </c>
      <c r="B145" s="635">
        <v>38</v>
      </c>
      <c r="C145" s="635">
        <v>87</v>
      </c>
      <c r="D145" s="635">
        <v>44</v>
      </c>
      <c r="E145" s="635">
        <v>15</v>
      </c>
      <c r="F145" s="635">
        <v>8</v>
      </c>
      <c r="G145" s="645">
        <v>21</v>
      </c>
      <c r="H145" s="646">
        <v>52</v>
      </c>
      <c r="I145" s="647">
        <v>46</v>
      </c>
      <c r="J145" s="645">
        <v>54</v>
      </c>
      <c r="K145" s="645">
        <v>68</v>
      </c>
      <c r="L145" s="645">
        <v>130</v>
      </c>
      <c r="M145" s="645">
        <v>55</v>
      </c>
      <c r="N145" s="116">
        <f t="shared" si="64"/>
        <v>618</v>
      </c>
      <c r="O145" s="101">
        <f t="shared" si="65"/>
        <v>51.5</v>
      </c>
      <c r="P145" s="61"/>
    </row>
    <row r="146" spans="1:16" s="145" customFormat="1" ht="15" customHeight="1" x14ac:dyDescent="0.2">
      <c r="A146" s="275" t="s">
        <v>381</v>
      </c>
      <c r="B146" s="267">
        <v>44</v>
      </c>
      <c r="C146" s="267">
        <v>64</v>
      </c>
      <c r="D146" s="267">
        <v>23</v>
      </c>
      <c r="E146" s="267">
        <v>4</v>
      </c>
      <c r="F146" s="267">
        <v>10</v>
      </c>
      <c r="G146" s="642">
        <v>18</v>
      </c>
      <c r="H146" s="643">
        <v>17</v>
      </c>
      <c r="I146" s="644">
        <v>19</v>
      </c>
      <c r="J146" s="642">
        <v>31</v>
      </c>
      <c r="K146" s="642">
        <v>39</v>
      </c>
      <c r="L146" s="642">
        <v>46</v>
      </c>
      <c r="M146" s="642">
        <v>62</v>
      </c>
      <c r="N146" s="249">
        <f t="shared" si="64"/>
        <v>377</v>
      </c>
      <c r="O146" s="249">
        <f t="shared" si="65"/>
        <v>31.416666666666668</v>
      </c>
      <c r="P146" s="61"/>
    </row>
    <row r="147" spans="1:16" s="145" customFormat="1" ht="15" customHeight="1" x14ac:dyDescent="0.2">
      <c r="A147" s="167" t="s">
        <v>382</v>
      </c>
      <c r="B147" s="635">
        <v>14</v>
      </c>
      <c r="C147" s="635">
        <v>29</v>
      </c>
      <c r="D147" s="635">
        <v>15</v>
      </c>
      <c r="E147" s="635"/>
      <c r="F147" s="635"/>
      <c r="G147" s="645"/>
      <c r="H147" s="646">
        <v>13</v>
      </c>
      <c r="I147" s="647">
        <v>14</v>
      </c>
      <c r="J147" s="645">
        <v>20</v>
      </c>
      <c r="K147" s="645">
        <v>5</v>
      </c>
      <c r="L147" s="645">
        <v>19</v>
      </c>
      <c r="M147" s="645">
        <v>9</v>
      </c>
      <c r="N147" s="116">
        <f t="shared" si="64"/>
        <v>138</v>
      </c>
      <c r="O147" s="101">
        <f t="shared" si="65"/>
        <v>15.333333333333334</v>
      </c>
      <c r="P147" s="61"/>
    </row>
    <row r="148" spans="1:16" s="145" customFormat="1" ht="15" customHeight="1" x14ac:dyDescent="0.2">
      <c r="A148" s="275" t="s">
        <v>121</v>
      </c>
      <c r="B148" s="267">
        <v>45</v>
      </c>
      <c r="C148" s="267">
        <v>56</v>
      </c>
      <c r="D148" s="267">
        <v>32</v>
      </c>
      <c r="E148" s="267"/>
      <c r="F148" s="267">
        <v>1</v>
      </c>
      <c r="G148" s="642">
        <v>12</v>
      </c>
      <c r="H148" s="643">
        <v>22</v>
      </c>
      <c r="I148" s="644">
        <v>28</v>
      </c>
      <c r="J148" s="642">
        <v>30</v>
      </c>
      <c r="K148" s="642">
        <v>36</v>
      </c>
      <c r="L148" s="642">
        <v>94</v>
      </c>
      <c r="M148" s="642">
        <v>45</v>
      </c>
      <c r="N148" s="249">
        <f t="shared" si="64"/>
        <v>401</v>
      </c>
      <c r="O148" s="249">
        <f t="shared" si="65"/>
        <v>36.454545454545453</v>
      </c>
      <c r="P148" s="61"/>
    </row>
    <row r="149" spans="1:16" s="145" customFormat="1" ht="15" customHeight="1" x14ac:dyDescent="0.2">
      <c r="A149" s="166" t="s">
        <v>122</v>
      </c>
      <c r="B149" s="635">
        <v>30</v>
      </c>
      <c r="C149" s="635">
        <v>81</v>
      </c>
      <c r="D149" s="635">
        <v>26</v>
      </c>
      <c r="E149" s="635"/>
      <c r="F149" s="635">
        <v>4</v>
      </c>
      <c r="G149" s="645">
        <v>15</v>
      </c>
      <c r="H149" s="646">
        <v>20</v>
      </c>
      <c r="I149" s="647">
        <v>32</v>
      </c>
      <c r="J149" s="645">
        <v>39</v>
      </c>
      <c r="K149" s="645">
        <v>37</v>
      </c>
      <c r="L149" s="645">
        <v>38</v>
      </c>
      <c r="M149" s="645">
        <v>26</v>
      </c>
      <c r="N149" s="116">
        <f t="shared" si="64"/>
        <v>348</v>
      </c>
      <c r="O149" s="101">
        <f t="shared" si="65"/>
        <v>31.636363636363637</v>
      </c>
      <c r="P149" s="61"/>
    </row>
    <row r="150" spans="1:16" s="145" customFormat="1" ht="15" customHeight="1" x14ac:dyDescent="0.2">
      <c r="A150" s="275" t="s">
        <v>123</v>
      </c>
      <c r="B150" s="267">
        <v>95</v>
      </c>
      <c r="C150" s="267">
        <v>49</v>
      </c>
      <c r="D150" s="267">
        <v>87</v>
      </c>
      <c r="E150" s="267">
        <v>11</v>
      </c>
      <c r="F150" s="267">
        <v>16</v>
      </c>
      <c r="G150" s="642">
        <v>64</v>
      </c>
      <c r="H150" s="643">
        <v>55</v>
      </c>
      <c r="I150" s="644">
        <v>82</v>
      </c>
      <c r="J150" s="642">
        <v>87</v>
      </c>
      <c r="K150" s="642">
        <v>86</v>
      </c>
      <c r="L150" s="642">
        <v>137</v>
      </c>
      <c r="M150" s="642">
        <v>117</v>
      </c>
      <c r="N150" s="249">
        <f t="shared" si="64"/>
        <v>886</v>
      </c>
      <c r="O150" s="249">
        <f t="shared" si="65"/>
        <v>73.833333333333329</v>
      </c>
      <c r="P150" s="61"/>
    </row>
    <row r="151" spans="1:16" s="145" customFormat="1" ht="15" customHeight="1" x14ac:dyDescent="0.2">
      <c r="A151" s="166" t="s">
        <v>124</v>
      </c>
      <c r="B151" s="635">
        <v>69</v>
      </c>
      <c r="C151" s="635">
        <v>40</v>
      </c>
      <c r="D151" s="635">
        <v>57</v>
      </c>
      <c r="E151" s="635">
        <v>21</v>
      </c>
      <c r="F151" s="635">
        <v>4</v>
      </c>
      <c r="G151" s="645">
        <v>18</v>
      </c>
      <c r="H151" s="646">
        <v>32</v>
      </c>
      <c r="I151" s="647">
        <v>53</v>
      </c>
      <c r="J151" s="645">
        <v>26</v>
      </c>
      <c r="K151" s="645">
        <v>48</v>
      </c>
      <c r="L151" s="645">
        <v>66</v>
      </c>
      <c r="M151" s="645">
        <v>35</v>
      </c>
      <c r="N151" s="116">
        <f t="shared" si="64"/>
        <v>469</v>
      </c>
      <c r="O151" s="101">
        <f t="shared" si="65"/>
        <v>39.083333333333336</v>
      </c>
      <c r="P151" s="61"/>
    </row>
    <row r="152" spans="1:16" s="145" customFormat="1" ht="15" customHeight="1" x14ac:dyDescent="0.2">
      <c r="A152" s="275" t="s">
        <v>125</v>
      </c>
      <c r="B152" s="267">
        <v>32</v>
      </c>
      <c r="C152" s="267">
        <v>18</v>
      </c>
      <c r="D152" s="267">
        <v>27</v>
      </c>
      <c r="E152" s="267">
        <v>2</v>
      </c>
      <c r="F152" s="267">
        <v>1</v>
      </c>
      <c r="G152" s="642">
        <v>4</v>
      </c>
      <c r="H152" s="643">
        <v>7</v>
      </c>
      <c r="I152" s="644">
        <v>9</v>
      </c>
      <c r="J152" s="642">
        <v>18</v>
      </c>
      <c r="K152" s="642">
        <v>21</v>
      </c>
      <c r="L152" s="642">
        <v>30</v>
      </c>
      <c r="M152" s="642">
        <v>14</v>
      </c>
      <c r="N152" s="249">
        <f t="shared" si="64"/>
        <v>183</v>
      </c>
      <c r="O152" s="249">
        <f t="shared" si="65"/>
        <v>15.25</v>
      </c>
      <c r="P152" s="61"/>
    </row>
    <row r="153" spans="1:16" s="145" customFormat="1" ht="15" customHeight="1" x14ac:dyDescent="0.2">
      <c r="A153" s="167" t="s">
        <v>126</v>
      </c>
      <c r="B153" s="635">
        <v>61</v>
      </c>
      <c r="C153" s="635">
        <v>5</v>
      </c>
      <c r="D153" s="635">
        <v>60</v>
      </c>
      <c r="E153" s="635">
        <v>16</v>
      </c>
      <c r="F153" s="635">
        <v>4</v>
      </c>
      <c r="G153" s="645">
        <v>18</v>
      </c>
      <c r="H153" s="646">
        <v>71</v>
      </c>
      <c r="I153" s="647">
        <v>74</v>
      </c>
      <c r="J153" s="645">
        <v>56</v>
      </c>
      <c r="K153" s="645">
        <v>47</v>
      </c>
      <c r="L153" s="645">
        <v>115</v>
      </c>
      <c r="M153" s="645">
        <v>118</v>
      </c>
      <c r="N153" s="116">
        <f t="shared" si="64"/>
        <v>645</v>
      </c>
      <c r="O153" s="101">
        <f t="shared" si="65"/>
        <v>53.75</v>
      </c>
      <c r="P153" s="61"/>
    </row>
    <row r="154" spans="1:16" s="145" customFormat="1" ht="15" customHeight="1" x14ac:dyDescent="0.2">
      <c r="A154" s="276" t="s">
        <v>464</v>
      </c>
      <c r="B154" s="267">
        <v>80</v>
      </c>
      <c r="C154" s="267">
        <v>217</v>
      </c>
      <c r="D154" s="267">
        <v>56</v>
      </c>
      <c r="E154" s="267">
        <v>18</v>
      </c>
      <c r="F154" s="267">
        <v>4</v>
      </c>
      <c r="G154" s="642">
        <v>45</v>
      </c>
      <c r="H154" s="643">
        <v>69</v>
      </c>
      <c r="I154" s="644">
        <v>72</v>
      </c>
      <c r="J154" s="642">
        <v>76</v>
      </c>
      <c r="K154" s="642">
        <v>104</v>
      </c>
      <c r="L154" s="642">
        <v>88</v>
      </c>
      <c r="M154" s="642">
        <v>62</v>
      </c>
      <c r="N154" s="249">
        <f t="shared" si="64"/>
        <v>891</v>
      </c>
      <c r="O154" s="249">
        <f t="shared" si="65"/>
        <v>74.25</v>
      </c>
      <c r="P154" s="61"/>
    </row>
    <row r="155" spans="1:16" s="145" customFormat="1" ht="15" customHeight="1" x14ac:dyDescent="0.2">
      <c r="A155" s="167" t="s">
        <v>127</v>
      </c>
      <c r="B155" s="635">
        <v>28</v>
      </c>
      <c r="C155" s="635">
        <v>62</v>
      </c>
      <c r="D155" s="635">
        <v>13</v>
      </c>
      <c r="E155" s="635"/>
      <c r="F155" s="635">
        <v>1</v>
      </c>
      <c r="G155" s="645">
        <v>3</v>
      </c>
      <c r="H155" s="646">
        <v>10</v>
      </c>
      <c r="I155" s="647">
        <v>20</v>
      </c>
      <c r="J155" s="645">
        <v>23</v>
      </c>
      <c r="K155" s="645">
        <v>23</v>
      </c>
      <c r="L155" s="645">
        <v>21</v>
      </c>
      <c r="M155" s="645">
        <v>13</v>
      </c>
      <c r="N155" s="116">
        <f t="shared" si="64"/>
        <v>217</v>
      </c>
      <c r="O155" s="101">
        <f t="shared" si="65"/>
        <v>19.727272727272727</v>
      </c>
      <c r="P155" s="61"/>
    </row>
    <row r="156" spans="1:16" s="145" customFormat="1" ht="15" customHeight="1" x14ac:dyDescent="0.2">
      <c r="A156" s="276" t="s">
        <v>128</v>
      </c>
      <c r="B156" s="267">
        <v>46</v>
      </c>
      <c r="C156" s="267">
        <v>26</v>
      </c>
      <c r="D156" s="267">
        <v>209</v>
      </c>
      <c r="E156" s="267">
        <v>2</v>
      </c>
      <c r="F156" s="267"/>
      <c r="G156" s="642">
        <v>5</v>
      </c>
      <c r="H156" s="643">
        <v>11</v>
      </c>
      <c r="I156" s="644">
        <v>17</v>
      </c>
      <c r="J156" s="642">
        <v>30</v>
      </c>
      <c r="K156" s="642">
        <v>30</v>
      </c>
      <c r="L156" s="642">
        <v>30</v>
      </c>
      <c r="M156" s="642">
        <v>12</v>
      </c>
      <c r="N156" s="249">
        <f t="shared" si="64"/>
        <v>418</v>
      </c>
      <c r="O156" s="249">
        <f t="shared" si="65"/>
        <v>38</v>
      </c>
      <c r="P156" s="61"/>
    </row>
    <row r="157" spans="1:16" s="145" customFormat="1" ht="15" customHeight="1" x14ac:dyDescent="0.2">
      <c r="A157" s="166" t="s">
        <v>129</v>
      </c>
      <c r="B157" s="635">
        <v>13</v>
      </c>
      <c r="C157" s="635">
        <v>17</v>
      </c>
      <c r="D157" s="635">
        <v>10</v>
      </c>
      <c r="E157" s="635">
        <v>6</v>
      </c>
      <c r="F157" s="635">
        <v>1</v>
      </c>
      <c r="G157" s="645">
        <v>7</v>
      </c>
      <c r="H157" s="646">
        <v>5</v>
      </c>
      <c r="I157" s="647">
        <v>12</v>
      </c>
      <c r="J157" s="645">
        <v>16</v>
      </c>
      <c r="K157" s="645">
        <v>19</v>
      </c>
      <c r="L157" s="645">
        <v>24</v>
      </c>
      <c r="M157" s="645">
        <v>35</v>
      </c>
      <c r="N157" s="116">
        <f t="shared" si="64"/>
        <v>165</v>
      </c>
      <c r="O157" s="101">
        <f t="shared" si="65"/>
        <v>13.75</v>
      </c>
      <c r="P157" s="61"/>
    </row>
    <row r="158" spans="1:16" s="145" customFormat="1" ht="15" customHeight="1" x14ac:dyDescent="0.2">
      <c r="A158" s="276" t="s">
        <v>130</v>
      </c>
      <c r="B158" s="267">
        <v>3</v>
      </c>
      <c r="C158" s="267">
        <v>21</v>
      </c>
      <c r="D158" s="267">
        <v>2</v>
      </c>
      <c r="E158" s="267"/>
      <c r="F158" s="267"/>
      <c r="G158" s="642"/>
      <c r="H158" s="643"/>
      <c r="I158" s="644"/>
      <c r="J158" s="642">
        <v>3</v>
      </c>
      <c r="K158" s="642">
        <v>1</v>
      </c>
      <c r="L158" s="642">
        <v>8</v>
      </c>
      <c r="M158" s="642">
        <v>1</v>
      </c>
      <c r="N158" s="249">
        <f t="shared" si="64"/>
        <v>39</v>
      </c>
      <c r="O158" s="249">
        <f t="shared" si="65"/>
        <v>5.5714285714285712</v>
      </c>
      <c r="P158" s="61"/>
    </row>
    <row r="159" spans="1:16" s="145" customFormat="1" ht="15" customHeight="1" x14ac:dyDescent="0.2">
      <c r="A159" s="167" t="s">
        <v>131</v>
      </c>
      <c r="B159" s="635">
        <v>296</v>
      </c>
      <c r="C159" s="635">
        <v>42</v>
      </c>
      <c r="D159" s="635">
        <v>190</v>
      </c>
      <c r="E159" s="635">
        <v>85</v>
      </c>
      <c r="F159" s="635">
        <v>64</v>
      </c>
      <c r="G159" s="645">
        <v>124</v>
      </c>
      <c r="H159" s="646">
        <v>148</v>
      </c>
      <c r="I159" s="647">
        <v>158</v>
      </c>
      <c r="J159" s="645">
        <v>139</v>
      </c>
      <c r="K159" s="645">
        <v>240</v>
      </c>
      <c r="L159" s="645">
        <v>328</v>
      </c>
      <c r="M159" s="645">
        <v>245</v>
      </c>
      <c r="N159" s="116">
        <f t="shared" si="64"/>
        <v>2059</v>
      </c>
      <c r="O159" s="101">
        <f t="shared" si="65"/>
        <v>171.58333333333334</v>
      </c>
      <c r="P159" s="61"/>
    </row>
    <row r="160" spans="1:16" s="145" customFormat="1" ht="15" customHeight="1" x14ac:dyDescent="0.2">
      <c r="A160" s="276" t="s">
        <v>132</v>
      </c>
      <c r="B160" s="267">
        <v>84</v>
      </c>
      <c r="C160" s="267">
        <v>40</v>
      </c>
      <c r="D160" s="267">
        <v>42</v>
      </c>
      <c r="E160" s="267">
        <v>5</v>
      </c>
      <c r="F160" s="267">
        <v>5</v>
      </c>
      <c r="G160" s="642">
        <v>22</v>
      </c>
      <c r="H160" s="643">
        <v>11</v>
      </c>
      <c r="I160" s="644">
        <v>35</v>
      </c>
      <c r="J160" s="642">
        <v>79</v>
      </c>
      <c r="K160" s="642">
        <v>65</v>
      </c>
      <c r="L160" s="642">
        <v>63</v>
      </c>
      <c r="M160" s="642">
        <v>93</v>
      </c>
      <c r="N160" s="249">
        <f t="shared" si="64"/>
        <v>544</v>
      </c>
      <c r="O160" s="249">
        <f t="shared" si="65"/>
        <v>45.333333333333336</v>
      </c>
      <c r="P160" s="61"/>
    </row>
    <row r="161" spans="1:16" s="145" customFormat="1" ht="15" customHeight="1" x14ac:dyDescent="0.2">
      <c r="A161" s="167" t="s">
        <v>133</v>
      </c>
      <c r="B161" s="635">
        <v>18</v>
      </c>
      <c r="C161" s="635">
        <v>62</v>
      </c>
      <c r="D161" s="635">
        <v>196</v>
      </c>
      <c r="E161" s="635">
        <v>10</v>
      </c>
      <c r="F161" s="635">
        <v>3</v>
      </c>
      <c r="G161" s="645">
        <v>11</v>
      </c>
      <c r="H161" s="646">
        <v>14</v>
      </c>
      <c r="I161" s="647">
        <v>28</v>
      </c>
      <c r="J161" s="645">
        <v>19</v>
      </c>
      <c r="K161" s="645">
        <v>27</v>
      </c>
      <c r="L161" s="645">
        <v>32</v>
      </c>
      <c r="M161" s="645">
        <v>13</v>
      </c>
      <c r="N161" s="116">
        <f t="shared" si="64"/>
        <v>433</v>
      </c>
      <c r="O161" s="101">
        <f t="shared" si="65"/>
        <v>36.083333333333336</v>
      </c>
      <c r="P161" s="61"/>
    </row>
    <row r="162" spans="1:16" s="145" customFormat="1" ht="15" customHeight="1" x14ac:dyDescent="0.2">
      <c r="A162" s="276" t="s">
        <v>134</v>
      </c>
      <c r="B162" s="267">
        <v>20</v>
      </c>
      <c r="C162" s="267">
        <v>44</v>
      </c>
      <c r="D162" s="267">
        <v>6</v>
      </c>
      <c r="E162" s="267">
        <v>1</v>
      </c>
      <c r="F162" s="267"/>
      <c r="G162" s="642">
        <v>3</v>
      </c>
      <c r="H162" s="643">
        <v>11</v>
      </c>
      <c r="I162" s="644">
        <v>4</v>
      </c>
      <c r="J162" s="642">
        <v>7</v>
      </c>
      <c r="K162" s="642">
        <v>9</v>
      </c>
      <c r="L162" s="642">
        <v>18</v>
      </c>
      <c r="M162" s="642">
        <v>18</v>
      </c>
      <c r="N162" s="249">
        <f t="shared" si="64"/>
        <v>141</v>
      </c>
      <c r="O162" s="249">
        <f t="shared" si="65"/>
        <v>12.818181818181818</v>
      </c>
      <c r="P162" s="61"/>
    </row>
    <row r="163" spans="1:16" s="145" customFormat="1" ht="15" customHeight="1" x14ac:dyDescent="0.2">
      <c r="A163" s="167" t="s">
        <v>135</v>
      </c>
      <c r="B163" s="635">
        <v>23</v>
      </c>
      <c r="C163" s="635">
        <v>22</v>
      </c>
      <c r="D163" s="635">
        <v>28</v>
      </c>
      <c r="E163" s="635"/>
      <c r="F163" s="635"/>
      <c r="G163" s="645">
        <v>2</v>
      </c>
      <c r="H163" s="646">
        <v>3</v>
      </c>
      <c r="I163" s="647">
        <v>16</v>
      </c>
      <c r="J163" s="645">
        <v>20</v>
      </c>
      <c r="K163" s="645">
        <v>14</v>
      </c>
      <c r="L163" s="645">
        <v>28</v>
      </c>
      <c r="M163" s="645">
        <v>6</v>
      </c>
      <c r="N163" s="116">
        <f t="shared" si="64"/>
        <v>162</v>
      </c>
      <c r="O163" s="101">
        <f t="shared" si="65"/>
        <v>16.2</v>
      </c>
      <c r="P163" s="61"/>
    </row>
    <row r="164" spans="1:16" s="145" customFormat="1" ht="15" customHeight="1" x14ac:dyDescent="0.2">
      <c r="A164" s="276" t="s">
        <v>20</v>
      </c>
      <c r="B164" s="267">
        <v>29</v>
      </c>
      <c r="C164" s="267">
        <v>22</v>
      </c>
      <c r="D164" s="267">
        <v>24</v>
      </c>
      <c r="E164" s="267"/>
      <c r="F164" s="267"/>
      <c r="G164" s="642"/>
      <c r="H164" s="643">
        <v>6</v>
      </c>
      <c r="I164" s="644">
        <v>37</v>
      </c>
      <c r="J164" s="642">
        <v>43</v>
      </c>
      <c r="K164" s="642">
        <v>40</v>
      </c>
      <c r="L164" s="642">
        <v>51</v>
      </c>
      <c r="M164" s="642">
        <v>59</v>
      </c>
      <c r="N164" s="249">
        <f t="shared" si="64"/>
        <v>311</v>
      </c>
      <c r="O164" s="249">
        <f t="shared" si="65"/>
        <v>34.555555555555557</v>
      </c>
      <c r="P164" s="61"/>
    </row>
    <row r="165" spans="1:16" s="145" customFormat="1" ht="15" customHeight="1" x14ac:dyDescent="0.2">
      <c r="A165" s="167" t="s">
        <v>386</v>
      </c>
      <c r="B165" s="635">
        <v>40</v>
      </c>
      <c r="C165" s="635">
        <v>7</v>
      </c>
      <c r="D165" s="635">
        <v>33</v>
      </c>
      <c r="E165" s="635">
        <v>1</v>
      </c>
      <c r="F165" s="635"/>
      <c r="G165" s="645">
        <v>4</v>
      </c>
      <c r="H165" s="646">
        <v>3</v>
      </c>
      <c r="I165" s="647">
        <v>28</v>
      </c>
      <c r="J165" s="645">
        <v>20</v>
      </c>
      <c r="K165" s="645">
        <v>27</v>
      </c>
      <c r="L165" s="645">
        <v>47</v>
      </c>
      <c r="M165" s="645">
        <v>24</v>
      </c>
      <c r="N165" s="116">
        <f t="shared" si="64"/>
        <v>234</v>
      </c>
      <c r="O165" s="101">
        <f t="shared" si="65"/>
        <v>21.272727272727273</v>
      </c>
      <c r="P165" s="61"/>
    </row>
    <row r="166" spans="1:16" s="145" customFormat="1" ht="15" customHeight="1" x14ac:dyDescent="0.2">
      <c r="A166" s="276" t="s">
        <v>383</v>
      </c>
      <c r="B166" s="267">
        <v>69</v>
      </c>
      <c r="C166" s="267">
        <v>32</v>
      </c>
      <c r="D166" s="267">
        <v>82</v>
      </c>
      <c r="E166" s="267"/>
      <c r="F166" s="267">
        <v>2</v>
      </c>
      <c r="G166" s="642">
        <v>19</v>
      </c>
      <c r="H166" s="643">
        <v>4</v>
      </c>
      <c r="I166" s="644">
        <v>49</v>
      </c>
      <c r="J166" s="642">
        <v>49</v>
      </c>
      <c r="K166" s="642">
        <v>35</v>
      </c>
      <c r="L166" s="642">
        <v>51</v>
      </c>
      <c r="M166" s="642">
        <v>36</v>
      </c>
      <c r="N166" s="249">
        <f t="shared" si="64"/>
        <v>428</v>
      </c>
      <c r="O166" s="249">
        <f t="shared" si="65"/>
        <v>38.909090909090907</v>
      </c>
      <c r="P166" s="61"/>
    </row>
    <row r="167" spans="1:16" s="145" customFormat="1" ht="15" customHeight="1" x14ac:dyDescent="0.2">
      <c r="A167" s="167" t="s">
        <v>461</v>
      </c>
      <c r="B167" s="635">
        <v>40</v>
      </c>
      <c r="C167" s="635">
        <v>81</v>
      </c>
      <c r="D167" s="635">
        <v>36</v>
      </c>
      <c r="E167" s="635">
        <v>2</v>
      </c>
      <c r="F167" s="635">
        <v>2</v>
      </c>
      <c r="G167" s="645">
        <v>8</v>
      </c>
      <c r="H167" s="646">
        <v>1</v>
      </c>
      <c r="I167" s="647">
        <v>7</v>
      </c>
      <c r="J167" s="645">
        <v>13</v>
      </c>
      <c r="K167" s="645">
        <v>24</v>
      </c>
      <c r="L167" s="645">
        <v>39</v>
      </c>
      <c r="M167" s="645">
        <v>37</v>
      </c>
      <c r="N167" s="116">
        <f t="shared" si="64"/>
        <v>290</v>
      </c>
      <c r="O167" s="101">
        <f t="shared" si="65"/>
        <v>24.166666666666668</v>
      </c>
      <c r="P167" s="61"/>
    </row>
    <row r="168" spans="1:16" s="145" customFormat="1" ht="15" customHeight="1" x14ac:dyDescent="0.2">
      <c r="A168" s="275" t="s">
        <v>137</v>
      </c>
      <c r="B168" s="267">
        <v>11</v>
      </c>
      <c r="C168" s="267">
        <v>90</v>
      </c>
      <c r="D168" s="267">
        <v>9</v>
      </c>
      <c r="E168" s="267">
        <v>1</v>
      </c>
      <c r="F168" s="267"/>
      <c r="G168" s="642">
        <v>2</v>
      </c>
      <c r="H168" s="643">
        <v>44</v>
      </c>
      <c r="I168" s="644">
        <v>5</v>
      </c>
      <c r="J168" s="642">
        <v>12</v>
      </c>
      <c r="K168" s="642">
        <v>2</v>
      </c>
      <c r="L168" s="642">
        <v>7</v>
      </c>
      <c r="M168" s="642">
        <v>1</v>
      </c>
      <c r="N168" s="249">
        <f t="shared" si="64"/>
        <v>184</v>
      </c>
      <c r="O168" s="249">
        <f t="shared" si="65"/>
        <v>16.727272727272727</v>
      </c>
      <c r="P168" s="61"/>
    </row>
    <row r="169" spans="1:16" s="145" customFormat="1" ht="15" customHeight="1" x14ac:dyDescent="0.2">
      <c r="A169" s="167" t="s">
        <v>138</v>
      </c>
      <c r="B169" s="635">
        <v>28</v>
      </c>
      <c r="C169" s="635">
        <v>54</v>
      </c>
      <c r="D169" s="635">
        <v>7</v>
      </c>
      <c r="E169" s="635">
        <v>2</v>
      </c>
      <c r="F169" s="635"/>
      <c r="G169" s="645"/>
      <c r="H169" s="646">
        <v>1</v>
      </c>
      <c r="I169" s="647">
        <v>16</v>
      </c>
      <c r="J169" s="645">
        <v>13</v>
      </c>
      <c r="K169" s="645">
        <v>7</v>
      </c>
      <c r="L169" s="645">
        <v>29</v>
      </c>
      <c r="M169" s="645">
        <v>37</v>
      </c>
      <c r="N169" s="116">
        <f t="shared" si="64"/>
        <v>194</v>
      </c>
      <c r="O169" s="101">
        <f t="shared" si="65"/>
        <v>19.399999999999999</v>
      </c>
      <c r="P169" s="61"/>
    </row>
    <row r="170" spans="1:16" s="145" customFormat="1" ht="15" customHeight="1" x14ac:dyDescent="0.2">
      <c r="A170" s="275" t="s">
        <v>21</v>
      </c>
      <c r="B170" s="267">
        <v>1</v>
      </c>
      <c r="C170" s="267">
        <v>11</v>
      </c>
      <c r="D170" s="267">
        <v>1</v>
      </c>
      <c r="E170" s="267"/>
      <c r="F170" s="267"/>
      <c r="G170" s="642">
        <v>3</v>
      </c>
      <c r="H170" s="643">
        <v>1</v>
      </c>
      <c r="I170" s="644">
        <v>5</v>
      </c>
      <c r="J170" s="642">
        <v>1</v>
      </c>
      <c r="K170" s="642">
        <v>9</v>
      </c>
      <c r="L170" s="642">
        <v>19</v>
      </c>
      <c r="M170" s="642">
        <v>4</v>
      </c>
      <c r="N170" s="249">
        <f t="shared" si="64"/>
        <v>55</v>
      </c>
      <c r="O170" s="249">
        <f t="shared" si="65"/>
        <v>5.5</v>
      </c>
      <c r="P170" s="61"/>
    </row>
    <row r="171" spans="1:16" s="145" customFormat="1" ht="15" customHeight="1" x14ac:dyDescent="0.2">
      <c r="A171" s="166" t="s">
        <v>378</v>
      </c>
      <c r="B171" s="635">
        <v>21</v>
      </c>
      <c r="C171" s="635">
        <v>160</v>
      </c>
      <c r="D171" s="635">
        <v>14</v>
      </c>
      <c r="E171" s="635">
        <v>2</v>
      </c>
      <c r="F171" s="635"/>
      <c r="G171" s="645">
        <v>1</v>
      </c>
      <c r="H171" s="646">
        <v>7</v>
      </c>
      <c r="I171" s="647">
        <v>10</v>
      </c>
      <c r="J171" s="645">
        <v>6</v>
      </c>
      <c r="K171" s="645">
        <v>26</v>
      </c>
      <c r="L171" s="645">
        <v>16</v>
      </c>
      <c r="M171" s="645">
        <v>9</v>
      </c>
      <c r="N171" s="116">
        <f t="shared" si="64"/>
        <v>272</v>
      </c>
      <c r="O171" s="101">
        <f t="shared" si="65"/>
        <v>24.727272727272727</v>
      </c>
      <c r="P171" s="61"/>
    </row>
    <row r="172" spans="1:16" s="145" customFormat="1" ht="15" customHeight="1" x14ac:dyDescent="0.2">
      <c r="A172" s="277" t="s">
        <v>379</v>
      </c>
      <c r="B172" s="267">
        <v>68</v>
      </c>
      <c r="C172" s="267">
        <v>71</v>
      </c>
      <c r="D172" s="267">
        <v>32</v>
      </c>
      <c r="E172" s="267">
        <v>2</v>
      </c>
      <c r="F172" s="267"/>
      <c r="G172" s="642">
        <v>3</v>
      </c>
      <c r="H172" s="643">
        <v>6</v>
      </c>
      <c r="I172" s="644">
        <v>26</v>
      </c>
      <c r="J172" s="642">
        <v>43</v>
      </c>
      <c r="K172" s="642">
        <v>42</v>
      </c>
      <c r="L172" s="642">
        <v>58</v>
      </c>
      <c r="M172" s="642">
        <v>30</v>
      </c>
      <c r="N172" s="249">
        <f t="shared" si="64"/>
        <v>381</v>
      </c>
      <c r="O172" s="249">
        <f t="shared" si="65"/>
        <v>34.636363636363633</v>
      </c>
      <c r="P172" s="61"/>
    </row>
    <row r="173" spans="1:16" s="145" customFormat="1" ht="15" customHeight="1" x14ac:dyDescent="0.2">
      <c r="A173" s="166" t="s">
        <v>139</v>
      </c>
      <c r="B173" s="635">
        <v>115</v>
      </c>
      <c r="C173" s="635">
        <v>92</v>
      </c>
      <c r="D173" s="635">
        <v>117</v>
      </c>
      <c r="E173" s="635">
        <v>9</v>
      </c>
      <c r="F173" s="635"/>
      <c r="G173" s="645">
        <v>33</v>
      </c>
      <c r="H173" s="646">
        <v>23</v>
      </c>
      <c r="I173" s="647">
        <v>70</v>
      </c>
      <c r="J173" s="645">
        <v>75</v>
      </c>
      <c r="K173" s="645">
        <v>73</v>
      </c>
      <c r="L173" s="645">
        <v>151</v>
      </c>
      <c r="M173" s="645">
        <v>101</v>
      </c>
      <c r="N173" s="116">
        <f t="shared" si="64"/>
        <v>859</v>
      </c>
      <c r="O173" s="101">
        <f t="shared" si="65"/>
        <v>78.090909090909093</v>
      </c>
      <c r="P173" s="61"/>
    </row>
    <row r="174" spans="1:16" s="145" customFormat="1" ht="15" customHeight="1" x14ac:dyDescent="0.2">
      <c r="A174" s="275" t="s">
        <v>380</v>
      </c>
      <c r="B174" s="267">
        <v>54</v>
      </c>
      <c r="C174" s="267">
        <v>20</v>
      </c>
      <c r="D174" s="267">
        <v>30</v>
      </c>
      <c r="E174" s="267">
        <v>6</v>
      </c>
      <c r="F174" s="267">
        <v>1</v>
      </c>
      <c r="G174" s="642">
        <v>21</v>
      </c>
      <c r="H174" s="643">
        <v>33</v>
      </c>
      <c r="I174" s="644">
        <v>26</v>
      </c>
      <c r="J174" s="642">
        <v>21</v>
      </c>
      <c r="K174" s="642">
        <v>28</v>
      </c>
      <c r="L174" s="642">
        <v>33</v>
      </c>
      <c r="M174" s="642">
        <v>12</v>
      </c>
      <c r="N174" s="249">
        <f t="shared" si="64"/>
        <v>285</v>
      </c>
      <c r="O174" s="249">
        <f t="shared" si="65"/>
        <v>23.75</v>
      </c>
      <c r="P174" s="61"/>
    </row>
    <row r="175" spans="1:16" s="145" customFormat="1" ht="15" customHeight="1" x14ac:dyDescent="0.2">
      <c r="A175" s="166" t="s">
        <v>140</v>
      </c>
      <c r="B175" s="635">
        <v>5</v>
      </c>
      <c r="C175" s="635">
        <v>31</v>
      </c>
      <c r="D175" s="635">
        <v>3</v>
      </c>
      <c r="E175" s="635"/>
      <c r="F175" s="635"/>
      <c r="G175" s="645"/>
      <c r="H175" s="646">
        <v>172</v>
      </c>
      <c r="I175" s="647">
        <v>3</v>
      </c>
      <c r="J175" s="645">
        <v>6</v>
      </c>
      <c r="K175" s="645">
        <v>1</v>
      </c>
      <c r="L175" s="645">
        <v>1</v>
      </c>
      <c r="M175" s="645"/>
      <c r="N175" s="116">
        <f t="shared" si="64"/>
        <v>222</v>
      </c>
      <c r="O175" s="101">
        <f t="shared" si="65"/>
        <v>27.75</v>
      </c>
      <c r="P175" s="61"/>
    </row>
    <row r="176" spans="1:16" s="145" customFormat="1" ht="15" customHeight="1" x14ac:dyDescent="0.2">
      <c r="A176" s="275" t="s">
        <v>470</v>
      </c>
      <c r="B176" s="267">
        <v>91</v>
      </c>
      <c r="C176" s="267">
        <v>110</v>
      </c>
      <c r="D176" s="267">
        <v>235</v>
      </c>
      <c r="E176" s="267">
        <v>64</v>
      </c>
      <c r="F176" s="267">
        <v>26</v>
      </c>
      <c r="G176" s="642">
        <v>91</v>
      </c>
      <c r="H176" s="643">
        <v>4</v>
      </c>
      <c r="I176" s="644">
        <v>216</v>
      </c>
      <c r="J176" s="642">
        <v>159</v>
      </c>
      <c r="K176" s="642">
        <v>234</v>
      </c>
      <c r="L176" s="642">
        <v>265</v>
      </c>
      <c r="M176" s="642">
        <v>140</v>
      </c>
      <c r="N176" s="249">
        <f t="shared" si="64"/>
        <v>1635</v>
      </c>
      <c r="O176" s="249">
        <f t="shared" si="65"/>
        <v>136.25</v>
      </c>
      <c r="P176" s="61"/>
    </row>
    <row r="177" spans="1:16" s="145" customFormat="1" ht="15" customHeight="1" x14ac:dyDescent="0.2">
      <c r="A177" s="166" t="s">
        <v>142</v>
      </c>
      <c r="B177" s="635">
        <v>71</v>
      </c>
      <c r="C177" s="635">
        <v>40</v>
      </c>
      <c r="D177" s="635">
        <v>44</v>
      </c>
      <c r="E177" s="635">
        <v>2</v>
      </c>
      <c r="F177" s="635"/>
      <c r="G177" s="645">
        <v>13</v>
      </c>
      <c r="H177" s="646">
        <v>7</v>
      </c>
      <c r="I177" s="647">
        <v>52</v>
      </c>
      <c r="J177" s="645">
        <v>69</v>
      </c>
      <c r="K177" s="645">
        <v>67</v>
      </c>
      <c r="L177" s="645">
        <v>93</v>
      </c>
      <c r="M177" s="645">
        <v>144</v>
      </c>
      <c r="N177" s="116">
        <f t="shared" si="64"/>
        <v>602</v>
      </c>
      <c r="O177" s="101">
        <f t="shared" si="65"/>
        <v>54.727272727272727</v>
      </c>
      <c r="P177" s="61"/>
    </row>
    <row r="178" spans="1:16" s="145" customFormat="1" ht="15" customHeight="1" x14ac:dyDescent="0.2">
      <c r="A178" s="276" t="s">
        <v>49</v>
      </c>
      <c r="B178" s="267">
        <v>59</v>
      </c>
      <c r="C178" s="267">
        <v>88</v>
      </c>
      <c r="D178" s="267">
        <v>66</v>
      </c>
      <c r="E178" s="267">
        <v>15</v>
      </c>
      <c r="F178" s="267">
        <v>16</v>
      </c>
      <c r="G178" s="642">
        <v>38</v>
      </c>
      <c r="H178" s="643">
        <v>6</v>
      </c>
      <c r="I178" s="644">
        <v>73</v>
      </c>
      <c r="J178" s="642">
        <v>60</v>
      </c>
      <c r="K178" s="642">
        <v>65</v>
      </c>
      <c r="L178" s="642">
        <v>60</v>
      </c>
      <c r="M178" s="642">
        <v>73</v>
      </c>
      <c r="N178" s="249">
        <f t="shared" si="64"/>
        <v>619</v>
      </c>
      <c r="O178" s="249">
        <f t="shared" si="65"/>
        <v>51.583333333333336</v>
      </c>
      <c r="P178" s="61"/>
    </row>
    <row r="179" spans="1:16" s="145" customFormat="1" ht="15" customHeight="1" x14ac:dyDescent="0.2">
      <c r="A179" s="167" t="s">
        <v>143</v>
      </c>
      <c r="B179" s="635">
        <v>21</v>
      </c>
      <c r="C179" s="635">
        <v>16</v>
      </c>
      <c r="D179" s="635">
        <v>26</v>
      </c>
      <c r="E179" s="635">
        <v>10</v>
      </c>
      <c r="F179" s="635">
        <v>2</v>
      </c>
      <c r="G179" s="645">
        <v>15</v>
      </c>
      <c r="H179" s="646">
        <v>3</v>
      </c>
      <c r="I179" s="647">
        <v>25</v>
      </c>
      <c r="J179" s="645">
        <v>25</v>
      </c>
      <c r="K179" s="645">
        <v>43</v>
      </c>
      <c r="L179" s="645">
        <v>40</v>
      </c>
      <c r="M179" s="645">
        <v>36</v>
      </c>
      <c r="N179" s="116">
        <f t="shared" si="64"/>
        <v>262</v>
      </c>
      <c r="O179" s="101">
        <f t="shared" si="65"/>
        <v>21.833333333333332</v>
      </c>
      <c r="P179" s="61"/>
    </row>
    <row r="180" spans="1:16" s="145" customFormat="1" ht="15" customHeight="1" x14ac:dyDescent="0.2">
      <c r="A180" s="276" t="s">
        <v>144</v>
      </c>
      <c r="B180" s="267">
        <v>32</v>
      </c>
      <c r="C180" s="267">
        <v>27</v>
      </c>
      <c r="D180" s="267">
        <v>56</v>
      </c>
      <c r="E180" s="267"/>
      <c r="F180" s="267"/>
      <c r="G180" s="642">
        <v>5</v>
      </c>
      <c r="H180" s="643">
        <v>83</v>
      </c>
      <c r="I180" s="644">
        <v>19</v>
      </c>
      <c r="J180" s="642">
        <v>40</v>
      </c>
      <c r="K180" s="642">
        <v>27</v>
      </c>
      <c r="L180" s="642">
        <v>39</v>
      </c>
      <c r="M180" s="642">
        <v>43</v>
      </c>
      <c r="N180" s="249">
        <f t="shared" si="64"/>
        <v>371</v>
      </c>
      <c r="O180" s="249">
        <f t="shared" si="65"/>
        <v>37.1</v>
      </c>
      <c r="P180" s="61"/>
    </row>
    <row r="181" spans="1:16" s="145" customFormat="1" ht="15" customHeight="1" x14ac:dyDescent="0.2">
      <c r="A181" s="167" t="s">
        <v>145</v>
      </c>
      <c r="B181" s="635">
        <v>111</v>
      </c>
      <c r="C181" s="635">
        <v>106</v>
      </c>
      <c r="D181" s="635">
        <v>88</v>
      </c>
      <c r="E181" s="635">
        <v>14</v>
      </c>
      <c r="F181" s="635">
        <v>24</v>
      </c>
      <c r="G181" s="645">
        <v>43</v>
      </c>
      <c r="H181" s="646">
        <v>19</v>
      </c>
      <c r="I181" s="647">
        <v>98</v>
      </c>
      <c r="J181" s="645">
        <v>108</v>
      </c>
      <c r="K181" s="645">
        <v>111</v>
      </c>
      <c r="L181" s="645">
        <v>178</v>
      </c>
      <c r="M181" s="645">
        <v>96</v>
      </c>
      <c r="N181" s="116">
        <f t="shared" si="64"/>
        <v>996</v>
      </c>
      <c r="O181" s="101">
        <f t="shared" si="65"/>
        <v>83</v>
      </c>
      <c r="P181" s="61"/>
    </row>
    <row r="182" spans="1:16" s="145" customFormat="1" ht="15" customHeight="1" x14ac:dyDescent="0.2">
      <c r="A182" s="276" t="s">
        <v>146</v>
      </c>
      <c r="B182" s="267">
        <v>36</v>
      </c>
      <c r="C182" s="267">
        <v>36</v>
      </c>
      <c r="D182" s="267">
        <v>29</v>
      </c>
      <c r="E182" s="267">
        <v>2</v>
      </c>
      <c r="F182" s="267">
        <v>2</v>
      </c>
      <c r="G182" s="642">
        <v>10</v>
      </c>
      <c r="H182" s="643">
        <v>43</v>
      </c>
      <c r="I182" s="644">
        <v>46</v>
      </c>
      <c r="J182" s="642">
        <v>47</v>
      </c>
      <c r="K182" s="642">
        <v>60</v>
      </c>
      <c r="L182" s="642">
        <v>63</v>
      </c>
      <c r="M182" s="642">
        <v>48</v>
      </c>
      <c r="N182" s="249">
        <f t="shared" si="64"/>
        <v>422</v>
      </c>
      <c r="O182" s="249">
        <f t="shared" si="65"/>
        <v>35.166666666666664</v>
      </c>
      <c r="P182" s="61"/>
    </row>
    <row r="183" spans="1:16" s="145" customFormat="1" ht="15" customHeight="1" x14ac:dyDescent="0.2">
      <c r="A183" s="166" t="s">
        <v>2</v>
      </c>
      <c r="B183" s="635">
        <v>1166</v>
      </c>
      <c r="C183" s="635">
        <v>1371</v>
      </c>
      <c r="D183" s="635">
        <v>552</v>
      </c>
      <c r="E183" s="635">
        <v>109</v>
      </c>
      <c r="F183" s="635">
        <v>117</v>
      </c>
      <c r="G183" s="635">
        <v>411</v>
      </c>
      <c r="H183" s="645">
        <v>779</v>
      </c>
      <c r="I183" s="647">
        <v>687</v>
      </c>
      <c r="J183" s="645">
        <v>1198</v>
      </c>
      <c r="K183" s="645">
        <v>1379</v>
      </c>
      <c r="L183" s="645">
        <v>1504</v>
      </c>
      <c r="M183" s="645">
        <v>971</v>
      </c>
      <c r="N183" s="116">
        <f t="shared" si="64"/>
        <v>10244</v>
      </c>
      <c r="O183" s="101">
        <f t="shared" si="65"/>
        <v>853.66666666666663</v>
      </c>
      <c r="P183" s="61"/>
    </row>
    <row r="184" spans="1:16" s="145" customFormat="1" ht="15" customHeight="1" x14ac:dyDescent="0.2">
      <c r="A184" s="226" t="s">
        <v>0</v>
      </c>
      <c r="B184" s="225">
        <f t="shared" ref="B184:M184" si="66">SUM(B139:B183)</f>
        <v>9462</v>
      </c>
      <c r="C184" s="225">
        <f t="shared" si="66"/>
        <v>9343</v>
      </c>
      <c r="D184" s="225">
        <f>SUM(D139:D183)</f>
        <v>7304</v>
      </c>
      <c r="E184" s="225">
        <f t="shared" si="66"/>
        <v>2614</v>
      </c>
      <c r="F184" s="225">
        <f t="shared" si="66"/>
        <v>2349</v>
      </c>
      <c r="G184" s="225">
        <f t="shared" si="66"/>
        <v>4716</v>
      </c>
      <c r="H184" s="225">
        <f t="shared" si="66"/>
        <v>6504</v>
      </c>
      <c r="I184" s="225">
        <f t="shared" si="66"/>
        <v>7518</v>
      </c>
      <c r="J184" s="225">
        <f t="shared" si="66"/>
        <v>8798</v>
      </c>
      <c r="K184" s="225">
        <f t="shared" si="66"/>
        <v>9531</v>
      </c>
      <c r="L184" s="225">
        <f t="shared" si="66"/>
        <v>14089</v>
      </c>
      <c r="M184" s="225">
        <f t="shared" si="66"/>
        <v>11316</v>
      </c>
      <c r="N184" s="225">
        <f>SUM(N139:N183)</f>
        <v>93544</v>
      </c>
      <c r="O184" s="225">
        <f>IF(N184=0,0,AVERAGE(B184:M184))</f>
        <v>7795.333333333333</v>
      </c>
      <c r="P184" s="61"/>
    </row>
    <row r="185" spans="1:16" s="145" customFormat="1" ht="15" customHeight="1" x14ac:dyDescent="0.2">
      <c r="A185" s="659"/>
      <c r="B185" s="660"/>
      <c r="C185" s="660"/>
      <c r="D185" s="660"/>
      <c r="E185" s="660"/>
      <c r="F185" s="660"/>
      <c r="G185" s="660"/>
      <c r="H185" s="660"/>
      <c r="I185" s="660"/>
      <c r="J185" s="660"/>
      <c r="K185" s="660"/>
      <c r="L185" s="660"/>
      <c r="M185" s="660"/>
      <c r="N185" s="660"/>
      <c r="O185" s="661"/>
      <c r="P185" s="61"/>
    </row>
    <row r="186" spans="1:16" s="150" customFormat="1" ht="15" customHeight="1" x14ac:dyDescent="0.2">
      <c r="A186" s="673" t="s">
        <v>441</v>
      </c>
      <c r="B186" s="674"/>
      <c r="C186" s="674"/>
      <c r="D186" s="674"/>
      <c r="E186" s="674"/>
      <c r="F186" s="674"/>
      <c r="G186" s="674"/>
      <c r="H186" s="674"/>
      <c r="I186" s="674"/>
      <c r="J186" s="674"/>
      <c r="K186" s="674"/>
      <c r="L186" s="674"/>
      <c r="M186" s="674"/>
      <c r="N186" s="674"/>
      <c r="O186" s="675"/>
      <c r="P186" s="65"/>
    </row>
    <row r="187" spans="1:16" s="145" customFormat="1" ht="15" customHeight="1" x14ac:dyDescent="0.2">
      <c r="A187" s="115" t="s">
        <v>147</v>
      </c>
      <c r="B187" s="99">
        <v>2381</v>
      </c>
      <c r="C187" s="99">
        <v>2702</v>
      </c>
      <c r="D187" s="99">
        <v>5077</v>
      </c>
      <c r="E187" s="99">
        <v>6262</v>
      </c>
      <c r="F187" s="99">
        <v>6343</v>
      </c>
      <c r="G187" s="99">
        <v>5364</v>
      </c>
      <c r="H187" s="99">
        <v>7149</v>
      </c>
      <c r="I187" s="85">
        <v>5477</v>
      </c>
      <c r="J187" s="99">
        <v>4786</v>
      </c>
      <c r="K187" s="99">
        <v>3950</v>
      </c>
      <c r="L187" s="99">
        <v>4425</v>
      </c>
      <c r="M187" s="99">
        <v>3989</v>
      </c>
      <c r="N187" s="116">
        <f>SUM(B187:M187)</f>
        <v>57905</v>
      </c>
      <c r="O187" s="101">
        <f>IF(N187=0,0,AVERAGE(B187:M187))</f>
        <v>4825.416666666667</v>
      </c>
      <c r="P187" s="61"/>
    </row>
    <row r="188" spans="1:16" s="146" customFormat="1" ht="15" customHeight="1" x14ac:dyDescent="0.2">
      <c r="A188" s="278" t="s">
        <v>148</v>
      </c>
      <c r="B188" s="247">
        <v>921</v>
      </c>
      <c r="C188" s="247">
        <v>1569</v>
      </c>
      <c r="D188" s="247">
        <v>213</v>
      </c>
      <c r="E188" s="247">
        <v>179</v>
      </c>
      <c r="F188" s="247">
        <v>1191</v>
      </c>
      <c r="G188" s="247">
        <v>1480</v>
      </c>
      <c r="H188" s="279">
        <v>1389</v>
      </c>
      <c r="I188" s="279">
        <v>1764</v>
      </c>
      <c r="J188" s="279">
        <v>1518</v>
      </c>
      <c r="K188" s="279">
        <v>594</v>
      </c>
      <c r="L188" s="279">
        <v>890</v>
      </c>
      <c r="M188" s="247">
        <v>1276</v>
      </c>
      <c r="N188" s="249">
        <f>SUM(B188:M188)</f>
        <v>12984</v>
      </c>
      <c r="O188" s="249">
        <f>IF(N188=0,0,AVERAGE(B188:M188))</f>
        <v>1082</v>
      </c>
      <c r="P188" s="62"/>
    </row>
    <row r="189" spans="1:16" s="145" customFormat="1" ht="15" customHeight="1" x14ac:dyDescent="0.2">
      <c r="A189" s="226" t="s">
        <v>0</v>
      </c>
      <c r="B189" s="225">
        <f t="shared" ref="B189:M189" si="67">SUM(B187:B188)</f>
        <v>3302</v>
      </c>
      <c r="C189" s="225">
        <f t="shared" si="67"/>
        <v>4271</v>
      </c>
      <c r="D189" s="225">
        <f t="shared" si="67"/>
        <v>5290</v>
      </c>
      <c r="E189" s="225">
        <f t="shared" si="67"/>
        <v>6441</v>
      </c>
      <c r="F189" s="225">
        <f t="shared" si="67"/>
        <v>7534</v>
      </c>
      <c r="G189" s="225">
        <f t="shared" si="67"/>
        <v>6844</v>
      </c>
      <c r="H189" s="225">
        <f t="shared" si="67"/>
        <v>8538</v>
      </c>
      <c r="I189" s="225">
        <f t="shared" si="67"/>
        <v>7241</v>
      </c>
      <c r="J189" s="225">
        <f t="shared" si="67"/>
        <v>6304</v>
      </c>
      <c r="K189" s="225">
        <f t="shared" si="67"/>
        <v>4544</v>
      </c>
      <c r="L189" s="225">
        <f t="shared" si="67"/>
        <v>5315</v>
      </c>
      <c r="M189" s="225">
        <f t="shared" si="67"/>
        <v>5265</v>
      </c>
      <c r="N189" s="225">
        <f t="shared" ref="N189:O189" si="68">SUM(N187:N188)</f>
        <v>70889</v>
      </c>
      <c r="O189" s="225">
        <f t="shared" si="68"/>
        <v>5907.416666666667</v>
      </c>
      <c r="P189" s="61"/>
    </row>
    <row r="190" spans="1:16" s="145" customFormat="1" ht="15" customHeight="1" x14ac:dyDescent="0.2">
      <c r="A190" s="659"/>
      <c r="B190" s="660"/>
      <c r="C190" s="660"/>
      <c r="D190" s="660"/>
      <c r="E190" s="660"/>
      <c r="F190" s="660"/>
      <c r="G190" s="660"/>
      <c r="H190" s="660"/>
      <c r="I190" s="660"/>
      <c r="J190" s="660"/>
      <c r="K190" s="660"/>
      <c r="L190" s="660"/>
      <c r="M190" s="660"/>
      <c r="N190" s="660"/>
      <c r="O190" s="661"/>
      <c r="P190" s="61"/>
    </row>
    <row r="191" spans="1:16" s="147" customFormat="1" ht="15" customHeight="1" x14ac:dyDescent="0.2">
      <c r="A191" s="673" t="s">
        <v>442</v>
      </c>
      <c r="B191" s="674"/>
      <c r="C191" s="674"/>
      <c r="D191" s="674"/>
      <c r="E191" s="674"/>
      <c r="F191" s="674"/>
      <c r="G191" s="674"/>
      <c r="H191" s="674"/>
      <c r="I191" s="674"/>
      <c r="J191" s="674"/>
      <c r="K191" s="674"/>
      <c r="L191" s="674"/>
      <c r="M191" s="674"/>
      <c r="N191" s="674"/>
      <c r="O191" s="675"/>
      <c r="P191" s="63"/>
    </row>
    <row r="192" spans="1:16" s="145" customFormat="1" ht="15" customHeight="1" x14ac:dyDescent="0.2">
      <c r="A192" s="626" t="s">
        <v>490</v>
      </c>
      <c r="B192" s="281">
        <v>7</v>
      </c>
      <c r="C192" s="282">
        <v>11</v>
      </c>
      <c r="D192" s="282">
        <v>14</v>
      </c>
      <c r="E192" s="282">
        <v>1</v>
      </c>
      <c r="F192" s="282">
        <v>4</v>
      </c>
      <c r="G192" s="282">
        <v>11</v>
      </c>
      <c r="H192" s="282">
        <v>8</v>
      </c>
      <c r="I192" s="282">
        <v>17</v>
      </c>
      <c r="J192" s="282">
        <v>18</v>
      </c>
      <c r="K192" s="282">
        <v>8</v>
      </c>
      <c r="L192" s="282">
        <v>16</v>
      </c>
      <c r="M192" s="282">
        <v>5</v>
      </c>
      <c r="N192" s="274">
        <f>SUM(B192:M192)</f>
        <v>120</v>
      </c>
      <c r="O192" s="249">
        <f>IF(N192=0,0,AVERAGE(B192:M192))</f>
        <v>10</v>
      </c>
      <c r="P192" s="61"/>
    </row>
    <row r="193" spans="1:16" s="145" customFormat="1" ht="15" customHeight="1" x14ac:dyDescent="0.2">
      <c r="A193" s="226" t="s">
        <v>0</v>
      </c>
      <c r="B193" s="225">
        <f t="shared" ref="B193:M193" si="69">SUM(B192)</f>
        <v>7</v>
      </c>
      <c r="C193" s="225">
        <f t="shared" si="69"/>
        <v>11</v>
      </c>
      <c r="D193" s="225">
        <f t="shared" si="69"/>
        <v>14</v>
      </c>
      <c r="E193" s="225">
        <f t="shared" si="69"/>
        <v>1</v>
      </c>
      <c r="F193" s="225">
        <f t="shared" si="69"/>
        <v>4</v>
      </c>
      <c r="G193" s="225">
        <f t="shared" si="69"/>
        <v>11</v>
      </c>
      <c r="H193" s="225">
        <f t="shared" si="69"/>
        <v>8</v>
      </c>
      <c r="I193" s="225">
        <f t="shared" si="69"/>
        <v>17</v>
      </c>
      <c r="J193" s="225">
        <f t="shared" si="69"/>
        <v>18</v>
      </c>
      <c r="K193" s="225">
        <f t="shared" si="69"/>
        <v>8</v>
      </c>
      <c r="L193" s="225">
        <f t="shared" si="69"/>
        <v>16</v>
      </c>
      <c r="M193" s="225">
        <f t="shared" si="69"/>
        <v>5</v>
      </c>
      <c r="N193" s="225">
        <f>SUM(N192:N192)</f>
        <v>120</v>
      </c>
      <c r="O193" s="225">
        <f>SUM(O192:O192)</f>
        <v>10</v>
      </c>
      <c r="P193" s="61"/>
    </row>
    <row r="194" spans="1:16" s="145" customFormat="1" ht="15" customHeight="1" x14ac:dyDescent="0.2">
      <c r="A194" s="659"/>
      <c r="B194" s="660"/>
      <c r="C194" s="660"/>
      <c r="D194" s="660"/>
      <c r="E194" s="660"/>
      <c r="F194" s="660"/>
      <c r="G194" s="660"/>
      <c r="H194" s="660"/>
      <c r="I194" s="660"/>
      <c r="J194" s="660"/>
      <c r="K194" s="660"/>
      <c r="L194" s="660"/>
      <c r="M194" s="660"/>
      <c r="N194" s="660"/>
      <c r="O194" s="661"/>
      <c r="P194" s="61"/>
    </row>
    <row r="195" spans="1:16" s="148" customFormat="1" ht="15" customHeight="1" x14ac:dyDescent="0.2">
      <c r="A195" s="673" t="s">
        <v>443</v>
      </c>
      <c r="B195" s="674"/>
      <c r="C195" s="674"/>
      <c r="D195" s="674"/>
      <c r="E195" s="674"/>
      <c r="F195" s="674"/>
      <c r="G195" s="674"/>
      <c r="H195" s="674"/>
      <c r="I195" s="674"/>
      <c r="J195" s="674"/>
      <c r="K195" s="674"/>
      <c r="L195" s="674"/>
      <c r="M195" s="674"/>
      <c r="N195" s="674"/>
      <c r="O195" s="675"/>
      <c r="P195" s="64"/>
    </row>
    <row r="196" spans="1:16" s="145" customFormat="1" ht="15" customHeight="1" x14ac:dyDescent="0.2">
      <c r="A196" s="280" t="s">
        <v>175</v>
      </c>
      <c r="B196" s="281">
        <v>8</v>
      </c>
      <c r="C196" s="282">
        <v>18</v>
      </c>
      <c r="D196" s="282">
        <v>9</v>
      </c>
      <c r="E196" s="282">
        <v>3</v>
      </c>
      <c r="F196" s="282"/>
      <c r="G196" s="282">
        <v>16</v>
      </c>
      <c r="H196" s="282">
        <v>26</v>
      </c>
      <c r="I196" s="282">
        <v>18</v>
      </c>
      <c r="J196" s="282">
        <v>36</v>
      </c>
      <c r="K196" s="282">
        <v>24</v>
      </c>
      <c r="L196" s="282">
        <v>13</v>
      </c>
      <c r="M196" s="282">
        <v>13</v>
      </c>
      <c r="N196" s="274">
        <f>SUM(B196:M196)</f>
        <v>184</v>
      </c>
      <c r="O196" s="249">
        <f>IF(N196=0,0,AVERAGE(B196:M196))</f>
        <v>16.727272727272727</v>
      </c>
      <c r="P196" s="61"/>
    </row>
    <row r="197" spans="1:16" s="145" customFormat="1" ht="15" customHeight="1" x14ac:dyDescent="0.2">
      <c r="A197" s="224" t="s">
        <v>0</v>
      </c>
      <c r="B197" s="225">
        <f t="shared" ref="B197:M197" si="70">SUM(B196)</f>
        <v>8</v>
      </c>
      <c r="C197" s="225">
        <f t="shared" si="70"/>
        <v>18</v>
      </c>
      <c r="D197" s="225">
        <f t="shared" si="70"/>
        <v>9</v>
      </c>
      <c r="E197" s="225">
        <f t="shared" si="70"/>
        <v>3</v>
      </c>
      <c r="F197" s="225">
        <f t="shared" si="70"/>
        <v>0</v>
      </c>
      <c r="G197" s="225">
        <f t="shared" si="70"/>
        <v>16</v>
      </c>
      <c r="H197" s="225">
        <f t="shared" si="70"/>
        <v>26</v>
      </c>
      <c r="I197" s="225">
        <f t="shared" si="70"/>
        <v>18</v>
      </c>
      <c r="J197" s="225">
        <f t="shared" si="70"/>
        <v>36</v>
      </c>
      <c r="K197" s="225">
        <f t="shared" si="70"/>
        <v>24</v>
      </c>
      <c r="L197" s="225">
        <f t="shared" si="70"/>
        <v>13</v>
      </c>
      <c r="M197" s="225">
        <f t="shared" si="70"/>
        <v>13</v>
      </c>
      <c r="N197" s="225">
        <f>SUM(N196:N196)</f>
        <v>184</v>
      </c>
      <c r="O197" s="225">
        <f>SUM(O196:O196)</f>
        <v>16.727272727272727</v>
      </c>
      <c r="P197" s="61"/>
    </row>
    <row r="198" spans="1:16" s="145" customFormat="1" ht="15" customHeight="1" x14ac:dyDescent="0.2">
      <c r="A198" s="43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33"/>
      <c r="P198" s="61"/>
    </row>
    <row r="199" spans="1:16" s="145" customFormat="1" ht="15" customHeight="1" x14ac:dyDescent="0.2">
      <c r="A199" s="551" t="s">
        <v>420</v>
      </c>
      <c r="B199" s="552"/>
      <c r="C199" s="552"/>
      <c r="D199" s="552"/>
      <c r="E199" s="552"/>
      <c r="F199" s="552"/>
      <c r="G199" s="552"/>
      <c r="H199" s="552"/>
      <c r="I199" s="552"/>
      <c r="J199" s="552"/>
      <c r="K199" s="552"/>
      <c r="L199" s="552"/>
      <c r="M199" s="552"/>
      <c r="N199" s="552"/>
      <c r="O199" s="553"/>
      <c r="P199" s="61"/>
    </row>
    <row r="200" spans="1:16" s="147" customFormat="1" ht="15" customHeight="1" x14ac:dyDescent="0.2">
      <c r="A200" s="548" t="s">
        <v>417</v>
      </c>
      <c r="B200" s="549"/>
      <c r="C200" s="549"/>
      <c r="D200" s="549"/>
      <c r="E200" s="549"/>
      <c r="F200" s="549"/>
      <c r="G200" s="549"/>
      <c r="H200" s="549"/>
      <c r="I200" s="549"/>
      <c r="J200" s="549"/>
      <c r="K200" s="549"/>
      <c r="L200" s="549"/>
      <c r="M200" s="549"/>
      <c r="N200" s="549"/>
      <c r="O200" s="550"/>
      <c r="P200" s="63"/>
    </row>
    <row r="201" spans="1:16" s="146" customFormat="1" ht="15" customHeight="1" x14ac:dyDescent="0.2">
      <c r="A201" s="168" t="s">
        <v>154</v>
      </c>
      <c r="B201" s="99">
        <v>281</v>
      </c>
      <c r="C201" s="99">
        <v>341</v>
      </c>
      <c r="D201" s="99">
        <v>160</v>
      </c>
      <c r="E201" s="99">
        <v>122</v>
      </c>
      <c r="F201" s="99">
        <v>92</v>
      </c>
      <c r="G201" s="534">
        <v>175</v>
      </c>
      <c r="H201" s="434">
        <v>183</v>
      </c>
      <c r="I201" s="445">
        <v>206</v>
      </c>
      <c r="J201" s="459">
        <v>241</v>
      </c>
      <c r="K201" s="183">
        <v>168</v>
      </c>
      <c r="L201" s="183">
        <v>209</v>
      </c>
      <c r="M201" s="99">
        <v>122</v>
      </c>
      <c r="N201" s="116">
        <f>SUM(B201:M201)</f>
        <v>2300</v>
      </c>
      <c r="O201" s="101">
        <f>IF(N201=0,0,AVERAGE(B201:M201))</f>
        <v>191.66666666666666</v>
      </c>
      <c r="P201" s="62"/>
    </row>
    <row r="202" spans="1:16" s="146" customFormat="1" ht="15" customHeight="1" x14ac:dyDescent="0.2">
      <c r="A202" s="283" t="s">
        <v>155</v>
      </c>
      <c r="B202" s="247">
        <v>107</v>
      </c>
      <c r="C202" s="247">
        <v>148</v>
      </c>
      <c r="D202" s="247">
        <v>57</v>
      </c>
      <c r="E202" s="247">
        <v>41</v>
      </c>
      <c r="F202" s="247">
        <v>23</v>
      </c>
      <c r="G202" s="284">
        <v>55</v>
      </c>
      <c r="H202" s="435">
        <v>61</v>
      </c>
      <c r="I202" s="435">
        <v>50</v>
      </c>
      <c r="J202" s="460">
        <v>63</v>
      </c>
      <c r="K202" s="293">
        <v>50</v>
      </c>
      <c r="L202" s="293">
        <v>46</v>
      </c>
      <c r="M202" s="247">
        <v>31</v>
      </c>
      <c r="N202" s="249">
        <f t="shared" ref="N202:N227" si="71">SUM(B202:M202)</f>
        <v>732</v>
      </c>
      <c r="O202" s="249">
        <f>IF(N202=0,0,AVERAGE(B202:M202))</f>
        <v>61</v>
      </c>
      <c r="P202" s="62"/>
    </row>
    <row r="203" spans="1:16" s="146" customFormat="1" ht="15" customHeight="1" x14ac:dyDescent="0.2">
      <c r="A203" s="169" t="s">
        <v>156</v>
      </c>
      <c r="B203" s="100">
        <v>145</v>
      </c>
      <c r="C203" s="100">
        <v>128</v>
      </c>
      <c r="D203" s="409">
        <v>102</v>
      </c>
      <c r="E203" s="100">
        <v>21</v>
      </c>
      <c r="F203" s="100">
        <v>10</v>
      </c>
      <c r="G203" s="170">
        <v>85</v>
      </c>
      <c r="H203" s="436">
        <v>97</v>
      </c>
      <c r="I203" s="446">
        <v>111</v>
      </c>
      <c r="J203" s="461">
        <v>81</v>
      </c>
      <c r="K203" s="186">
        <v>90</v>
      </c>
      <c r="L203" s="186">
        <v>160</v>
      </c>
      <c r="M203" s="100">
        <v>90</v>
      </c>
      <c r="N203" s="116">
        <f t="shared" si="71"/>
        <v>1120</v>
      </c>
      <c r="O203" s="101">
        <f t="shared" ref="O203:O216" si="72">IF(N203=0,0,AVERAGE(B203:M203))</f>
        <v>93.333333333333329</v>
      </c>
      <c r="P203" s="62"/>
    </row>
    <row r="204" spans="1:16" s="146" customFormat="1" ht="15" customHeight="1" x14ac:dyDescent="0.2">
      <c r="A204" s="285" t="s">
        <v>157</v>
      </c>
      <c r="B204" s="247">
        <v>314</v>
      </c>
      <c r="C204" s="247">
        <v>289</v>
      </c>
      <c r="D204" s="247">
        <v>194</v>
      </c>
      <c r="E204" s="247">
        <v>177</v>
      </c>
      <c r="F204" s="247">
        <v>98</v>
      </c>
      <c r="G204" s="284">
        <v>332</v>
      </c>
      <c r="H204" s="435">
        <v>310</v>
      </c>
      <c r="I204" s="435">
        <v>285</v>
      </c>
      <c r="J204" s="460">
        <v>302</v>
      </c>
      <c r="K204" s="293">
        <v>425</v>
      </c>
      <c r="L204" s="293">
        <v>337</v>
      </c>
      <c r="M204" s="247">
        <v>150</v>
      </c>
      <c r="N204" s="249">
        <f t="shared" si="71"/>
        <v>3213</v>
      </c>
      <c r="O204" s="249">
        <f t="shared" si="72"/>
        <v>267.75</v>
      </c>
      <c r="P204" s="62"/>
    </row>
    <row r="205" spans="1:16" s="146" customFormat="1" ht="15" customHeight="1" x14ac:dyDescent="0.2">
      <c r="A205" s="169" t="s">
        <v>32</v>
      </c>
      <c r="B205" s="100">
        <v>227</v>
      </c>
      <c r="C205" s="100">
        <v>257</v>
      </c>
      <c r="D205" s="409">
        <v>128</v>
      </c>
      <c r="E205" s="409">
        <v>89</v>
      </c>
      <c r="F205" s="100">
        <v>87</v>
      </c>
      <c r="G205" s="535">
        <v>305</v>
      </c>
      <c r="H205" s="436">
        <v>303</v>
      </c>
      <c r="I205" s="446">
        <v>419</v>
      </c>
      <c r="J205" s="461">
        <v>244</v>
      </c>
      <c r="K205" s="186">
        <v>215</v>
      </c>
      <c r="L205" s="186">
        <v>333</v>
      </c>
      <c r="M205" s="100">
        <v>122</v>
      </c>
      <c r="N205" s="116">
        <f t="shared" si="71"/>
        <v>2729</v>
      </c>
      <c r="O205" s="101">
        <f t="shared" si="72"/>
        <v>227.41666666666666</v>
      </c>
      <c r="P205" s="62"/>
    </row>
    <row r="206" spans="1:16" s="146" customFormat="1" ht="15" customHeight="1" x14ac:dyDescent="0.2">
      <c r="A206" s="285" t="s">
        <v>158</v>
      </c>
      <c r="B206" s="247">
        <v>155</v>
      </c>
      <c r="C206" s="247">
        <v>156</v>
      </c>
      <c r="D206" s="247">
        <v>178</v>
      </c>
      <c r="E206" s="247">
        <v>105</v>
      </c>
      <c r="F206" s="247">
        <v>27</v>
      </c>
      <c r="G206" s="284">
        <v>90</v>
      </c>
      <c r="H206" s="435">
        <v>182</v>
      </c>
      <c r="I206" s="435">
        <v>180</v>
      </c>
      <c r="J206" s="460">
        <v>142</v>
      </c>
      <c r="K206" s="293">
        <v>103</v>
      </c>
      <c r="L206" s="293">
        <v>166</v>
      </c>
      <c r="M206" s="247">
        <v>99</v>
      </c>
      <c r="N206" s="249">
        <f t="shared" si="71"/>
        <v>1583</v>
      </c>
      <c r="O206" s="249">
        <f t="shared" si="72"/>
        <v>131.91666666666666</v>
      </c>
      <c r="P206" s="62"/>
    </row>
    <row r="207" spans="1:16" s="146" customFormat="1" ht="15" customHeight="1" x14ac:dyDescent="0.2">
      <c r="A207" s="169" t="s">
        <v>159</v>
      </c>
      <c r="B207" s="100">
        <v>108</v>
      </c>
      <c r="C207" s="100">
        <v>98</v>
      </c>
      <c r="D207" s="409">
        <v>73</v>
      </c>
      <c r="E207" s="100">
        <v>43</v>
      </c>
      <c r="F207" s="100">
        <v>21</v>
      </c>
      <c r="G207" s="535">
        <v>75</v>
      </c>
      <c r="H207" s="436">
        <v>81</v>
      </c>
      <c r="I207" s="446">
        <v>120</v>
      </c>
      <c r="J207" s="461">
        <v>132</v>
      </c>
      <c r="K207" s="186">
        <v>163</v>
      </c>
      <c r="L207" s="186">
        <v>128</v>
      </c>
      <c r="M207" s="100">
        <v>73</v>
      </c>
      <c r="N207" s="116">
        <f t="shared" si="71"/>
        <v>1115</v>
      </c>
      <c r="O207" s="101">
        <f t="shared" si="72"/>
        <v>92.916666666666671</v>
      </c>
      <c r="P207" s="62"/>
    </row>
    <row r="208" spans="1:16" s="146" customFormat="1" ht="15" customHeight="1" x14ac:dyDescent="0.2">
      <c r="A208" s="285" t="s">
        <v>214</v>
      </c>
      <c r="B208" s="247">
        <v>158</v>
      </c>
      <c r="C208" s="247">
        <v>187</v>
      </c>
      <c r="D208" s="247">
        <v>80</v>
      </c>
      <c r="E208" s="247">
        <v>26</v>
      </c>
      <c r="F208" s="247">
        <v>23</v>
      </c>
      <c r="G208" s="284">
        <v>73</v>
      </c>
      <c r="H208" s="435">
        <v>137</v>
      </c>
      <c r="I208" s="435">
        <v>129</v>
      </c>
      <c r="J208" s="460">
        <v>174</v>
      </c>
      <c r="K208" s="293">
        <v>167</v>
      </c>
      <c r="L208" s="293">
        <v>148</v>
      </c>
      <c r="M208" s="247">
        <v>89</v>
      </c>
      <c r="N208" s="249">
        <f t="shared" si="71"/>
        <v>1391</v>
      </c>
      <c r="O208" s="249">
        <f t="shared" si="72"/>
        <v>115.91666666666667</v>
      </c>
      <c r="P208" s="62"/>
    </row>
    <row r="209" spans="1:16" s="146" customFormat="1" ht="15" customHeight="1" x14ac:dyDescent="0.2">
      <c r="A209" s="171" t="s">
        <v>160</v>
      </c>
      <c r="B209" s="114">
        <v>66</v>
      </c>
      <c r="C209" s="114">
        <v>77</v>
      </c>
      <c r="D209" s="409">
        <v>48</v>
      </c>
      <c r="E209" s="100">
        <v>5</v>
      </c>
      <c r="F209" s="100">
        <v>10</v>
      </c>
      <c r="G209" s="170">
        <v>49</v>
      </c>
      <c r="H209" s="436">
        <v>89</v>
      </c>
      <c r="I209" s="446">
        <v>109</v>
      </c>
      <c r="J209" s="461">
        <v>73</v>
      </c>
      <c r="K209" s="186">
        <v>66</v>
      </c>
      <c r="L209" s="186">
        <v>140</v>
      </c>
      <c r="M209" s="100">
        <v>93</v>
      </c>
      <c r="N209" s="116">
        <f t="shared" si="71"/>
        <v>825</v>
      </c>
      <c r="O209" s="101">
        <f t="shared" si="72"/>
        <v>68.75</v>
      </c>
      <c r="P209" s="62"/>
    </row>
    <row r="210" spans="1:16" s="146" customFormat="1" ht="15" customHeight="1" x14ac:dyDescent="0.2">
      <c r="A210" s="283" t="s">
        <v>161</v>
      </c>
      <c r="B210" s="247">
        <v>141</v>
      </c>
      <c r="C210" s="247">
        <v>104</v>
      </c>
      <c r="D210" s="247">
        <v>1</v>
      </c>
      <c r="E210" s="247">
        <v>0</v>
      </c>
      <c r="F210" s="247">
        <v>28</v>
      </c>
      <c r="G210" s="284">
        <v>120</v>
      </c>
      <c r="H210" s="435">
        <v>90</v>
      </c>
      <c r="I210" s="435">
        <v>102</v>
      </c>
      <c r="J210" s="460">
        <v>129</v>
      </c>
      <c r="K210" s="293">
        <v>97</v>
      </c>
      <c r="L210" s="293">
        <v>133</v>
      </c>
      <c r="M210" s="247">
        <v>67</v>
      </c>
      <c r="N210" s="249">
        <f t="shared" si="71"/>
        <v>1012</v>
      </c>
      <c r="O210" s="249">
        <f t="shared" si="72"/>
        <v>84.333333333333329</v>
      </c>
      <c r="P210" s="62"/>
    </row>
    <row r="211" spans="1:16" s="146" customFormat="1" ht="15" customHeight="1" x14ac:dyDescent="0.2">
      <c r="A211" s="169" t="s">
        <v>162</v>
      </c>
      <c r="B211" s="100">
        <v>39</v>
      </c>
      <c r="C211" s="100">
        <v>26</v>
      </c>
      <c r="D211" s="100">
        <v>24</v>
      </c>
      <c r="E211" s="100">
        <v>11</v>
      </c>
      <c r="F211" s="100">
        <v>20</v>
      </c>
      <c r="G211" s="170">
        <v>35</v>
      </c>
      <c r="H211" s="436">
        <v>45</v>
      </c>
      <c r="I211" s="446">
        <v>142</v>
      </c>
      <c r="J211" s="461">
        <v>111</v>
      </c>
      <c r="K211" s="186">
        <v>65</v>
      </c>
      <c r="L211" s="186">
        <v>115</v>
      </c>
      <c r="M211" s="100">
        <v>60</v>
      </c>
      <c r="N211" s="116">
        <f t="shared" si="71"/>
        <v>693</v>
      </c>
      <c r="O211" s="101">
        <f t="shared" si="72"/>
        <v>57.75</v>
      </c>
      <c r="P211" s="62"/>
    </row>
    <row r="212" spans="1:16" s="145" customFormat="1" ht="15" customHeight="1" x14ac:dyDescent="0.2">
      <c r="A212" s="285" t="s">
        <v>163</v>
      </c>
      <c r="B212" s="247">
        <v>717</v>
      </c>
      <c r="C212" s="247">
        <v>936</v>
      </c>
      <c r="D212" s="247">
        <v>758</v>
      </c>
      <c r="E212" s="247">
        <v>402</v>
      </c>
      <c r="F212" s="247">
        <v>253</v>
      </c>
      <c r="G212" s="284">
        <v>707</v>
      </c>
      <c r="H212" s="435">
        <v>857</v>
      </c>
      <c r="I212" s="435">
        <v>999</v>
      </c>
      <c r="J212" s="462">
        <v>1014</v>
      </c>
      <c r="K212" s="293">
        <v>1110</v>
      </c>
      <c r="L212" s="293">
        <v>1342</v>
      </c>
      <c r="M212" s="247">
        <v>491</v>
      </c>
      <c r="N212" s="249">
        <f t="shared" si="71"/>
        <v>9586</v>
      </c>
      <c r="O212" s="249">
        <f t="shared" si="72"/>
        <v>798.83333333333337</v>
      </c>
      <c r="P212" s="61"/>
    </row>
    <row r="213" spans="1:16" s="145" customFormat="1" ht="15" customHeight="1" x14ac:dyDescent="0.2">
      <c r="A213" s="169" t="s">
        <v>164</v>
      </c>
      <c r="B213" s="100">
        <v>129</v>
      </c>
      <c r="C213" s="100">
        <v>112</v>
      </c>
      <c r="D213" s="409">
        <v>90</v>
      </c>
      <c r="E213" s="100">
        <v>6</v>
      </c>
      <c r="F213" s="100">
        <v>8</v>
      </c>
      <c r="G213" s="170">
        <v>11</v>
      </c>
      <c r="H213" s="436">
        <v>18</v>
      </c>
      <c r="I213" s="446">
        <v>7</v>
      </c>
      <c r="J213" s="461">
        <v>25</v>
      </c>
      <c r="K213" s="186">
        <v>61</v>
      </c>
      <c r="L213" s="186">
        <v>57</v>
      </c>
      <c r="M213" s="100">
        <v>56</v>
      </c>
      <c r="N213" s="116">
        <f t="shared" si="71"/>
        <v>580</v>
      </c>
      <c r="O213" s="101">
        <f t="shared" si="72"/>
        <v>48.333333333333336</v>
      </c>
      <c r="P213" s="61"/>
    </row>
    <row r="214" spans="1:16" s="146" customFormat="1" ht="15" customHeight="1" x14ac:dyDescent="0.2">
      <c r="A214" s="285" t="s">
        <v>165</v>
      </c>
      <c r="B214" s="247">
        <v>61</v>
      </c>
      <c r="C214" s="247">
        <v>82</v>
      </c>
      <c r="D214" s="247">
        <v>79</v>
      </c>
      <c r="E214" s="247">
        <v>30</v>
      </c>
      <c r="F214" s="247">
        <v>33</v>
      </c>
      <c r="G214" s="284">
        <v>81</v>
      </c>
      <c r="H214" s="435">
        <v>82</v>
      </c>
      <c r="I214" s="435">
        <v>78</v>
      </c>
      <c r="J214" s="462">
        <v>92</v>
      </c>
      <c r="K214" s="293">
        <v>102</v>
      </c>
      <c r="L214" s="293">
        <v>77</v>
      </c>
      <c r="M214" s="247">
        <v>69</v>
      </c>
      <c r="N214" s="249">
        <f t="shared" si="71"/>
        <v>866</v>
      </c>
      <c r="O214" s="249">
        <f t="shared" si="72"/>
        <v>72.166666666666671</v>
      </c>
      <c r="P214" s="62"/>
    </row>
    <row r="215" spans="1:16" s="146" customFormat="1" ht="15" customHeight="1" x14ac:dyDescent="0.2">
      <c r="A215" s="169" t="s">
        <v>166</v>
      </c>
      <c r="B215" s="100">
        <v>257</v>
      </c>
      <c r="C215" s="100">
        <v>222</v>
      </c>
      <c r="D215" s="409">
        <v>173</v>
      </c>
      <c r="E215" s="100">
        <v>76</v>
      </c>
      <c r="F215" s="100">
        <v>127</v>
      </c>
      <c r="G215" s="535">
        <v>205</v>
      </c>
      <c r="H215" s="436">
        <v>220</v>
      </c>
      <c r="I215" s="446">
        <v>238</v>
      </c>
      <c r="J215" s="461">
        <v>249</v>
      </c>
      <c r="K215" s="186">
        <v>497</v>
      </c>
      <c r="L215" s="186">
        <v>469</v>
      </c>
      <c r="M215" s="100">
        <v>233</v>
      </c>
      <c r="N215" s="116">
        <f t="shared" si="71"/>
        <v>2966</v>
      </c>
      <c r="O215" s="101">
        <f t="shared" si="72"/>
        <v>247.16666666666666</v>
      </c>
      <c r="P215" s="62"/>
    </row>
    <row r="216" spans="1:16" s="146" customFormat="1" ht="15" customHeight="1" x14ac:dyDescent="0.2">
      <c r="A216" s="285" t="s">
        <v>167</v>
      </c>
      <c r="B216" s="247">
        <v>160</v>
      </c>
      <c r="C216" s="247">
        <v>181</v>
      </c>
      <c r="D216" s="247">
        <v>66</v>
      </c>
      <c r="E216" s="247">
        <v>52</v>
      </c>
      <c r="F216" s="247">
        <v>48</v>
      </c>
      <c r="G216" s="284">
        <v>79</v>
      </c>
      <c r="H216" s="435">
        <v>71</v>
      </c>
      <c r="I216" s="435">
        <v>81</v>
      </c>
      <c r="J216" s="462">
        <v>75</v>
      </c>
      <c r="K216" s="293">
        <v>101</v>
      </c>
      <c r="L216" s="293">
        <v>105</v>
      </c>
      <c r="M216" s="247">
        <v>69</v>
      </c>
      <c r="N216" s="249">
        <f t="shared" si="71"/>
        <v>1088</v>
      </c>
      <c r="O216" s="249">
        <f t="shared" si="72"/>
        <v>90.666666666666671</v>
      </c>
      <c r="P216" s="62"/>
    </row>
    <row r="217" spans="1:16" s="145" customFormat="1" ht="15" customHeight="1" x14ac:dyDescent="0.2">
      <c r="A217" s="169" t="s">
        <v>168</v>
      </c>
      <c r="B217" s="100">
        <v>5</v>
      </c>
      <c r="C217" s="100">
        <v>3</v>
      </c>
      <c r="D217" s="100">
        <v>3</v>
      </c>
      <c r="E217" s="100">
        <v>2</v>
      </c>
      <c r="F217" s="100">
        <v>2</v>
      </c>
      <c r="G217" s="535">
        <v>8</v>
      </c>
      <c r="H217" s="436">
        <v>5</v>
      </c>
      <c r="I217" s="446">
        <v>7</v>
      </c>
      <c r="J217" s="461">
        <v>4</v>
      </c>
      <c r="K217" s="186">
        <v>7</v>
      </c>
      <c r="L217" s="186">
        <v>5</v>
      </c>
      <c r="M217" s="100">
        <v>6</v>
      </c>
      <c r="N217" s="116">
        <f t="shared" si="71"/>
        <v>57</v>
      </c>
      <c r="O217" s="101">
        <f>IF(N217=0,0,AVERAGE(B217:M217))</f>
        <v>4.75</v>
      </c>
      <c r="P217" s="61"/>
    </row>
    <row r="218" spans="1:16" s="145" customFormat="1" ht="15" customHeight="1" x14ac:dyDescent="0.2">
      <c r="A218" s="285" t="s">
        <v>500</v>
      </c>
      <c r="B218" s="247"/>
      <c r="C218" s="247"/>
      <c r="D218" s="247"/>
      <c r="E218" s="247"/>
      <c r="F218" s="247"/>
      <c r="G218" s="284"/>
      <c r="H218" s="435"/>
      <c r="I218" s="435"/>
      <c r="J218" s="460"/>
      <c r="K218" s="293"/>
      <c r="L218" s="293"/>
      <c r="M218" s="247"/>
      <c r="N218" s="274">
        <f t="shared" si="71"/>
        <v>0</v>
      </c>
      <c r="O218" s="249">
        <f t="shared" ref="O218:O227" si="73">IF(N218=0,0,AVERAGE(B218:M218))</f>
        <v>0</v>
      </c>
      <c r="P218" s="61"/>
    </row>
    <row r="219" spans="1:16" s="145" customFormat="1" ht="15" customHeight="1" x14ac:dyDescent="0.2">
      <c r="A219" s="169" t="s">
        <v>501</v>
      </c>
      <c r="B219" s="100"/>
      <c r="C219" s="100"/>
      <c r="D219" s="100"/>
      <c r="E219" s="100"/>
      <c r="F219" s="100"/>
      <c r="G219" s="535"/>
      <c r="H219" s="436"/>
      <c r="I219" s="446"/>
      <c r="J219" s="461"/>
      <c r="K219" s="186"/>
      <c r="L219" s="186"/>
      <c r="M219" s="100"/>
      <c r="N219" s="116">
        <f t="shared" si="71"/>
        <v>0</v>
      </c>
      <c r="O219" s="101">
        <f t="shared" si="73"/>
        <v>0</v>
      </c>
      <c r="P219" s="61"/>
    </row>
    <row r="220" spans="1:16" s="145" customFormat="1" ht="15" customHeight="1" x14ac:dyDescent="0.2">
      <c r="A220" s="285" t="s">
        <v>502</v>
      </c>
      <c r="B220" s="247"/>
      <c r="C220" s="247"/>
      <c r="D220" s="247"/>
      <c r="E220" s="247"/>
      <c r="F220" s="247"/>
      <c r="G220" s="284"/>
      <c r="H220" s="435"/>
      <c r="I220" s="435"/>
      <c r="J220" s="460"/>
      <c r="K220" s="293"/>
      <c r="L220" s="293"/>
      <c r="M220" s="247"/>
      <c r="N220" s="274">
        <f t="shared" si="71"/>
        <v>0</v>
      </c>
      <c r="O220" s="249">
        <f t="shared" si="73"/>
        <v>0</v>
      </c>
      <c r="P220" s="61"/>
    </row>
    <row r="221" spans="1:16" s="145" customFormat="1" ht="15" customHeight="1" x14ac:dyDescent="0.2">
      <c r="A221" s="169" t="s">
        <v>503</v>
      </c>
      <c r="B221" s="100"/>
      <c r="C221" s="100"/>
      <c r="D221" s="100"/>
      <c r="E221" s="100"/>
      <c r="F221" s="100"/>
      <c r="G221" s="535"/>
      <c r="H221" s="436"/>
      <c r="I221" s="446"/>
      <c r="J221" s="461"/>
      <c r="K221" s="186"/>
      <c r="L221" s="186"/>
      <c r="M221" s="100">
        <v>78</v>
      </c>
      <c r="N221" s="116">
        <f t="shared" si="71"/>
        <v>78</v>
      </c>
      <c r="O221" s="101">
        <f t="shared" si="73"/>
        <v>78</v>
      </c>
      <c r="P221" s="61"/>
    </row>
    <row r="222" spans="1:16" s="145" customFormat="1" ht="15" customHeight="1" x14ac:dyDescent="0.2">
      <c r="A222" s="285" t="s">
        <v>504</v>
      </c>
      <c r="B222" s="247"/>
      <c r="C222" s="247"/>
      <c r="D222" s="247"/>
      <c r="E222" s="247"/>
      <c r="F222" s="247"/>
      <c r="G222" s="284"/>
      <c r="H222" s="435"/>
      <c r="I222" s="435"/>
      <c r="J222" s="460"/>
      <c r="K222" s="293"/>
      <c r="L222" s="293"/>
      <c r="M222" s="247"/>
      <c r="N222" s="274">
        <f t="shared" si="71"/>
        <v>0</v>
      </c>
      <c r="O222" s="249">
        <f t="shared" si="73"/>
        <v>0</v>
      </c>
      <c r="P222" s="61"/>
    </row>
    <row r="223" spans="1:16" s="145" customFormat="1" ht="15" customHeight="1" x14ac:dyDescent="0.2">
      <c r="A223" s="169" t="s">
        <v>505</v>
      </c>
      <c r="B223" s="100"/>
      <c r="C223" s="100"/>
      <c r="D223" s="100"/>
      <c r="E223" s="100"/>
      <c r="F223" s="100"/>
      <c r="G223" s="535"/>
      <c r="H223" s="436"/>
      <c r="I223" s="446"/>
      <c r="J223" s="461"/>
      <c r="K223" s="186"/>
      <c r="L223" s="186"/>
      <c r="M223" s="100"/>
      <c r="N223" s="116">
        <f t="shared" si="71"/>
        <v>0</v>
      </c>
      <c r="O223" s="101">
        <f t="shared" si="73"/>
        <v>0</v>
      </c>
      <c r="P223" s="61"/>
    </row>
    <row r="224" spans="1:16" s="145" customFormat="1" ht="15" customHeight="1" x14ac:dyDescent="0.2">
      <c r="A224" s="285" t="s">
        <v>506</v>
      </c>
      <c r="B224" s="247"/>
      <c r="C224" s="247"/>
      <c r="D224" s="247"/>
      <c r="E224" s="247"/>
      <c r="F224" s="247"/>
      <c r="G224" s="284"/>
      <c r="H224" s="435"/>
      <c r="I224" s="435"/>
      <c r="J224" s="460"/>
      <c r="K224" s="293"/>
      <c r="L224" s="293"/>
      <c r="M224" s="247"/>
      <c r="N224" s="274">
        <f t="shared" si="71"/>
        <v>0</v>
      </c>
      <c r="O224" s="249">
        <f t="shared" si="73"/>
        <v>0</v>
      </c>
      <c r="P224" s="61"/>
    </row>
    <row r="225" spans="1:16" s="145" customFormat="1" ht="15" customHeight="1" x14ac:dyDescent="0.2">
      <c r="A225" s="169" t="s">
        <v>507</v>
      </c>
      <c r="B225" s="100"/>
      <c r="C225" s="100"/>
      <c r="D225" s="100"/>
      <c r="E225" s="100"/>
      <c r="F225" s="100"/>
      <c r="G225" s="535"/>
      <c r="H225" s="436"/>
      <c r="I225" s="446"/>
      <c r="J225" s="461"/>
      <c r="K225" s="186"/>
      <c r="L225" s="186"/>
      <c r="M225" s="100"/>
      <c r="N225" s="116">
        <f t="shared" si="71"/>
        <v>0</v>
      </c>
      <c r="O225" s="101">
        <f t="shared" si="73"/>
        <v>0</v>
      </c>
      <c r="P225" s="61"/>
    </row>
    <row r="226" spans="1:16" s="145" customFormat="1" ht="15" customHeight="1" x14ac:dyDescent="0.2">
      <c r="A226" s="285" t="s">
        <v>509</v>
      </c>
      <c r="B226" s="247"/>
      <c r="C226" s="247"/>
      <c r="D226" s="247"/>
      <c r="E226" s="247"/>
      <c r="F226" s="247"/>
      <c r="G226" s="284"/>
      <c r="H226" s="435"/>
      <c r="I226" s="435"/>
      <c r="J226" s="460"/>
      <c r="K226" s="293"/>
      <c r="L226" s="293">
        <v>112</v>
      </c>
      <c r="M226" s="247">
        <v>106</v>
      </c>
      <c r="N226" s="274"/>
      <c r="O226" s="249"/>
      <c r="P226" s="61"/>
    </row>
    <row r="227" spans="1:16" s="145" customFormat="1" ht="15" customHeight="1" x14ac:dyDescent="0.2">
      <c r="A227" s="169" t="s">
        <v>508</v>
      </c>
      <c r="B227" s="100"/>
      <c r="C227" s="100"/>
      <c r="D227" s="100"/>
      <c r="E227" s="100"/>
      <c r="F227" s="100"/>
      <c r="G227" s="170"/>
      <c r="H227" s="436"/>
      <c r="I227" s="436"/>
      <c r="J227" s="461"/>
      <c r="K227" s="186"/>
      <c r="L227" s="186"/>
      <c r="M227" s="100"/>
      <c r="N227" s="116">
        <f t="shared" si="71"/>
        <v>0</v>
      </c>
      <c r="O227" s="101">
        <f t="shared" si="73"/>
        <v>0</v>
      </c>
      <c r="P227" s="61"/>
    </row>
    <row r="228" spans="1:16" s="145" customFormat="1" ht="15" customHeight="1" x14ac:dyDescent="0.2">
      <c r="A228" s="226" t="s">
        <v>0</v>
      </c>
      <c r="B228" s="225">
        <f t="shared" ref="B228:H228" si="74">SUM(B201:B217)</f>
        <v>3070</v>
      </c>
      <c r="C228" s="225">
        <f t="shared" si="74"/>
        <v>3347</v>
      </c>
      <c r="D228" s="225">
        <f t="shared" si="74"/>
        <v>2214</v>
      </c>
      <c r="E228" s="225">
        <f t="shared" si="74"/>
        <v>1208</v>
      </c>
      <c r="F228" s="225">
        <f t="shared" si="74"/>
        <v>910</v>
      </c>
      <c r="G228" s="225">
        <f t="shared" si="74"/>
        <v>2485</v>
      </c>
      <c r="H228" s="225">
        <f t="shared" si="74"/>
        <v>2831</v>
      </c>
      <c r="I228" s="225">
        <f t="shared" ref="I228:K228" si="75">SUM(I201:I217)</f>
        <v>3263</v>
      </c>
      <c r="J228" s="225">
        <f t="shared" si="75"/>
        <v>3151</v>
      </c>
      <c r="K228" s="225">
        <f t="shared" si="75"/>
        <v>3487</v>
      </c>
      <c r="L228" s="225">
        <f>SUM(L201:L227)</f>
        <v>4082</v>
      </c>
      <c r="M228" s="225">
        <f>SUM(M201:M227)</f>
        <v>2104</v>
      </c>
      <c r="N228" s="225">
        <f>SUM(B228:M228)</f>
        <v>32152</v>
      </c>
      <c r="O228" s="225">
        <f>IF(N228=0,0,AVERAGE(B228:M228))</f>
        <v>2679.3333333333335</v>
      </c>
      <c r="P228" s="61"/>
    </row>
    <row r="229" spans="1:16" s="145" customFormat="1" ht="15" customHeight="1" x14ac:dyDescent="0.2">
      <c r="A229" s="226" t="s">
        <v>1</v>
      </c>
      <c r="B229" s="228">
        <f t="shared" ref="B229:L229" si="76">IF(B228=0,"",B228/B435)</f>
        <v>99.032258064516128</v>
      </c>
      <c r="C229" s="228">
        <f t="shared" si="76"/>
        <v>115.41379310344827</v>
      </c>
      <c r="D229" s="228">
        <f t="shared" si="76"/>
        <v>71.41935483870968</v>
      </c>
      <c r="E229" s="228">
        <f t="shared" si="76"/>
        <v>40.266666666666666</v>
      </c>
      <c r="F229" s="228">
        <f t="shared" si="76"/>
        <v>29.35483870967742</v>
      </c>
      <c r="G229" s="228">
        <f t="shared" si="76"/>
        <v>82.833333333333329</v>
      </c>
      <c r="H229" s="228">
        <f t="shared" si="76"/>
        <v>91.322580645161295</v>
      </c>
      <c r="I229" s="228">
        <f t="shared" ref="I229" si="77">IF(I228=0,"",I228/I435)</f>
        <v>105.25806451612904</v>
      </c>
      <c r="J229" s="228">
        <f t="shared" si="76"/>
        <v>105.03333333333333</v>
      </c>
      <c r="K229" s="228">
        <f t="shared" si="76"/>
        <v>112.48387096774194</v>
      </c>
      <c r="L229" s="228">
        <f t="shared" si="76"/>
        <v>136.06666666666666</v>
      </c>
      <c r="M229" s="228">
        <f t="shared" ref="M229" si="78">IF(M228=0,"",M228/M435)</f>
        <v>67.870967741935488</v>
      </c>
      <c r="N229" s="228">
        <f>SUM(B201:M217)/K435</f>
        <v>1027.6129032258063</v>
      </c>
      <c r="O229" s="225">
        <f>IF(N229=0,0,AVERAGE(B229:M229))</f>
        <v>88.029644048943283</v>
      </c>
      <c r="P229" s="61"/>
    </row>
    <row r="230" spans="1:16" s="145" customFormat="1" ht="15" customHeight="1" x14ac:dyDescent="0.2">
      <c r="A230" s="43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33"/>
      <c r="P230" s="61"/>
    </row>
    <row r="231" spans="1:16" s="152" customFormat="1" ht="15" customHeight="1" x14ac:dyDescent="0.2">
      <c r="A231" s="676" t="s">
        <v>290</v>
      </c>
      <c r="B231" s="677"/>
      <c r="C231" s="677"/>
      <c r="D231" s="677"/>
      <c r="E231" s="677"/>
      <c r="F231" s="677"/>
      <c r="G231" s="677"/>
      <c r="H231" s="677"/>
      <c r="I231" s="677"/>
      <c r="J231" s="677"/>
      <c r="K231" s="677"/>
      <c r="L231" s="677"/>
      <c r="M231" s="677"/>
      <c r="N231" s="677"/>
      <c r="O231" s="678"/>
      <c r="P231" s="37"/>
    </row>
    <row r="232" spans="1:16" s="148" customFormat="1" ht="15" customHeight="1" x14ac:dyDescent="0.2">
      <c r="A232" s="673" t="s">
        <v>421</v>
      </c>
      <c r="B232" s="674"/>
      <c r="C232" s="674"/>
      <c r="D232" s="674"/>
      <c r="E232" s="674"/>
      <c r="F232" s="674"/>
      <c r="G232" s="674"/>
      <c r="H232" s="674"/>
      <c r="I232" s="674"/>
      <c r="J232" s="674"/>
      <c r="K232" s="674"/>
      <c r="L232" s="674"/>
      <c r="M232" s="674"/>
      <c r="N232" s="674"/>
      <c r="O232" s="675"/>
      <c r="P232" s="64"/>
    </row>
    <row r="233" spans="1:16" s="145" customFormat="1" ht="15" customHeight="1" x14ac:dyDescent="0.2">
      <c r="A233" s="172" t="s">
        <v>64</v>
      </c>
      <c r="B233" s="119">
        <v>448</v>
      </c>
      <c r="C233" s="119">
        <v>362</v>
      </c>
      <c r="D233" s="119">
        <v>316</v>
      </c>
      <c r="E233" s="119">
        <v>615</v>
      </c>
      <c r="F233" s="119">
        <v>945</v>
      </c>
      <c r="G233" s="173">
        <v>1752</v>
      </c>
      <c r="H233" s="173">
        <v>2475</v>
      </c>
      <c r="I233" s="572">
        <v>2853</v>
      </c>
      <c r="J233" s="174">
        <v>1095</v>
      </c>
      <c r="K233" s="173">
        <v>642</v>
      </c>
      <c r="L233" s="173">
        <v>622</v>
      </c>
      <c r="M233" s="119">
        <v>411</v>
      </c>
      <c r="N233" s="116">
        <f t="shared" ref="N233:N238" si="79">SUM(B233:M233)</f>
        <v>12536</v>
      </c>
      <c r="O233" s="101">
        <f t="shared" ref="O233:O238" si="80">IF(N233=0,0,AVERAGE(B233:M233))</f>
        <v>1044.6666666666667</v>
      </c>
      <c r="P233" s="61"/>
    </row>
    <row r="234" spans="1:16" s="146" customFormat="1" ht="15" customHeight="1" x14ac:dyDescent="0.2">
      <c r="A234" s="286" t="s">
        <v>149</v>
      </c>
      <c r="B234" s="253">
        <v>1411</v>
      </c>
      <c r="C234" s="253">
        <v>791</v>
      </c>
      <c r="D234" s="253">
        <v>198</v>
      </c>
      <c r="E234" s="253">
        <v>7</v>
      </c>
      <c r="F234" s="253">
        <v>17</v>
      </c>
      <c r="G234" s="287">
        <v>23</v>
      </c>
      <c r="H234" s="287">
        <v>244</v>
      </c>
      <c r="I234" s="287">
        <v>493</v>
      </c>
      <c r="J234" s="288">
        <v>674</v>
      </c>
      <c r="K234" s="287">
        <v>448</v>
      </c>
      <c r="L234" s="287">
        <v>384</v>
      </c>
      <c r="M234" s="253">
        <v>443</v>
      </c>
      <c r="N234" s="249">
        <f t="shared" si="79"/>
        <v>5133</v>
      </c>
      <c r="O234" s="249">
        <f t="shared" si="80"/>
        <v>427.75</v>
      </c>
      <c r="P234" s="62"/>
    </row>
    <row r="235" spans="1:16" s="146" customFormat="1" ht="15" customHeight="1" x14ac:dyDescent="0.2">
      <c r="A235" s="175" t="s">
        <v>150</v>
      </c>
      <c r="B235" s="122">
        <v>27</v>
      </c>
      <c r="C235" s="122">
        <v>34</v>
      </c>
      <c r="D235" s="122">
        <v>17</v>
      </c>
      <c r="E235" s="122">
        <v>1</v>
      </c>
      <c r="F235" s="122">
        <v>2</v>
      </c>
      <c r="G235" s="176">
        <v>2</v>
      </c>
      <c r="H235" s="176">
        <v>13</v>
      </c>
      <c r="I235" s="573">
        <v>23</v>
      </c>
      <c r="J235" s="177">
        <v>25</v>
      </c>
      <c r="K235" s="176">
        <v>11</v>
      </c>
      <c r="L235" s="176">
        <v>29</v>
      </c>
      <c r="M235" s="122">
        <v>63</v>
      </c>
      <c r="N235" s="101">
        <f t="shared" si="79"/>
        <v>247</v>
      </c>
      <c r="O235" s="101">
        <f t="shared" si="80"/>
        <v>20.583333333333332</v>
      </c>
      <c r="P235" s="62"/>
    </row>
    <row r="236" spans="1:16" s="146" customFormat="1" ht="15" customHeight="1" x14ac:dyDescent="0.2">
      <c r="A236" s="286" t="s">
        <v>54</v>
      </c>
      <c r="B236" s="253">
        <v>365</v>
      </c>
      <c r="C236" s="253">
        <v>264</v>
      </c>
      <c r="D236" s="253">
        <v>17</v>
      </c>
      <c r="E236" s="253">
        <v>215</v>
      </c>
      <c r="F236" s="253">
        <v>313</v>
      </c>
      <c r="G236" s="287">
        <v>525</v>
      </c>
      <c r="H236" s="287">
        <v>732</v>
      </c>
      <c r="I236" s="287">
        <v>791</v>
      </c>
      <c r="J236" s="288">
        <v>526</v>
      </c>
      <c r="K236" s="287">
        <v>305</v>
      </c>
      <c r="L236" s="287">
        <v>432</v>
      </c>
      <c r="M236" s="253">
        <v>229</v>
      </c>
      <c r="N236" s="249">
        <f t="shared" si="79"/>
        <v>4714</v>
      </c>
      <c r="O236" s="249">
        <f t="shared" si="80"/>
        <v>392.83333333333331</v>
      </c>
      <c r="P236" s="62"/>
    </row>
    <row r="237" spans="1:16" s="145" customFormat="1" ht="15" customHeight="1" x14ac:dyDescent="0.2">
      <c r="A237" s="175" t="s">
        <v>152</v>
      </c>
      <c r="B237" s="117">
        <v>44</v>
      </c>
      <c r="C237" s="101">
        <v>37</v>
      </c>
      <c r="D237" s="117">
        <v>9</v>
      </c>
      <c r="E237" s="117">
        <v>61</v>
      </c>
      <c r="F237" s="117">
        <v>93</v>
      </c>
      <c r="G237" s="176">
        <v>124</v>
      </c>
      <c r="H237" s="176">
        <v>130</v>
      </c>
      <c r="I237" s="573">
        <v>94</v>
      </c>
      <c r="J237" s="176">
        <v>88</v>
      </c>
      <c r="K237" s="176">
        <v>68</v>
      </c>
      <c r="L237" s="176">
        <v>58</v>
      </c>
      <c r="M237" s="117">
        <v>52</v>
      </c>
      <c r="N237" s="101">
        <f t="shared" si="79"/>
        <v>858</v>
      </c>
      <c r="O237" s="101">
        <f t="shared" si="80"/>
        <v>71.5</v>
      </c>
      <c r="P237" s="61"/>
    </row>
    <row r="238" spans="1:16" s="145" customFormat="1" ht="15" customHeight="1" x14ac:dyDescent="0.2">
      <c r="A238" s="415" t="s">
        <v>283</v>
      </c>
      <c r="B238" s="251">
        <v>12</v>
      </c>
      <c r="C238" s="249">
        <v>15</v>
      </c>
      <c r="D238" s="251">
        <v>8</v>
      </c>
      <c r="E238" s="251"/>
      <c r="F238" s="249"/>
      <c r="G238" s="296"/>
      <c r="H238" s="296"/>
      <c r="I238" s="296"/>
      <c r="J238" s="296">
        <v>5</v>
      </c>
      <c r="K238" s="296"/>
      <c r="L238" s="296"/>
      <c r="M238" s="251"/>
      <c r="N238" s="249">
        <f t="shared" si="79"/>
        <v>40</v>
      </c>
      <c r="O238" s="249">
        <f t="shared" si="80"/>
        <v>10</v>
      </c>
      <c r="P238" s="61"/>
    </row>
    <row r="239" spans="1:16" s="145" customFormat="1" ht="15" customHeight="1" x14ac:dyDescent="0.2">
      <c r="A239" s="233" t="s">
        <v>0</v>
      </c>
      <c r="B239" s="225">
        <f t="shared" ref="B239:H239" si="81">SUM(B233:B238)</f>
        <v>2307</v>
      </c>
      <c r="C239" s="225">
        <f t="shared" si="81"/>
        <v>1503</v>
      </c>
      <c r="D239" s="225">
        <f t="shared" si="81"/>
        <v>565</v>
      </c>
      <c r="E239" s="225">
        <f t="shared" si="81"/>
        <v>899</v>
      </c>
      <c r="F239" s="225">
        <f t="shared" si="81"/>
        <v>1370</v>
      </c>
      <c r="G239" s="225">
        <f t="shared" si="81"/>
        <v>2426</v>
      </c>
      <c r="H239" s="225">
        <f t="shared" si="81"/>
        <v>3594</v>
      </c>
      <c r="I239" s="225">
        <f t="shared" ref="I239:L239" si="82">SUM(I233:I238)</f>
        <v>4254</v>
      </c>
      <c r="J239" s="225">
        <f t="shared" si="82"/>
        <v>2413</v>
      </c>
      <c r="K239" s="225">
        <f t="shared" si="82"/>
        <v>1474</v>
      </c>
      <c r="L239" s="225">
        <f t="shared" si="82"/>
        <v>1525</v>
      </c>
      <c r="M239" s="225">
        <f t="shared" ref="M239" si="83">SUM(M233:M238)</f>
        <v>1198</v>
      </c>
      <c r="N239" s="225">
        <f>SUM(N233:N238)</f>
        <v>23528</v>
      </c>
      <c r="O239" s="225">
        <f>IF(N239=0,0,AVERAGE(B239:M239))</f>
        <v>1960.6666666666667</v>
      </c>
      <c r="P239" s="61"/>
    </row>
    <row r="240" spans="1:16" s="145" customFormat="1" ht="15" customHeight="1" x14ac:dyDescent="0.2">
      <c r="A240" s="234" t="s">
        <v>1</v>
      </c>
      <c r="B240" s="228">
        <f t="shared" ref="B240:L240" si="84">IF(B239=0,"",B239/B435)</f>
        <v>74.41935483870968</v>
      </c>
      <c r="C240" s="228">
        <f t="shared" si="84"/>
        <v>51.827586206896555</v>
      </c>
      <c r="D240" s="228">
        <f t="shared" si="84"/>
        <v>18.225806451612904</v>
      </c>
      <c r="E240" s="228">
        <f t="shared" si="84"/>
        <v>29.966666666666665</v>
      </c>
      <c r="F240" s="228">
        <f t="shared" si="84"/>
        <v>44.193548387096776</v>
      </c>
      <c r="G240" s="228">
        <f t="shared" si="84"/>
        <v>80.86666666666666</v>
      </c>
      <c r="H240" s="228">
        <f t="shared" si="84"/>
        <v>115.93548387096774</v>
      </c>
      <c r="I240" s="228">
        <f t="shared" ref="I240:K240" si="85">IF(I239=0,"",I239/I435)</f>
        <v>137.2258064516129</v>
      </c>
      <c r="J240" s="228">
        <f t="shared" si="85"/>
        <v>80.433333333333337</v>
      </c>
      <c r="K240" s="228">
        <f t="shared" si="85"/>
        <v>47.548387096774192</v>
      </c>
      <c r="L240" s="228">
        <f t="shared" si="84"/>
        <v>50.833333333333336</v>
      </c>
      <c r="M240" s="228">
        <f t="shared" ref="M240" si="86">IF(M239=0,"",M239/M435)</f>
        <v>38.645161290322584</v>
      </c>
      <c r="N240" s="228">
        <f>IF(N239=0,"",N239/K435)</f>
        <v>758.9677419354839</v>
      </c>
      <c r="O240" s="225">
        <f>IF(N240=0,0,AVERAGE(B240:M240))</f>
        <v>64.176761216166099</v>
      </c>
      <c r="P240" s="61"/>
    </row>
    <row r="241" spans="1:16" s="145" customFormat="1" ht="15" customHeight="1" x14ac:dyDescent="0.2">
      <c r="A241" s="659"/>
      <c r="B241" s="660"/>
      <c r="C241" s="660"/>
      <c r="D241" s="660"/>
      <c r="E241" s="660"/>
      <c r="F241" s="660"/>
      <c r="G241" s="660"/>
      <c r="H241" s="660"/>
      <c r="I241" s="660"/>
      <c r="J241" s="660"/>
      <c r="K241" s="660"/>
      <c r="L241" s="660"/>
      <c r="M241" s="660"/>
      <c r="N241" s="660"/>
      <c r="O241" s="661"/>
      <c r="P241" s="61"/>
    </row>
    <row r="242" spans="1:16" s="148" customFormat="1" ht="15" customHeight="1" x14ac:dyDescent="0.2">
      <c r="A242" s="673" t="s">
        <v>422</v>
      </c>
      <c r="B242" s="674"/>
      <c r="C242" s="674"/>
      <c r="D242" s="674"/>
      <c r="E242" s="674"/>
      <c r="F242" s="674"/>
      <c r="G242" s="674"/>
      <c r="H242" s="674"/>
      <c r="I242" s="674"/>
      <c r="J242" s="674"/>
      <c r="K242" s="674"/>
      <c r="L242" s="674"/>
      <c r="M242" s="674"/>
      <c r="N242" s="674"/>
      <c r="O242" s="675"/>
      <c r="P242" s="64"/>
    </row>
    <row r="243" spans="1:16" s="145" customFormat="1" ht="15" customHeight="1" x14ac:dyDescent="0.2">
      <c r="A243" s="172" t="s">
        <v>64</v>
      </c>
      <c r="B243" s="178">
        <v>0.89300000000000002</v>
      </c>
      <c r="C243" s="523">
        <v>0.93200000000000005</v>
      </c>
      <c r="D243" s="179">
        <v>0.92279999999999995</v>
      </c>
      <c r="E243" s="178">
        <v>0.94869999999999999</v>
      </c>
      <c r="F243" s="179">
        <v>0.95099999999999996</v>
      </c>
      <c r="G243" s="417">
        <v>0.94220000000000004</v>
      </c>
      <c r="H243" s="417">
        <v>0.94120000000000004</v>
      </c>
      <c r="I243" s="574">
        <v>0.92510000000000003</v>
      </c>
      <c r="J243" s="455">
        <v>0.92769999999999997</v>
      </c>
      <c r="K243" s="466">
        <v>0.93559999999999999</v>
      </c>
      <c r="L243" s="481">
        <v>0.93799999999999994</v>
      </c>
      <c r="M243" s="179">
        <v>0.93589999999999995</v>
      </c>
      <c r="N243" s="334">
        <f t="shared" ref="N243:N248" si="87">AVERAGE(B243:M243)</f>
        <v>0.93276666666666663</v>
      </c>
      <c r="O243" s="335">
        <f t="shared" ref="O243:O249" si="88">IF(N243=0,0,AVERAGE(B243:M243))</f>
        <v>0.93276666666666663</v>
      </c>
      <c r="P243" s="61"/>
    </row>
    <row r="244" spans="1:16" s="145" customFormat="1" ht="15" customHeight="1" x14ac:dyDescent="0.2">
      <c r="A244" s="286" t="s">
        <v>149</v>
      </c>
      <c r="B244" s="289">
        <v>0.96319999999999995</v>
      </c>
      <c r="C244" s="290">
        <v>0.9546</v>
      </c>
      <c r="D244" s="290">
        <v>0.9597</v>
      </c>
      <c r="E244" s="289">
        <v>1</v>
      </c>
      <c r="F244" s="289">
        <v>1</v>
      </c>
      <c r="G244" s="418">
        <v>0.96840000000000004</v>
      </c>
      <c r="H244" s="418">
        <v>0.97360000000000002</v>
      </c>
      <c r="I244" s="418">
        <v>0.96220000000000006</v>
      </c>
      <c r="J244" s="456">
        <v>0.97240000000000004</v>
      </c>
      <c r="K244" s="467">
        <v>0.98099999999999998</v>
      </c>
      <c r="L244" s="315">
        <v>0.97940000000000005</v>
      </c>
      <c r="M244" s="291">
        <v>0.97770000000000001</v>
      </c>
      <c r="N244" s="411">
        <f t="shared" si="87"/>
        <v>0.97434999999999994</v>
      </c>
      <c r="O244" s="336">
        <f t="shared" si="88"/>
        <v>0.97434999999999994</v>
      </c>
      <c r="P244" s="61"/>
    </row>
    <row r="245" spans="1:16" s="145" customFormat="1" ht="15" customHeight="1" x14ac:dyDescent="0.2">
      <c r="A245" s="175" t="s">
        <v>150</v>
      </c>
      <c r="B245" s="180">
        <v>0.90910000000000002</v>
      </c>
      <c r="C245" s="179">
        <v>0.94510000000000005</v>
      </c>
      <c r="D245" s="179">
        <v>0.95209999999999995</v>
      </c>
      <c r="E245" s="180">
        <v>1</v>
      </c>
      <c r="F245" s="180">
        <v>0.95</v>
      </c>
      <c r="G245" s="390">
        <v>1</v>
      </c>
      <c r="H245" s="390">
        <v>0.98440000000000005</v>
      </c>
      <c r="I245" s="575">
        <v>0.97809999999999997</v>
      </c>
      <c r="J245" s="457">
        <v>0.98729999999999996</v>
      </c>
      <c r="K245" s="468">
        <v>0.95279999999999998</v>
      </c>
      <c r="L245" s="214">
        <v>0.96389999999999998</v>
      </c>
      <c r="M245" s="181">
        <v>0.9708</v>
      </c>
      <c r="N245" s="334">
        <f t="shared" si="87"/>
        <v>0.9661333333333334</v>
      </c>
      <c r="O245" s="335">
        <f t="shared" si="88"/>
        <v>0.9661333333333334</v>
      </c>
      <c r="P245" s="61"/>
    </row>
    <row r="246" spans="1:16" s="145" customFormat="1" ht="15" customHeight="1" x14ac:dyDescent="0.2">
      <c r="A246" s="286" t="s">
        <v>151</v>
      </c>
      <c r="B246" s="289">
        <v>0.9002</v>
      </c>
      <c r="C246" s="290">
        <v>0.92920000000000003</v>
      </c>
      <c r="D246" s="290">
        <v>0.89159999999999995</v>
      </c>
      <c r="E246" s="289">
        <v>0.95320000000000005</v>
      </c>
      <c r="F246" s="289">
        <v>0.94350000000000001</v>
      </c>
      <c r="G246" s="418">
        <v>0.94169999999999998</v>
      </c>
      <c r="H246" s="418">
        <v>0.94710000000000005</v>
      </c>
      <c r="I246" s="418">
        <v>0.92390000000000005</v>
      </c>
      <c r="J246" s="456">
        <v>0.93769999999999998</v>
      </c>
      <c r="K246" s="467">
        <v>0.93200000000000005</v>
      </c>
      <c r="L246" s="315">
        <v>0.94259999999999999</v>
      </c>
      <c r="M246" s="291">
        <v>0.95979999999999999</v>
      </c>
      <c r="N246" s="411">
        <f t="shared" si="87"/>
        <v>0.93354166666666671</v>
      </c>
      <c r="O246" s="336">
        <f t="shared" si="88"/>
        <v>0.93354166666666671</v>
      </c>
      <c r="P246" s="61"/>
    </row>
    <row r="247" spans="1:16" s="145" customFormat="1" ht="15" customHeight="1" x14ac:dyDescent="0.2">
      <c r="A247" s="175" t="s">
        <v>152</v>
      </c>
      <c r="B247" s="214">
        <v>0.86329999999999996</v>
      </c>
      <c r="C247" s="214">
        <v>0.92200000000000004</v>
      </c>
      <c r="D247" s="214">
        <v>0.84709999999999996</v>
      </c>
      <c r="E247" s="214">
        <v>0.97519999999999996</v>
      </c>
      <c r="F247" s="390">
        <v>0.96679999999999999</v>
      </c>
      <c r="G247" s="390">
        <v>0.96120000000000005</v>
      </c>
      <c r="H247" s="390">
        <v>0.95750000000000002</v>
      </c>
      <c r="I247" s="575">
        <v>0.95269999999999999</v>
      </c>
      <c r="J247" s="390">
        <v>0.95740000000000003</v>
      </c>
      <c r="K247" s="468">
        <v>0.96630000000000005</v>
      </c>
      <c r="L247" s="214">
        <v>0.95150000000000001</v>
      </c>
      <c r="M247" s="521">
        <v>0.97340000000000004</v>
      </c>
      <c r="N247" s="334">
        <f t="shared" si="87"/>
        <v>0.94119999999999993</v>
      </c>
      <c r="O247" s="335">
        <f t="shared" si="88"/>
        <v>0.94119999999999993</v>
      </c>
      <c r="P247" s="61"/>
    </row>
    <row r="248" spans="1:16" s="145" customFormat="1" ht="15" customHeight="1" x14ac:dyDescent="0.2">
      <c r="A248" s="415" t="s">
        <v>283</v>
      </c>
      <c r="B248" s="315">
        <v>0.9889</v>
      </c>
      <c r="C248" s="315">
        <v>0.95879999999999999</v>
      </c>
      <c r="D248" s="525">
        <v>1</v>
      </c>
      <c r="E248" s="315"/>
      <c r="F248" s="249"/>
      <c r="G248" s="416"/>
      <c r="H248" s="418"/>
      <c r="I248" s="447"/>
      <c r="J248" s="416">
        <v>1</v>
      </c>
      <c r="K248" s="469"/>
      <c r="L248" s="416"/>
      <c r="M248" s="291"/>
      <c r="N248" s="411">
        <f t="shared" si="87"/>
        <v>0.98692500000000005</v>
      </c>
      <c r="O248" s="336">
        <f t="shared" si="88"/>
        <v>0.98692500000000005</v>
      </c>
      <c r="P248" s="61"/>
    </row>
    <row r="249" spans="1:16" s="145" customFormat="1" ht="15" customHeight="1" x14ac:dyDescent="0.2">
      <c r="A249" s="233" t="s">
        <v>0</v>
      </c>
      <c r="B249" s="235">
        <f t="shared" ref="B249:M249" si="89">AVERAGE(B243:B248)</f>
        <v>0.91961666666666664</v>
      </c>
      <c r="C249" s="235">
        <f t="shared" si="89"/>
        <v>0.94028333333333336</v>
      </c>
      <c r="D249" s="235">
        <f t="shared" si="89"/>
        <v>0.92888333333333328</v>
      </c>
      <c r="E249" s="235">
        <f t="shared" si="89"/>
        <v>0.97542000000000006</v>
      </c>
      <c r="F249" s="235">
        <f t="shared" si="89"/>
        <v>0.96226</v>
      </c>
      <c r="G249" s="235">
        <f t="shared" si="89"/>
        <v>0.96270000000000011</v>
      </c>
      <c r="H249" s="235">
        <f t="shared" si="89"/>
        <v>0.96076000000000017</v>
      </c>
      <c r="I249" s="235">
        <f t="shared" si="89"/>
        <v>0.94840000000000002</v>
      </c>
      <c r="J249" s="235">
        <f t="shared" si="89"/>
        <v>0.96375</v>
      </c>
      <c r="K249" s="235">
        <f t="shared" si="89"/>
        <v>0.95353999999999994</v>
      </c>
      <c r="L249" s="235">
        <f t="shared" si="89"/>
        <v>0.95508000000000004</v>
      </c>
      <c r="M249" s="235">
        <f t="shared" si="89"/>
        <v>0.96351999999999993</v>
      </c>
      <c r="N249" s="603">
        <f>AVERAGE(B249:M249)</f>
        <v>0.95285111111111132</v>
      </c>
      <c r="O249" s="235">
        <f t="shared" si="88"/>
        <v>0.95285111111111132</v>
      </c>
      <c r="P249" s="61"/>
    </row>
    <row r="250" spans="1:16" s="145" customFormat="1" ht="15" customHeight="1" x14ac:dyDescent="0.2">
      <c r="A250" s="659"/>
      <c r="B250" s="660"/>
      <c r="C250" s="660"/>
      <c r="D250" s="660"/>
      <c r="E250" s="660"/>
      <c r="F250" s="660"/>
      <c r="G250" s="660"/>
      <c r="H250" s="660"/>
      <c r="I250" s="660"/>
      <c r="J250" s="660"/>
      <c r="K250" s="660"/>
      <c r="L250" s="660"/>
      <c r="M250" s="660"/>
      <c r="N250" s="660"/>
      <c r="O250" s="661"/>
      <c r="P250" s="61"/>
    </row>
    <row r="251" spans="1:16" s="146" customFormat="1" ht="15" customHeight="1" x14ac:dyDescent="0.2">
      <c r="A251" s="679" t="s">
        <v>423</v>
      </c>
      <c r="B251" s="680"/>
      <c r="C251" s="680"/>
      <c r="D251" s="680"/>
      <c r="E251" s="680"/>
      <c r="F251" s="680"/>
      <c r="G251" s="680"/>
      <c r="H251" s="680"/>
      <c r="I251" s="680"/>
      <c r="J251" s="680"/>
      <c r="K251" s="680"/>
      <c r="L251" s="680"/>
      <c r="M251" s="680"/>
      <c r="N251" s="680"/>
      <c r="O251" s="681"/>
      <c r="P251" s="62"/>
    </row>
    <row r="252" spans="1:16" s="150" customFormat="1" ht="15" customHeight="1" x14ac:dyDescent="0.2">
      <c r="A252" s="673" t="s">
        <v>289</v>
      </c>
      <c r="B252" s="674"/>
      <c r="C252" s="674"/>
      <c r="D252" s="674"/>
      <c r="E252" s="674"/>
      <c r="F252" s="674"/>
      <c r="G252" s="674"/>
      <c r="H252" s="674"/>
      <c r="I252" s="674"/>
      <c r="J252" s="674"/>
      <c r="K252" s="674"/>
      <c r="L252" s="674"/>
      <c r="M252" s="674"/>
      <c r="N252" s="674"/>
      <c r="O252" s="675"/>
      <c r="P252" s="65"/>
    </row>
    <row r="253" spans="1:16" s="145" customFormat="1" ht="15" customHeight="1" x14ac:dyDescent="0.2">
      <c r="A253" s="182" t="s">
        <v>489</v>
      </c>
      <c r="B253" s="99">
        <v>845</v>
      </c>
      <c r="C253" s="99">
        <v>630</v>
      </c>
      <c r="D253" s="99">
        <v>522</v>
      </c>
      <c r="E253" s="99">
        <v>37</v>
      </c>
      <c r="F253" s="99">
        <v>62</v>
      </c>
      <c r="G253" s="99">
        <v>126</v>
      </c>
      <c r="H253" s="183">
        <v>211</v>
      </c>
      <c r="I253" s="183">
        <v>246</v>
      </c>
      <c r="J253" s="184">
        <v>351</v>
      </c>
      <c r="K253" s="183">
        <v>307</v>
      </c>
      <c r="L253" s="183">
        <v>265</v>
      </c>
      <c r="M253" s="99">
        <v>209</v>
      </c>
      <c r="N253" s="116">
        <f>SUM(B253:M253)</f>
        <v>3811</v>
      </c>
      <c r="O253" s="101">
        <f>IF(N253=0,0,AVERAGE(B253:M253))</f>
        <v>317.58333333333331</v>
      </c>
      <c r="P253" s="61"/>
    </row>
    <row r="254" spans="1:16" s="145" customFormat="1" ht="15" customHeight="1" x14ac:dyDescent="0.2">
      <c r="A254" s="292" t="s">
        <v>153</v>
      </c>
      <c r="B254" s="247">
        <v>19</v>
      </c>
      <c r="C254" s="247">
        <v>26</v>
      </c>
      <c r="D254" s="247">
        <v>20</v>
      </c>
      <c r="E254" s="247">
        <v>6</v>
      </c>
      <c r="F254" s="247">
        <v>5</v>
      </c>
      <c r="G254" s="247">
        <v>22</v>
      </c>
      <c r="H254" s="293">
        <v>17</v>
      </c>
      <c r="I254" s="293">
        <v>11</v>
      </c>
      <c r="J254" s="294">
        <v>20</v>
      </c>
      <c r="K254" s="293">
        <v>14</v>
      </c>
      <c r="L254" s="293">
        <v>16</v>
      </c>
      <c r="M254" s="247">
        <f>M74</f>
        <v>35</v>
      </c>
      <c r="N254" s="249">
        <f>SUM(B254:M254)</f>
        <v>211</v>
      </c>
      <c r="O254" s="249">
        <f>IF(N254=0,0,AVERAGE(B254:M254))</f>
        <v>17.583333333333332</v>
      </c>
      <c r="P254" s="61"/>
    </row>
    <row r="255" spans="1:16" s="145" customFormat="1" ht="15" customHeight="1" x14ac:dyDescent="0.2">
      <c r="A255" s="185" t="s">
        <v>63</v>
      </c>
      <c r="B255" s="100">
        <v>32</v>
      </c>
      <c r="C255" s="100">
        <v>19</v>
      </c>
      <c r="D255" s="100">
        <v>12</v>
      </c>
      <c r="E255" s="100"/>
      <c r="F255" s="100"/>
      <c r="G255" s="100">
        <v>1</v>
      </c>
      <c r="H255" s="186"/>
      <c r="I255" s="186"/>
      <c r="J255" s="187"/>
      <c r="K255" s="186"/>
      <c r="L255" s="186"/>
      <c r="M255" s="100"/>
      <c r="N255" s="101">
        <f>SUM(B255:M255)</f>
        <v>64</v>
      </c>
      <c r="O255" s="101">
        <f>IF(N255=0,0,AVERAGE(B255:M255))</f>
        <v>16</v>
      </c>
      <c r="P255" s="61"/>
    </row>
    <row r="256" spans="1:16" s="145" customFormat="1" ht="15" customHeight="1" x14ac:dyDescent="0.2">
      <c r="A256" s="226" t="s">
        <v>0</v>
      </c>
      <c r="B256" s="225">
        <f t="shared" ref="B256:M256" si="90">SUM(B253:B255)</f>
        <v>896</v>
      </c>
      <c r="C256" s="225">
        <f t="shared" si="90"/>
        <v>675</v>
      </c>
      <c r="D256" s="225">
        <f t="shared" si="90"/>
        <v>554</v>
      </c>
      <c r="E256" s="225">
        <f t="shared" si="90"/>
        <v>43</v>
      </c>
      <c r="F256" s="225">
        <f t="shared" si="90"/>
        <v>67</v>
      </c>
      <c r="G256" s="225">
        <f t="shared" si="90"/>
        <v>149</v>
      </c>
      <c r="H256" s="225">
        <f t="shared" si="90"/>
        <v>228</v>
      </c>
      <c r="I256" s="225">
        <f t="shared" si="90"/>
        <v>257</v>
      </c>
      <c r="J256" s="225">
        <f t="shared" si="90"/>
        <v>371</v>
      </c>
      <c r="K256" s="225">
        <f t="shared" si="90"/>
        <v>321</v>
      </c>
      <c r="L256" s="225">
        <f t="shared" si="90"/>
        <v>281</v>
      </c>
      <c r="M256" s="225">
        <f t="shared" si="90"/>
        <v>244</v>
      </c>
      <c r="N256" s="225">
        <f>SUM(N253:N255)</f>
        <v>4086</v>
      </c>
      <c r="O256" s="225">
        <f>SUM(O253:O255)</f>
        <v>351.16666666666663</v>
      </c>
      <c r="P256" s="61"/>
    </row>
    <row r="257" spans="1:16" s="145" customFormat="1" ht="15" customHeight="1" x14ac:dyDescent="0.2">
      <c r="A257" s="613"/>
      <c r="B257" s="614"/>
      <c r="C257" s="614"/>
      <c r="D257" s="614"/>
      <c r="E257" s="614"/>
      <c r="F257" s="614"/>
      <c r="G257" s="614"/>
      <c r="H257" s="614"/>
      <c r="I257" s="614"/>
      <c r="J257" s="614"/>
      <c r="K257" s="614"/>
      <c r="L257" s="614"/>
      <c r="M257" s="614"/>
      <c r="N257" s="614"/>
      <c r="O257" s="615"/>
      <c r="P257" s="61"/>
    </row>
    <row r="258" spans="1:16" s="146" customFormat="1" ht="15" customHeight="1" x14ac:dyDescent="0.2">
      <c r="A258" s="679" t="s">
        <v>424</v>
      </c>
      <c r="B258" s="680"/>
      <c r="C258" s="680"/>
      <c r="D258" s="680"/>
      <c r="E258" s="680"/>
      <c r="F258" s="680"/>
      <c r="G258" s="680"/>
      <c r="H258" s="680"/>
      <c r="I258" s="680"/>
      <c r="J258" s="680"/>
      <c r="K258" s="680"/>
      <c r="L258" s="680"/>
      <c r="M258" s="680"/>
      <c r="N258" s="680"/>
      <c r="O258" s="681"/>
      <c r="P258" s="62"/>
    </row>
    <row r="259" spans="1:16" s="147" customFormat="1" ht="15" customHeight="1" x14ac:dyDescent="0.2">
      <c r="A259" s="673" t="s">
        <v>174</v>
      </c>
      <c r="B259" s="674"/>
      <c r="C259" s="674"/>
      <c r="D259" s="674"/>
      <c r="E259" s="674"/>
      <c r="F259" s="674"/>
      <c r="G259" s="674"/>
      <c r="H259" s="674"/>
      <c r="I259" s="674"/>
      <c r="J259" s="674"/>
      <c r="K259" s="674"/>
      <c r="L259" s="674"/>
      <c r="M259" s="674"/>
      <c r="N259" s="674"/>
      <c r="O259" s="675"/>
      <c r="P259" s="63"/>
    </row>
    <row r="260" spans="1:16" s="145" customFormat="1" ht="15" customHeight="1" x14ac:dyDescent="0.2">
      <c r="A260" s="470" t="s">
        <v>467</v>
      </c>
      <c r="B260" s="99">
        <v>58</v>
      </c>
      <c r="C260" s="99">
        <v>44</v>
      </c>
      <c r="D260" s="99">
        <v>57</v>
      </c>
      <c r="E260" s="99">
        <v>27</v>
      </c>
      <c r="F260" s="99">
        <v>21</v>
      </c>
      <c r="G260" s="99">
        <v>30</v>
      </c>
      <c r="H260" s="99">
        <v>35</v>
      </c>
      <c r="I260" s="85">
        <v>23</v>
      </c>
      <c r="J260" s="99">
        <v>34</v>
      </c>
      <c r="K260" s="141">
        <v>33</v>
      </c>
      <c r="L260" s="141">
        <v>23</v>
      </c>
      <c r="M260" s="99">
        <v>36</v>
      </c>
      <c r="N260" s="116">
        <f t="shared" ref="N260:N265" si="91">SUM(B260:M260)</f>
        <v>421</v>
      </c>
      <c r="O260" s="101">
        <f t="shared" ref="O260:O266" si="92">IF(N260=0,0,AVERAGE(B260:M260))</f>
        <v>35.083333333333336</v>
      </c>
      <c r="P260" s="61"/>
    </row>
    <row r="261" spans="1:16" s="145" customFormat="1" ht="15" customHeight="1" x14ac:dyDescent="0.2">
      <c r="A261" s="295" t="s">
        <v>169</v>
      </c>
      <c r="B261" s="247">
        <v>70</v>
      </c>
      <c r="C261" s="247">
        <v>61</v>
      </c>
      <c r="D261" s="296">
        <v>78</v>
      </c>
      <c r="E261" s="296">
        <v>32</v>
      </c>
      <c r="F261" s="296">
        <v>29</v>
      </c>
      <c r="G261" s="296">
        <v>35</v>
      </c>
      <c r="H261" s="437">
        <v>65</v>
      </c>
      <c r="I261" s="437">
        <v>69</v>
      </c>
      <c r="J261" s="437">
        <v>72</v>
      </c>
      <c r="K261" s="463">
        <v>59</v>
      </c>
      <c r="L261" s="463">
        <v>46</v>
      </c>
      <c r="M261" s="247">
        <v>67</v>
      </c>
      <c r="N261" s="249">
        <f t="shared" si="91"/>
        <v>683</v>
      </c>
      <c r="O261" s="249">
        <f t="shared" si="92"/>
        <v>56.916666666666664</v>
      </c>
      <c r="P261" s="61"/>
    </row>
    <row r="262" spans="1:16" s="145" customFormat="1" ht="15" customHeight="1" x14ac:dyDescent="0.2">
      <c r="A262" s="188" t="s">
        <v>170</v>
      </c>
      <c r="B262" s="100">
        <v>58</v>
      </c>
      <c r="C262" s="100">
        <v>44</v>
      </c>
      <c r="D262" s="176">
        <v>57</v>
      </c>
      <c r="E262" s="176">
        <v>27</v>
      </c>
      <c r="F262" s="176">
        <v>21</v>
      </c>
      <c r="G262" s="176">
        <v>30</v>
      </c>
      <c r="H262" s="177">
        <v>35</v>
      </c>
      <c r="I262" s="576">
        <v>23</v>
      </c>
      <c r="J262" s="177">
        <v>34</v>
      </c>
      <c r="K262" s="464">
        <v>33</v>
      </c>
      <c r="L262" s="464">
        <v>23</v>
      </c>
      <c r="M262" s="100">
        <v>36</v>
      </c>
      <c r="N262" s="116">
        <f t="shared" si="91"/>
        <v>421</v>
      </c>
      <c r="O262" s="101">
        <f t="shared" si="92"/>
        <v>35.083333333333336</v>
      </c>
      <c r="P262" s="61"/>
    </row>
    <row r="263" spans="1:16" s="146" customFormat="1" ht="15" customHeight="1" x14ac:dyDescent="0.2">
      <c r="A263" s="295" t="s">
        <v>171</v>
      </c>
      <c r="B263" s="247">
        <v>12</v>
      </c>
      <c r="C263" s="247">
        <v>17</v>
      </c>
      <c r="D263" s="296">
        <v>24</v>
      </c>
      <c r="E263" s="296">
        <v>5</v>
      </c>
      <c r="F263" s="296">
        <v>8</v>
      </c>
      <c r="G263" s="296">
        <v>5</v>
      </c>
      <c r="H263" s="437">
        <v>30</v>
      </c>
      <c r="I263" s="437">
        <v>46</v>
      </c>
      <c r="J263" s="437">
        <v>38</v>
      </c>
      <c r="K263" s="463">
        <v>26</v>
      </c>
      <c r="L263" s="463">
        <v>23</v>
      </c>
      <c r="M263" s="247">
        <v>31</v>
      </c>
      <c r="N263" s="249">
        <f t="shared" si="91"/>
        <v>265</v>
      </c>
      <c r="O263" s="249">
        <f t="shared" si="92"/>
        <v>22.083333333333332</v>
      </c>
      <c r="P263" s="62"/>
    </row>
    <row r="264" spans="1:16" s="145" customFormat="1" ht="15" customHeight="1" x14ac:dyDescent="0.2">
      <c r="A264" s="188" t="s">
        <v>3</v>
      </c>
      <c r="B264" s="100">
        <v>1039</v>
      </c>
      <c r="C264" s="100">
        <v>732</v>
      </c>
      <c r="D264" s="176">
        <v>680</v>
      </c>
      <c r="E264" s="176">
        <v>268</v>
      </c>
      <c r="F264" s="176">
        <v>391</v>
      </c>
      <c r="G264" s="176">
        <v>775</v>
      </c>
      <c r="H264" s="177">
        <v>428</v>
      </c>
      <c r="I264" s="576">
        <v>550</v>
      </c>
      <c r="J264" s="177">
        <v>568</v>
      </c>
      <c r="K264" s="464">
        <v>590</v>
      </c>
      <c r="L264" s="464">
        <v>839</v>
      </c>
      <c r="M264" s="100">
        <v>678</v>
      </c>
      <c r="N264" s="101">
        <f t="shared" si="91"/>
        <v>7538</v>
      </c>
      <c r="O264" s="101">
        <f t="shared" si="92"/>
        <v>628.16666666666663</v>
      </c>
      <c r="P264" s="61"/>
    </row>
    <row r="265" spans="1:16" s="146" customFormat="1" ht="15" customHeight="1" x14ac:dyDescent="0.2">
      <c r="A265" s="295" t="s">
        <v>172</v>
      </c>
      <c r="B265" s="297">
        <v>48.434027777777779</v>
      </c>
      <c r="C265" s="297">
        <v>44.5625</v>
      </c>
      <c r="D265" s="298">
        <v>109.46527777777777</v>
      </c>
      <c r="E265" s="391">
        <v>32.909722222222221</v>
      </c>
      <c r="F265" s="391">
        <v>19.284722222222221</v>
      </c>
      <c r="G265" s="391">
        <v>32.041666666666664</v>
      </c>
      <c r="H265" s="438">
        <v>64.055555555555557</v>
      </c>
      <c r="I265" s="440">
        <v>46.284722222222221</v>
      </c>
      <c r="J265" s="454">
        <v>47.673611111111114</v>
      </c>
      <c r="K265" s="465">
        <v>41.340277777777779</v>
      </c>
      <c r="L265" s="516">
        <v>93.1875</v>
      </c>
      <c r="M265" s="297">
        <v>114.25138888888888</v>
      </c>
      <c r="N265" s="299">
        <f t="shared" si="91"/>
        <v>693.49097222222213</v>
      </c>
      <c r="O265" s="331">
        <f t="shared" si="92"/>
        <v>57.790914351851846</v>
      </c>
      <c r="P265" s="62"/>
    </row>
    <row r="266" spans="1:16" s="146" customFormat="1" ht="15" customHeight="1" x14ac:dyDescent="0.2">
      <c r="A266" s="188" t="s">
        <v>173</v>
      </c>
      <c r="B266" s="189">
        <v>0.13798611111111111</v>
      </c>
      <c r="C266" s="189">
        <v>0.12732638888888889</v>
      </c>
      <c r="D266" s="190">
        <v>0.31275462962962963</v>
      </c>
      <c r="E266" s="392">
        <v>9.2962962962962969E-2</v>
      </c>
      <c r="F266" s="392">
        <v>5.4479166666666669E-2</v>
      </c>
      <c r="G266" s="392">
        <v>8.924768518518518E-2</v>
      </c>
      <c r="H266" s="439">
        <v>0.18895833333333334</v>
      </c>
      <c r="I266" s="577">
        <v>0.13693287037037036</v>
      </c>
      <c r="J266" s="439">
        <v>0.14104166666666665</v>
      </c>
      <c r="K266" s="392">
        <v>0.12230324074074074</v>
      </c>
      <c r="L266" s="517">
        <v>0.2757060185185185</v>
      </c>
      <c r="M266" s="191">
        <v>0.32365740740740739</v>
      </c>
      <c r="N266" s="192">
        <f>SUM(B266:M266)</f>
        <v>2.0033564814814815</v>
      </c>
      <c r="O266" s="332">
        <f t="shared" si="92"/>
        <v>0.16694637345679011</v>
      </c>
      <c r="P266" s="62"/>
    </row>
    <row r="267" spans="1:16" s="145" customFormat="1" ht="15" customHeight="1" x14ac:dyDescent="0.2">
      <c r="A267" s="692"/>
      <c r="B267" s="693"/>
      <c r="C267" s="693"/>
      <c r="D267" s="693"/>
      <c r="E267" s="693"/>
      <c r="F267" s="693"/>
      <c r="G267" s="693"/>
      <c r="H267" s="693"/>
      <c r="I267" s="693"/>
      <c r="J267" s="693"/>
      <c r="K267" s="693"/>
      <c r="L267" s="693"/>
      <c r="M267" s="693"/>
      <c r="N267" s="693"/>
      <c r="O267" s="694"/>
      <c r="P267" s="61"/>
    </row>
    <row r="268" spans="1:16" s="145" customFormat="1" ht="15" customHeight="1" x14ac:dyDescent="0.2">
      <c r="A268" s="679" t="s">
        <v>425</v>
      </c>
      <c r="B268" s="680"/>
      <c r="C268" s="680"/>
      <c r="D268" s="680"/>
      <c r="E268" s="680"/>
      <c r="F268" s="680"/>
      <c r="G268" s="680"/>
      <c r="H268" s="680"/>
      <c r="I268" s="680"/>
      <c r="J268" s="680"/>
      <c r="K268" s="680"/>
      <c r="L268" s="680"/>
      <c r="M268" s="680"/>
      <c r="N268" s="680"/>
      <c r="O268" s="681"/>
      <c r="P268" s="61"/>
    </row>
    <row r="269" spans="1:16" s="148" customFormat="1" ht="15" customHeight="1" x14ac:dyDescent="0.2">
      <c r="A269" s="673" t="s">
        <v>327</v>
      </c>
      <c r="B269" s="674"/>
      <c r="C269" s="674"/>
      <c r="D269" s="674"/>
      <c r="E269" s="674"/>
      <c r="F269" s="674"/>
      <c r="G269" s="674"/>
      <c r="H269" s="674"/>
      <c r="I269" s="674"/>
      <c r="J269" s="674"/>
      <c r="K269" s="674"/>
      <c r="L269" s="674"/>
      <c r="M269" s="674"/>
      <c r="N269" s="674"/>
      <c r="O269" s="675"/>
      <c r="P269" s="64"/>
    </row>
    <row r="270" spans="1:16" s="145" customFormat="1" ht="15" customHeight="1" x14ac:dyDescent="0.2">
      <c r="A270" s="161" t="s">
        <v>465</v>
      </c>
      <c r="B270" s="119">
        <v>148</v>
      </c>
      <c r="C270" s="119">
        <v>97</v>
      </c>
      <c r="D270" s="119">
        <v>123</v>
      </c>
      <c r="E270" s="119">
        <v>61</v>
      </c>
      <c r="F270" s="99">
        <v>63</v>
      </c>
      <c r="G270" s="119">
        <v>132</v>
      </c>
      <c r="H270" s="119">
        <v>181</v>
      </c>
      <c r="I270" s="569">
        <v>426</v>
      </c>
      <c r="J270" s="119">
        <v>141</v>
      </c>
      <c r="K270" s="119">
        <v>157</v>
      </c>
      <c r="L270" s="119">
        <v>140</v>
      </c>
      <c r="M270" s="119">
        <v>103</v>
      </c>
      <c r="N270" s="116">
        <f>SUM(B270:M270)</f>
        <v>1772</v>
      </c>
      <c r="O270" s="111">
        <f>IF(N270=0,0,AVERAGE(B270:M270))</f>
        <v>147.66666666666666</v>
      </c>
      <c r="P270" s="61"/>
    </row>
    <row r="271" spans="1:16" s="145" customFormat="1" ht="15" customHeight="1" x14ac:dyDescent="0.2">
      <c r="A271" s="309" t="s">
        <v>466</v>
      </c>
      <c r="B271" s="419">
        <v>250</v>
      </c>
      <c r="C271" s="419">
        <v>170</v>
      </c>
      <c r="D271" s="419">
        <v>181</v>
      </c>
      <c r="E271" s="419"/>
      <c r="F271" s="273"/>
      <c r="G271" s="419">
        <v>2</v>
      </c>
      <c r="H271" s="419">
        <v>1</v>
      </c>
      <c r="I271" s="419"/>
      <c r="J271" s="419">
        <v>8</v>
      </c>
      <c r="K271" s="419">
        <v>180</v>
      </c>
      <c r="L271" s="419">
        <v>144</v>
      </c>
      <c r="M271" s="419">
        <v>82</v>
      </c>
      <c r="N271" s="274">
        <f>SUM(B271:M271)</f>
        <v>1018</v>
      </c>
      <c r="O271" s="308">
        <f>IF(N271=0,0,AVERAGE(B271:M271))</f>
        <v>113.11111111111111</v>
      </c>
      <c r="P271" s="61"/>
    </row>
    <row r="272" spans="1:16" s="145" customFormat="1" ht="15" customHeight="1" x14ac:dyDescent="0.2">
      <c r="A272" s="414" t="s">
        <v>458</v>
      </c>
      <c r="B272" s="400">
        <v>92</v>
      </c>
      <c r="C272" s="400">
        <v>70</v>
      </c>
      <c r="D272" s="400">
        <v>76</v>
      </c>
      <c r="E272" s="400">
        <v>39</v>
      </c>
      <c r="F272" s="409">
        <v>35</v>
      </c>
      <c r="G272" s="400">
        <v>80</v>
      </c>
      <c r="H272" s="400">
        <v>156</v>
      </c>
      <c r="I272" s="400">
        <v>127</v>
      </c>
      <c r="J272" s="400">
        <v>113</v>
      </c>
      <c r="K272" s="400">
        <v>118</v>
      </c>
      <c r="L272" s="400">
        <v>113</v>
      </c>
      <c r="M272" s="400">
        <v>58</v>
      </c>
      <c r="N272" s="2">
        <f>SUM(B272:M272)</f>
        <v>1077</v>
      </c>
      <c r="O272" s="420">
        <f>IF(N272=0,0,AVERAGE(B272:M272))</f>
        <v>89.75</v>
      </c>
      <c r="P272" s="61"/>
    </row>
    <row r="273" spans="1:16" s="145" customFormat="1" ht="15" customHeight="1" x14ac:dyDescent="0.2">
      <c r="A273" s="270" t="s">
        <v>459</v>
      </c>
      <c r="B273" s="253">
        <v>2276</v>
      </c>
      <c r="C273" s="253">
        <v>2115</v>
      </c>
      <c r="D273" s="253">
        <v>1366</v>
      </c>
      <c r="E273" s="253">
        <v>10</v>
      </c>
      <c r="F273" s="247">
        <v>18</v>
      </c>
      <c r="G273" s="253">
        <v>40</v>
      </c>
      <c r="H273" s="253">
        <v>52</v>
      </c>
      <c r="I273" s="253">
        <v>73</v>
      </c>
      <c r="J273" s="253">
        <v>735</v>
      </c>
      <c r="K273" s="253">
        <v>1202</v>
      </c>
      <c r="L273" s="253">
        <v>1383</v>
      </c>
      <c r="M273" s="253">
        <v>1026</v>
      </c>
      <c r="N273" s="274">
        <f>SUM(B273:M273)</f>
        <v>10296</v>
      </c>
      <c r="O273" s="308">
        <f>IF(N273=0,0,AVERAGE(B273:M273))</f>
        <v>858</v>
      </c>
      <c r="P273" s="61"/>
    </row>
    <row r="274" spans="1:16" s="145" customFormat="1" ht="15" customHeight="1" x14ac:dyDescent="0.2">
      <c r="A274" s="109" t="s">
        <v>30</v>
      </c>
      <c r="B274" s="122">
        <v>58</v>
      </c>
      <c r="C274" s="122">
        <v>34</v>
      </c>
      <c r="D274" s="122">
        <v>38</v>
      </c>
      <c r="E274" s="122">
        <v>22</v>
      </c>
      <c r="F274" s="100">
        <v>31</v>
      </c>
      <c r="G274" s="122">
        <v>4</v>
      </c>
      <c r="H274" s="122">
        <v>4</v>
      </c>
      <c r="I274" s="570">
        <v>22</v>
      </c>
      <c r="J274" s="122">
        <v>59</v>
      </c>
      <c r="K274" s="122">
        <v>29</v>
      </c>
      <c r="L274" s="122">
        <v>19</v>
      </c>
      <c r="M274" s="122">
        <v>43</v>
      </c>
      <c r="N274" s="116">
        <f>SUM(B274:M274)</f>
        <v>363</v>
      </c>
      <c r="O274" s="111">
        <f>IF(N274=0,0,AVERAGE(B274:M274))</f>
        <v>30.25</v>
      </c>
      <c r="P274" s="61"/>
    </row>
    <row r="275" spans="1:16" s="145" customFormat="1" ht="15" customHeight="1" x14ac:dyDescent="0.2">
      <c r="A275" s="226" t="s">
        <v>0</v>
      </c>
      <c r="B275" s="225">
        <f t="shared" ref="B275:M275" si="93">SUM(B270:B274)</f>
        <v>2824</v>
      </c>
      <c r="C275" s="225">
        <f t="shared" si="93"/>
        <v>2486</v>
      </c>
      <c r="D275" s="225">
        <f t="shared" si="93"/>
        <v>1784</v>
      </c>
      <c r="E275" s="225">
        <f t="shared" si="93"/>
        <v>132</v>
      </c>
      <c r="F275" s="225">
        <f t="shared" si="93"/>
        <v>147</v>
      </c>
      <c r="G275" s="225">
        <f t="shared" si="93"/>
        <v>258</v>
      </c>
      <c r="H275" s="225">
        <f t="shared" si="93"/>
        <v>394</v>
      </c>
      <c r="I275" s="225">
        <f t="shared" si="93"/>
        <v>648</v>
      </c>
      <c r="J275" s="225">
        <f t="shared" si="93"/>
        <v>1056</v>
      </c>
      <c r="K275" s="225">
        <f t="shared" si="93"/>
        <v>1686</v>
      </c>
      <c r="L275" s="225">
        <f t="shared" si="93"/>
        <v>1799</v>
      </c>
      <c r="M275" s="225">
        <f t="shared" si="93"/>
        <v>1312</v>
      </c>
      <c r="N275" s="225">
        <f>SUM(N270:N274)</f>
        <v>14526</v>
      </c>
      <c r="O275" s="225">
        <f>SUM(O270:O274)</f>
        <v>1238.7777777777778</v>
      </c>
      <c r="P275" s="61"/>
    </row>
    <row r="276" spans="1:16" s="146" customFormat="1" ht="15" customHeight="1" x14ac:dyDescent="0.2">
      <c r="A276" s="79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330"/>
      <c r="P276" s="62"/>
    </row>
    <row r="277" spans="1:16" ht="15" customHeight="1" x14ac:dyDescent="0.2">
      <c r="A277" s="679" t="s">
        <v>426</v>
      </c>
      <c r="B277" s="680"/>
      <c r="C277" s="680"/>
      <c r="D277" s="680"/>
      <c r="E277" s="680"/>
      <c r="F277" s="680"/>
      <c r="G277" s="680"/>
      <c r="H277" s="680"/>
      <c r="I277" s="680"/>
      <c r="J277" s="680"/>
      <c r="K277" s="680"/>
      <c r="L277" s="680"/>
      <c r="M277" s="680"/>
      <c r="N277" s="680"/>
      <c r="O277" s="681"/>
    </row>
    <row r="278" spans="1:16" s="153" customFormat="1" ht="15" customHeight="1" x14ac:dyDescent="0.2">
      <c r="A278" s="673" t="s">
        <v>277</v>
      </c>
      <c r="B278" s="674"/>
      <c r="C278" s="674"/>
      <c r="D278" s="674"/>
      <c r="E278" s="674"/>
      <c r="F278" s="674"/>
      <c r="G278" s="674"/>
      <c r="H278" s="674"/>
      <c r="I278" s="674"/>
      <c r="J278" s="674"/>
      <c r="K278" s="674"/>
      <c r="L278" s="674"/>
      <c r="M278" s="674"/>
      <c r="N278" s="674"/>
      <c r="O278" s="675"/>
      <c r="P278" s="67"/>
    </row>
    <row r="279" spans="1:16" ht="15" customHeight="1" x14ac:dyDescent="0.2">
      <c r="A279" s="673" t="s">
        <v>177</v>
      </c>
      <c r="B279" s="674"/>
      <c r="C279" s="674"/>
      <c r="D279" s="674"/>
      <c r="E279" s="674"/>
      <c r="F279" s="674"/>
      <c r="G279" s="674"/>
      <c r="H279" s="674"/>
      <c r="I279" s="674"/>
      <c r="J279" s="674"/>
      <c r="K279" s="674"/>
      <c r="L279" s="674"/>
      <c r="M279" s="674"/>
      <c r="N279" s="674"/>
      <c r="O279" s="675"/>
    </row>
    <row r="280" spans="1:16" ht="15" customHeight="1" x14ac:dyDescent="0.2">
      <c r="A280" s="193" t="s">
        <v>176</v>
      </c>
      <c r="B280" s="194">
        <v>3.125E-2</v>
      </c>
      <c r="C280" s="399">
        <v>1.5972222222222224E-2</v>
      </c>
      <c r="D280" s="194">
        <v>1.8749999999999999E-2</v>
      </c>
      <c r="E280" s="194">
        <v>1.7361111111111112E-2</v>
      </c>
      <c r="F280" s="194">
        <v>2.2222222222222223E-2</v>
      </c>
      <c r="G280" s="194">
        <v>3.4722222222222224E-2</v>
      </c>
      <c r="H280" s="194">
        <v>4.8611111111111112E-3</v>
      </c>
      <c r="I280" s="578">
        <v>7.6388888888888886E-3</v>
      </c>
      <c r="J280" s="194">
        <v>2.013888888888889E-2</v>
      </c>
      <c r="K280" s="194">
        <v>7.6388888888888886E-3</v>
      </c>
      <c r="L280" s="194">
        <v>1.0416666666666666E-2</v>
      </c>
      <c r="M280" s="194">
        <v>4.1666666666666666E-3</v>
      </c>
      <c r="N280" s="195">
        <f>SUM(B280:M280)</f>
        <v>0.19513888888888892</v>
      </c>
      <c r="O280" s="329">
        <f>IF(N280=0,0,AVERAGE(B280:M280))</f>
        <v>1.6261574074074078E-2</v>
      </c>
    </row>
    <row r="281" spans="1:16" ht="15" customHeight="1" x14ac:dyDescent="0.2">
      <c r="A281" s="270" t="s">
        <v>178</v>
      </c>
      <c r="B281" s="253">
        <v>19</v>
      </c>
      <c r="C281" s="253">
        <v>1</v>
      </c>
      <c r="D281" s="253">
        <v>6</v>
      </c>
      <c r="E281" s="253">
        <v>1</v>
      </c>
      <c r="F281" s="253"/>
      <c r="G281" s="253">
        <v>3</v>
      </c>
      <c r="H281" s="253">
        <v>5</v>
      </c>
      <c r="I281" s="253">
        <v>2</v>
      </c>
      <c r="J281" s="253">
        <v>4</v>
      </c>
      <c r="K281" s="253">
        <v>15</v>
      </c>
      <c r="L281" s="253">
        <v>3</v>
      </c>
      <c r="M281" s="253">
        <v>1</v>
      </c>
      <c r="N281" s="249">
        <f>SUM(B281:M281)</f>
        <v>60</v>
      </c>
      <c r="O281" s="249">
        <f>IF(N281=0,0,AVERAGE(B281:M281))</f>
        <v>5.4545454545454541</v>
      </c>
    </row>
    <row r="282" spans="1:16" ht="15" customHeight="1" x14ac:dyDescent="0.2">
      <c r="A282" s="196" t="s">
        <v>294</v>
      </c>
      <c r="B282" s="122">
        <v>112</v>
      </c>
      <c r="C282" s="122">
        <v>75</v>
      </c>
      <c r="D282" s="122">
        <v>108</v>
      </c>
      <c r="E282" s="122">
        <v>71</v>
      </c>
      <c r="F282" s="122">
        <v>31</v>
      </c>
      <c r="G282" s="122">
        <v>36</v>
      </c>
      <c r="H282" s="122">
        <v>33</v>
      </c>
      <c r="I282" s="570">
        <v>65</v>
      </c>
      <c r="J282" s="122">
        <v>36</v>
      </c>
      <c r="K282" s="122">
        <v>77</v>
      </c>
      <c r="L282" s="122">
        <v>59</v>
      </c>
      <c r="M282" s="122">
        <v>62</v>
      </c>
      <c r="N282" s="101">
        <f>SUM(B282:M282)</f>
        <v>765</v>
      </c>
      <c r="O282" s="101">
        <f>IF(N282=0,0,AVERAGE(B282:M282))</f>
        <v>63.75</v>
      </c>
    </row>
    <row r="283" spans="1:16" ht="15" customHeight="1" x14ac:dyDescent="0.2">
      <c r="A283" s="278" t="s">
        <v>293</v>
      </c>
      <c r="B283" s="291">
        <v>1</v>
      </c>
      <c r="C283" s="291">
        <v>1</v>
      </c>
      <c r="D283" s="291">
        <v>1</v>
      </c>
      <c r="E283" s="289">
        <v>0.9</v>
      </c>
      <c r="F283" s="426">
        <v>1</v>
      </c>
      <c r="G283" s="300">
        <v>1</v>
      </c>
      <c r="H283" s="300">
        <v>1</v>
      </c>
      <c r="I283" s="300">
        <v>0.97</v>
      </c>
      <c r="J283" s="300">
        <v>1</v>
      </c>
      <c r="K283" s="300">
        <v>0.65</v>
      </c>
      <c r="L283" s="300">
        <v>0.97</v>
      </c>
      <c r="M283" s="300">
        <v>1</v>
      </c>
      <c r="N283" s="301">
        <f>AVERAGE(B283:M283)</f>
        <v>0.95750000000000013</v>
      </c>
      <c r="O283" s="301">
        <f>IF(N283=0,0,AVERAGE(B283:M283))</f>
        <v>0.95750000000000013</v>
      </c>
    </row>
    <row r="284" spans="1:16" ht="15" customHeight="1" x14ac:dyDescent="0.2">
      <c r="A284" s="695" t="s">
        <v>179</v>
      </c>
      <c r="B284" s="696"/>
      <c r="C284" s="696"/>
      <c r="D284" s="696"/>
      <c r="E284" s="696"/>
      <c r="F284" s="696"/>
      <c r="G284" s="696"/>
      <c r="H284" s="696"/>
      <c r="I284" s="696"/>
      <c r="J284" s="696"/>
      <c r="K284" s="696"/>
      <c r="L284" s="696"/>
      <c r="M284" s="696"/>
      <c r="N284" s="696"/>
      <c r="O284" s="697"/>
    </row>
    <row r="285" spans="1:16" s="154" customFormat="1" ht="15" customHeight="1" x14ac:dyDescent="0.2">
      <c r="A285" s="652" t="s">
        <v>275</v>
      </c>
      <c r="B285" s="652"/>
      <c r="C285" s="652"/>
      <c r="D285" s="652"/>
      <c r="E285" s="652"/>
      <c r="F285" s="652"/>
      <c r="G285" s="652"/>
      <c r="H285" s="652"/>
      <c r="I285" s="652"/>
      <c r="J285" s="652"/>
      <c r="K285" s="652"/>
      <c r="L285" s="652"/>
      <c r="M285" s="652"/>
      <c r="N285" s="652"/>
      <c r="O285" s="652"/>
      <c r="P285" s="68"/>
    </row>
    <row r="286" spans="1:16" ht="15" customHeight="1" x14ac:dyDescent="0.2">
      <c r="A286" s="702" t="s">
        <v>276</v>
      </c>
      <c r="B286" s="702"/>
      <c r="C286" s="702"/>
      <c r="D286" s="702"/>
      <c r="E286" s="702"/>
      <c r="F286" s="702"/>
      <c r="G286" s="702"/>
      <c r="H286" s="702"/>
      <c r="I286" s="702"/>
      <c r="J286" s="702"/>
      <c r="K286" s="702"/>
      <c r="L286" s="702"/>
      <c r="M286" s="702"/>
      <c r="N286" s="702"/>
      <c r="O286" s="702"/>
    </row>
    <row r="287" spans="1:16" ht="15" customHeight="1" x14ac:dyDescent="0.2">
      <c r="A287" s="197" t="s">
        <v>64</v>
      </c>
      <c r="B287" s="198">
        <v>9</v>
      </c>
      <c r="C287" s="198">
        <v>2</v>
      </c>
      <c r="D287" s="198">
        <v>7</v>
      </c>
      <c r="E287" s="198">
        <v>2</v>
      </c>
      <c r="F287" s="198">
        <v>4</v>
      </c>
      <c r="G287" s="198">
        <v>3</v>
      </c>
      <c r="H287" s="431">
        <v>21</v>
      </c>
      <c r="I287" s="450">
        <v>5</v>
      </c>
      <c r="J287" s="431">
        <v>6</v>
      </c>
      <c r="K287" s="431">
        <v>9</v>
      </c>
      <c r="L287" s="431">
        <v>10</v>
      </c>
      <c r="M287" s="431">
        <v>7</v>
      </c>
      <c r="N287" s="116">
        <f>SUM(B287:M287)</f>
        <v>85</v>
      </c>
      <c r="O287" s="101">
        <f>IF(N287=0,0,AVERAGE(B287:M287))</f>
        <v>7.083333333333333</v>
      </c>
    </row>
    <row r="288" spans="1:16" ht="15" customHeight="1" x14ac:dyDescent="0.2">
      <c r="A288" s="302" t="s">
        <v>150</v>
      </c>
      <c r="B288" s="279"/>
      <c r="C288" s="279">
        <v>2</v>
      </c>
      <c r="D288" s="279"/>
      <c r="E288" s="279"/>
      <c r="F288" s="279"/>
      <c r="G288" s="279">
        <v>1</v>
      </c>
      <c r="H288" s="432">
        <v>3</v>
      </c>
      <c r="I288" s="432">
        <v>1</v>
      </c>
      <c r="J288" s="432"/>
      <c r="K288" s="432">
        <v>4</v>
      </c>
      <c r="L288" s="432"/>
      <c r="M288" s="432">
        <v>1</v>
      </c>
      <c r="N288" s="274">
        <f>SUM(B288:M288)</f>
        <v>12</v>
      </c>
      <c r="O288" s="274">
        <f>IF(N288=0,0,AVERAGE(B288:M288))</f>
        <v>2</v>
      </c>
    </row>
    <row r="289" spans="1:15" ht="15" customHeight="1" x14ac:dyDescent="0.2">
      <c r="A289" s="108" t="s">
        <v>399</v>
      </c>
      <c r="B289" s="199">
        <v>1</v>
      </c>
      <c r="C289" s="199">
        <v>2</v>
      </c>
      <c r="D289" s="199">
        <v>3</v>
      </c>
      <c r="E289" s="199">
        <v>10</v>
      </c>
      <c r="F289" s="199">
        <v>6</v>
      </c>
      <c r="G289" s="199">
        <v>1</v>
      </c>
      <c r="H289" s="202">
        <v>3</v>
      </c>
      <c r="I289" s="451">
        <v>5</v>
      </c>
      <c r="J289" s="202">
        <v>6</v>
      </c>
      <c r="K289" s="202">
        <v>4</v>
      </c>
      <c r="L289" s="202">
        <v>2</v>
      </c>
      <c r="M289" s="202">
        <v>2</v>
      </c>
      <c r="N289" s="101">
        <f t="shared" ref="N289:N294" si="94">SUM(B289:M289)</f>
        <v>45</v>
      </c>
      <c r="O289" s="101">
        <f t="shared" ref="O289:O294" si="95">IF(N289=0,0,AVERAGE(B289:M289))</f>
        <v>3.75</v>
      </c>
    </row>
    <row r="290" spans="1:15" ht="15" customHeight="1" x14ac:dyDescent="0.2">
      <c r="A290" s="302" t="s">
        <v>374</v>
      </c>
      <c r="B290" s="279">
        <v>2</v>
      </c>
      <c r="C290" s="279"/>
      <c r="D290" s="279">
        <v>3</v>
      </c>
      <c r="E290" s="279">
        <v>3</v>
      </c>
      <c r="F290" s="279">
        <v>18</v>
      </c>
      <c r="G290" s="279">
        <v>6</v>
      </c>
      <c r="H290" s="432">
        <v>4</v>
      </c>
      <c r="I290" s="432">
        <v>1</v>
      </c>
      <c r="J290" s="432">
        <v>9</v>
      </c>
      <c r="K290" s="432">
        <v>7</v>
      </c>
      <c r="L290" s="432">
        <v>8</v>
      </c>
      <c r="M290" s="432">
        <v>1</v>
      </c>
      <c r="N290" s="249">
        <f t="shared" si="94"/>
        <v>62</v>
      </c>
      <c r="O290" s="249">
        <f t="shared" si="95"/>
        <v>5.6363636363636367</v>
      </c>
    </row>
    <row r="291" spans="1:15" ht="15" customHeight="1" x14ac:dyDescent="0.2">
      <c r="A291" s="108" t="s">
        <v>54</v>
      </c>
      <c r="B291" s="199">
        <v>38</v>
      </c>
      <c r="C291" s="199"/>
      <c r="D291" s="199"/>
      <c r="E291" s="199"/>
      <c r="F291" s="199">
        <v>1</v>
      </c>
      <c r="G291" s="199">
        <v>6</v>
      </c>
      <c r="H291" s="202"/>
      <c r="I291" s="451"/>
      <c r="J291" s="202">
        <v>3</v>
      </c>
      <c r="K291" s="202">
        <v>4</v>
      </c>
      <c r="L291" s="202">
        <v>4</v>
      </c>
      <c r="M291" s="202">
        <v>1</v>
      </c>
      <c r="N291" s="101">
        <f t="shared" si="94"/>
        <v>57</v>
      </c>
      <c r="O291" s="101">
        <f t="shared" si="95"/>
        <v>8.1428571428571423</v>
      </c>
    </row>
    <row r="292" spans="1:15" ht="15" customHeight="1" x14ac:dyDescent="0.2">
      <c r="A292" s="302" t="s">
        <v>402</v>
      </c>
      <c r="B292" s="279">
        <v>31</v>
      </c>
      <c r="C292" s="279">
        <v>45</v>
      </c>
      <c r="D292" s="279">
        <v>33</v>
      </c>
      <c r="E292" s="279">
        <v>35</v>
      </c>
      <c r="F292" s="279">
        <v>22</v>
      </c>
      <c r="G292" s="279">
        <v>35</v>
      </c>
      <c r="H292" s="432">
        <v>62</v>
      </c>
      <c r="I292" s="432">
        <v>14</v>
      </c>
      <c r="J292" s="432">
        <v>12</v>
      </c>
      <c r="K292" s="432">
        <v>50</v>
      </c>
      <c r="L292" s="432">
        <v>31</v>
      </c>
      <c r="M292" s="432">
        <v>15</v>
      </c>
      <c r="N292" s="249">
        <f t="shared" si="94"/>
        <v>385</v>
      </c>
      <c r="O292" s="249">
        <f t="shared" si="95"/>
        <v>32.083333333333336</v>
      </c>
    </row>
    <row r="293" spans="1:15" ht="15" customHeight="1" x14ac:dyDescent="0.2">
      <c r="A293" s="109" t="s">
        <v>401</v>
      </c>
      <c r="B293" s="199">
        <v>5</v>
      </c>
      <c r="C293" s="199">
        <v>3</v>
      </c>
      <c r="D293" s="199">
        <v>17</v>
      </c>
      <c r="E293" s="199"/>
      <c r="F293" s="199">
        <v>4</v>
      </c>
      <c r="G293" s="199">
        <v>3</v>
      </c>
      <c r="H293" s="202">
        <v>1</v>
      </c>
      <c r="I293" s="451">
        <v>5</v>
      </c>
      <c r="J293" s="202">
        <v>2</v>
      </c>
      <c r="K293" s="202">
        <v>2</v>
      </c>
      <c r="L293" s="202">
        <v>6</v>
      </c>
      <c r="M293" s="202">
        <v>2</v>
      </c>
      <c r="N293" s="101">
        <f t="shared" si="94"/>
        <v>50</v>
      </c>
      <c r="O293" s="101">
        <f t="shared" si="95"/>
        <v>4.5454545454545459</v>
      </c>
    </row>
    <row r="294" spans="1:15" ht="15" customHeight="1" x14ac:dyDescent="0.2">
      <c r="A294" s="270" t="s">
        <v>283</v>
      </c>
      <c r="B294" s="279"/>
      <c r="C294" s="279">
        <v>1</v>
      </c>
      <c r="D294" s="279"/>
      <c r="E294" s="279">
        <v>2</v>
      </c>
      <c r="F294" s="303"/>
      <c r="G294" s="279">
        <v>4</v>
      </c>
      <c r="H294" s="432">
        <v>2</v>
      </c>
      <c r="I294" s="432">
        <v>4</v>
      </c>
      <c r="J294" s="432"/>
      <c r="K294" s="432"/>
      <c r="L294" s="432">
        <v>7</v>
      </c>
      <c r="M294" s="432">
        <v>8</v>
      </c>
      <c r="N294" s="249">
        <f t="shared" si="94"/>
        <v>28</v>
      </c>
      <c r="O294" s="249">
        <f t="shared" si="95"/>
        <v>4</v>
      </c>
    </row>
    <row r="295" spans="1:15" ht="15" customHeight="1" x14ac:dyDescent="0.2">
      <c r="A295" s="226" t="s">
        <v>0</v>
      </c>
      <c r="B295" s="236">
        <f t="shared" ref="B295:G295" si="96">SUM(B287:B294)</f>
        <v>86</v>
      </c>
      <c r="C295" s="236">
        <f t="shared" si="96"/>
        <v>55</v>
      </c>
      <c r="D295" s="236">
        <f t="shared" si="96"/>
        <v>63</v>
      </c>
      <c r="E295" s="236">
        <f t="shared" si="96"/>
        <v>52</v>
      </c>
      <c r="F295" s="236">
        <f t="shared" si="96"/>
        <v>55</v>
      </c>
      <c r="G295" s="236">
        <f t="shared" si="96"/>
        <v>59</v>
      </c>
      <c r="H295" s="236">
        <f t="shared" ref="H295" si="97">SUM(H287:H294)</f>
        <v>96</v>
      </c>
      <c r="I295" s="236">
        <f>SUM(I287:I294)</f>
        <v>35</v>
      </c>
      <c r="J295" s="236">
        <f>SUM(J287:J294)</f>
        <v>38</v>
      </c>
      <c r="K295" s="236">
        <f>SUM(K287:K294)</f>
        <v>80</v>
      </c>
      <c r="L295" s="236">
        <f>SUM(L287:L294)</f>
        <v>68</v>
      </c>
      <c r="M295" s="236">
        <f>SUM(M287:M294)</f>
        <v>37</v>
      </c>
      <c r="N295" s="232">
        <f>SUM(B295:M295)</f>
        <v>724</v>
      </c>
      <c r="O295" s="232">
        <f>IF(N295=0,0,AVERAGE(B295:M295))</f>
        <v>60.333333333333336</v>
      </c>
    </row>
    <row r="296" spans="1:15" ht="15" customHeight="1" x14ac:dyDescent="0.2">
      <c r="A296" s="699"/>
      <c r="B296" s="700"/>
      <c r="C296" s="700"/>
      <c r="D296" s="700"/>
      <c r="E296" s="700"/>
      <c r="F296" s="700"/>
      <c r="G296" s="700"/>
      <c r="H296" s="700"/>
      <c r="I296" s="700"/>
      <c r="J296" s="700"/>
      <c r="K296" s="700"/>
      <c r="L296" s="700"/>
      <c r="M296" s="700"/>
      <c r="N296" s="700"/>
      <c r="O296" s="701"/>
    </row>
    <row r="297" spans="1:15" ht="15" customHeight="1" x14ac:dyDescent="0.2">
      <c r="A297" s="652" t="s">
        <v>444</v>
      </c>
      <c r="B297" s="652"/>
      <c r="C297" s="652"/>
      <c r="D297" s="652"/>
      <c r="E297" s="652"/>
      <c r="F297" s="652"/>
      <c r="G297" s="652"/>
      <c r="H297" s="652"/>
      <c r="I297" s="652"/>
      <c r="J297" s="652"/>
      <c r="K297" s="652"/>
      <c r="L297" s="652"/>
      <c r="M297" s="652"/>
      <c r="N297" s="652"/>
      <c r="O297" s="652"/>
    </row>
    <row r="298" spans="1:15" ht="15" customHeight="1" x14ac:dyDescent="0.2">
      <c r="A298" s="200" t="s">
        <v>407</v>
      </c>
      <c r="B298" s="112"/>
      <c r="C298" s="112"/>
      <c r="D298" s="112"/>
      <c r="E298" s="112"/>
      <c r="F298" s="112"/>
      <c r="G298" s="112"/>
      <c r="H298" s="112"/>
      <c r="I298" s="448"/>
      <c r="J298" s="112"/>
      <c r="K298" s="112"/>
      <c r="L298" s="112"/>
      <c r="M298" s="112"/>
      <c r="N298" s="116">
        <f>SUM(B298:M298)</f>
        <v>0</v>
      </c>
      <c r="O298" s="101">
        <f>IF(N298=0,0,AVERAGE(B298:M298))</f>
        <v>0</v>
      </c>
    </row>
    <row r="299" spans="1:15" ht="15" customHeight="1" x14ac:dyDescent="0.2">
      <c r="A299" s="304" t="s">
        <v>408</v>
      </c>
      <c r="B299" s="305">
        <v>55</v>
      </c>
      <c r="C299" s="305">
        <v>25</v>
      </c>
      <c r="D299" s="305">
        <v>25</v>
      </c>
      <c r="E299" s="305">
        <v>15</v>
      </c>
      <c r="F299" s="305">
        <v>24</v>
      </c>
      <c r="G299" s="305">
        <v>30</v>
      </c>
      <c r="H299" s="305">
        <v>13</v>
      </c>
      <c r="I299" s="305">
        <v>8</v>
      </c>
      <c r="J299" s="305">
        <v>4</v>
      </c>
      <c r="K299" s="305">
        <v>25</v>
      </c>
      <c r="L299" s="305">
        <v>31</v>
      </c>
      <c r="M299" s="305">
        <v>8</v>
      </c>
      <c r="N299" s="249">
        <f t="shared" ref="N299:N308" si="98">SUM(B299:M299)</f>
        <v>263</v>
      </c>
      <c r="O299" s="249">
        <f t="shared" ref="O299:O308" si="99">IF(N299=0,0,AVERAGE(B299:M299))</f>
        <v>21.916666666666668</v>
      </c>
    </row>
    <row r="300" spans="1:15" ht="15" customHeight="1" x14ac:dyDescent="0.2">
      <c r="A300" s="201" t="s">
        <v>409</v>
      </c>
      <c r="B300" s="110"/>
      <c r="C300" s="110"/>
      <c r="D300" s="110"/>
      <c r="E300" s="110"/>
      <c r="F300" s="110"/>
      <c r="G300" s="110"/>
      <c r="H300" s="110"/>
      <c r="I300" s="449"/>
      <c r="J300" s="110"/>
      <c r="K300" s="110"/>
      <c r="L300" s="110"/>
      <c r="M300" s="110"/>
      <c r="N300" s="101">
        <f t="shared" si="98"/>
        <v>0</v>
      </c>
      <c r="O300" s="101">
        <f t="shared" si="99"/>
        <v>0</v>
      </c>
    </row>
    <row r="301" spans="1:15" ht="15" customHeight="1" x14ac:dyDescent="0.2">
      <c r="A301" s="304" t="s">
        <v>410</v>
      </c>
      <c r="B301" s="305">
        <v>5</v>
      </c>
      <c r="C301" s="305">
        <v>8</v>
      </c>
      <c r="D301" s="305">
        <v>13</v>
      </c>
      <c r="E301" s="305">
        <v>14</v>
      </c>
      <c r="F301" s="305">
        <v>10</v>
      </c>
      <c r="G301" s="305">
        <v>20</v>
      </c>
      <c r="H301" s="305">
        <v>8</v>
      </c>
      <c r="I301" s="305">
        <v>7</v>
      </c>
      <c r="J301" s="305">
        <v>10</v>
      </c>
      <c r="K301" s="305">
        <v>17</v>
      </c>
      <c r="L301" s="305">
        <v>7</v>
      </c>
      <c r="M301" s="305">
        <v>7</v>
      </c>
      <c r="N301" s="249">
        <f t="shared" si="98"/>
        <v>126</v>
      </c>
      <c r="O301" s="249">
        <f t="shared" si="99"/>
        <v>10.5</v>
      </c>
    </row>
    <row r="302" spans="1:15" ht="15" customHeight="1" x14ac:dyDescent="0.2">
      <c r="A302" s="201" t="s">
        <v>411</v>
      </c>
      <c r="B302" s="110"/>
      <c r="C302" s="110"/>
      <c r="D302" s="110"/>
      <c r="E302" s="110"/>
      <c r="F302" s="110"/>
      <c r="G302" s="110"/>
      <c r="H302" s="110"/>
      <c r="I302" s="449"/>
      <c r="J302" s="110"/>
      <c r="K302" s="110"/>
      <c r="L302" s="110"/>
      <c r="M302" s="110"/>
      <c r="N302" s="101">
        <f t="shared" si="98"/>
        <v>0</v>
      </c>
      <c r="O302" s="101">
        <f t="shared" si="99"/>
        <v>0</v>
      </c>
    </row>
    <row r="303" spans="1:15" ht="15" customHeight="1" x14ac:dyDescent="0.2">
      <c r="A303" s="304" t="s">
        <v>412</v>
      </c>
      <c r="B303" s="305">
        <v>26</v>
      </c>
      <c r="C303" s="305">
        <v>22</v>
      </c>
      <c r="D303" s="305">
        <v>19</v>
      </c>
      <c r="E303" s="305">
        <v>23</v>
      </c>
      <c r="F303" s="305">
        <v>6</v>
      </c>
      <c r="G303" s="305">
        <v>9</v>
      </c>
      <c r="H303" s="305">
        <v>54</v>
      </c>
      <c r="I303" s="305">
        <v>16</v>
      </c>
      <c r="J303" s="305">
        <v>9</v>
      </c>
      <c r="K303" s="305">
        <v>13</v>
      </c>
      <c r="L303" s="305">
        <v>15</v>
      </c>
      <c r="M303" s="305">
        <v>9</v>
      </c>
      <c r="N303" s="249">
        <f t="shared" si="98"/>
        <v>221</v>
      </c>
      <c r="O303" s="249">
        <f t="shared" si="99"/>
        <v>18.416666666666668</v>
      </c>
    </row>
    <row r="304" spans="1:15" ht="15" customHeight="1" x14ac:dyDescent="0.2">
      <c r="A304" s="201" t="s">
        <v>4</v>
      </c>
      <c r="B304" s="110"/>
      <c r="C304" s="110"/>
      <c r="D304" s="110"/>
      <c r="E304" s="110"/>
      <c r="F304" s="110"/>
      <c r="G304" s="110"/>
      <c r="H304" s="110"/>
      <c r="I304" s="449"/>
      <c r="J304" s="110"/>
      <c r="K304" s="110"/>
      <c r="L304" s="110"/>
      <c r="M304" s="110"/>
      <c r="N304" s="101">
        <f t="shared" si="98"/>
        <v>0</v>
      </c>
      <c r="O304" s="101">
        <f t="shared" si="99"/>
        <v>0</v>
      </c>
    </row>
    <row r="305" spans="1:16" ht="15" customHeight="1" x14ac:dyDescent="0.2">
      <c r="A305" s="304" t="s">
        <v>413</v>
      </c>
      <c r="B305" s="305"/>
      <c r="C305" s="305"/>
      <c r="D305" s="305"/>
      <c r="E305" s="305"/>
      <c r="F305" s="305"/>
      <c r="G305" s="305"/>
      <c r="H305" s="305"/>
      <c r="I305" s="305"/>
      <c r="J305" s="305"/>
      <c r="K305" s="305"/>
      <c r="L305" s="305"/>
      <c r="M305" s="305"/>
      <c r="N305" s="249">
        <f t="shared" si="98"/>
        <v>0</v>
      </c>
      <c r="O305" s="249">
        <f t="shared" si="99"/>
        <v>0</v>
      </c>
    </row>
    <row r="306" spans="1:16" ht="15" customHeight="1" x14ac:dyDescent="0.2">
      <c r="A306" s="201" t="s">
        <v>414</v>
      </c>
      <c r="B306" s="110"/>
      <c r="C306" s="110"/>
      <c r="D306" s="110"/>
      <c r="E306" s="110"/>
      <c r="F306" s="110"/>
      <c r="G306" s="110"/>
      <c r="H306" s="110"/>
      <c r="I306" s="449"/>
      <c r="J306" s="110"/>
      <c r="K306" s="110"/>
      <c r="L306" s="110"/>
      <c r="M306" s="110"/>
      <c r="N306" s="101">
        <f t="shared" si="98"/>
        <v>0</v>
      </c>
      <c r="O306" s="101">
        <f t="shared" si="99"/>
        <v>0</v>
      </c>
    </row>
    <row r="307" spans="1:16" ht="15" customHeight="1" x14ac:dyDescent="0.2">
      <c r="A307" s="304" t="s">
        <v>415</v>
      </c>
      <c r="B307" s="305"/>
      <c r="C307" s="305"/>
      <c r="D307" s="305"/>
      <c r="E307" s="305"/>
      <c r="F307" s="305"/>
      <c r="G307" s="305"/>
      <c r="H307" s="305"/>
      <c r="I307" s="305"/>
      <c r="J307" s="305"/>
      <c r="K307" s="305"/>
      <c r="L307" s="305"/>
      <c r="M307" s="305"/>
      <c r="N307" s="249">
        <f t="shared" si="98"/>
        <v>0</v>
      </c>
      <c r="O307" s="249">
        <f t="shared" si="99"/>
        <v>0</v>
      </c>
    </row>
    <row r="308" spans="1:16" ht="15" customHeight="1" x14ac:dyDescent="0.2">
      <c r="A308" s="201" t="s">
        <v>416</v>
      </c>
      <c r="B308" s="110"/>
      <c r="C308" s="110"/>
      <c r="D308" s="110"/>
      <c r="E308" s="110"/>
      <c r="F308" s="110"/>
      <c r="G308" s="110"/>
      <c r="H308" s="110"/>
      <c r="I308" s="449">
        <v>1</v>
      </c>
      <c r="J308" s="110"/>
      <c r="K308" s="110"/>
      <c r="L308" s="110"/>
      <c r="M308" s="110"/>
      <c r="N308" s="101">
        <f t="shared" si="98"/>
        <v>1</v>
      </c>
      <c r="O308" s="101">
        <f t="shared" si="99"/>
        <v>1</v>
      </c>
    </row>
    <row r="309" spans="1:16" ht="15" customHeight="1" x14ac:dyDescent="0.2">
      <c r="A309" s="304" t="s">
        <v>19</v>
      </c>
      <c r="B309" s="305"/>
      <c r="C309" s="305"/>
      <c r="D309" s="305"/>
      <c r="E309" s="305"/>
      <c r="F309" s="305"/>
      <c r="G309" s="305"/>
      <c r="H309" s="305"/>
      <c r="I309" s="305"/>
      <c r="J309" s="305"/>
      <c r="K309" s="305"/>
      <c r="L309" s="305"/>
      <c r="M309" s="305"/>
      <c r="N309" s="249">
        <f>SUM(B309:M309)</f>
        <v>0</v>
      </c>
      <c r="O309" s="249">
        <f>IF(N309=0,0,AVERAGE(B309:M309))</f>
        <v>0</v>
      </c>
    </row>
    <row r="310" spans="1:16" ht="15" customHeight="1" x14ac:dyDescent="0.2">
      <c r="A310" s="201" t="s">
        <v>2</v>
      </c>
      <c r="B310" s="110"/>
      <c r="C310" s="110">
        <v>2</v>
      </c>
      <c r="D310" s="110">
        <v>6</v>
      </c>
      <c r="E310" s="110"/>
      <c r="F310" s="110">
        <v>15</v>
      </c>
      <c r="G310" s="110"/>
      <c r="H310" s="110">
        <v>21</v>
      </c>
      <c r="I310" s="449">
        <v>3</v>
      </c>
      <c r="J310" s="110">
        <v>15</v>
      </c>
      <c r="K310" s="110">
        <v>25</v>
      </c>
      <c r="L310" s="110">
        <v>15</v>
      </c>
      <c r="M310" s="110">
        <v>13</v>
      </c>
      <c r="N310" s="101">
        <f>SUM(B310:M310)</f>
        <v>115</v>
      </c>
      <c r="O310" s="101">
        <f>IF(N310=0,0,AVERAGE(B310:M310))</f>
        <v>12.777777777777779</v>
      </c>
    </row>
    <row r="311" spans="1:16" ht="15" customHeight="1" x14ac:dyDescent="0.2">
      <c r="A311" s="662"/>
      <c r="B311" s="663"/>
      <c r="C311" s="663"/>
      <c r="D311" s="663"/>
      <c r="E311" s="663"/>
      <c r="F311" s="663"/>
      <c r="G311" s="663"/>
      <c r="H311" s="663"/>
      <c r="I311" s="663"/>
      <c r="J311" s="663"/>
      <c r="K311" s="663"/>
      <c r="L311" s="663"/>
      <c r="M311" s="663"/>
      <c r="N311" s="663"/>
      <c r="O311" s="664"/>
    </row>
    <row r="312" spans="1:16" ht="15" customHeight="1" x14ac:dyDescent="0.2">
      <c r="A312" s="224" t="s">
        <v>418</v>
      </c>
      <c r="B312" s="225">
        <f>B295</f>
        <v>86</v>
      </c>
      <c r="C312" s="225">
        <f>C295</f>
        <v>55</v>
      </c>
      <c r="D312" s="225">
        <f t="shared" ref="D312:G312" si="100">D295</f>
        <v>63</v>
      </c>
      <c r="E312" s="225">
        <f>E295</f>
        <v>52</v>
      </c>
      <c r="F312" s="225">
        <f t="shared" si="100"/>
        <v>55</v>
      </c>
      <c r="G312" s="225">
        <f t="shared" si="100"/>
        <v>59</v>
      </c>
      <c r="H312" s="225">
        <f t="shared" ref="H312:M312" si="101">H295</f>
        <v>96</v>
      </c>
      <c r="I312" s="225">
        <f t="shared" si="101"/>
        <v>35</v>
      </c>
      <c r="J312" s="225">
        <f t="shared" si="101"/>
        <v>38</v>
      </c>
      <c r="K312" s="225">
        <f t="shared" si="101"/>
        <v>80</v>
      </c>
      <c r="L312" s="225">
        <f t="shared" si="101"/>
        <v>68</v>
      </c>
      <c r="M312" s="225">
        <f t="shared" si="101"/>
        <v>37</v>
      </c>
      <c r="N312" s="225">
        <f>SUM(B312:M312)</f>
        <v>724</v>
      </c>
      <c r="O312" s="225">
        <f>IF(N312=0,0,AVERAGE(B312:M312))</f>
        <v>60.333333333333336</v>
      </c>
    </row>
    <row r="313" spans="1:16" ht="15" customHeight="1" x14ac:dyDescent="0.2">
      <c r="A313" s="328" t="s">
        <v>1</v>
      </c>
      <c r="B313" s="228">
        <f t="shared" ref="B313:H313" si="102">B312/B435</f>
        <v>2.774193548387097</v>
      </c>
      <c r="C313" s="228">
        <f t="shared" si="102"/>
        <v>1.896551724137931</v>
      </c>
      <c r="D313" s="228">
        <f t="shared" si="102"/>
        <v>2.032258064516129</v>
      </c>
      <c r="E313" s="228">
        <f t="shared" si="102"/>
        <v>1.7333333333333334</v>
      </c>
      <c r="F313" s="228">
        <f t="shared" si="102"/>
        <v>1.7741935483870968</v>
      </c>
      <c r="G313" s="228">
        <f t="shared" si="102"/>
        <v>1.9666666666666666</v>
      </c>
      <c r="H313" s="228">
        <f t="shared" si="102"/>
        <v>3.096774193548387</v>
      </c>
      <c r="I313" s="228">
        <f t="shared" ref="I313:L313" si="103">I312/I435</f>
        <v>1.1290322580645162</v>
      </c>
      <c r="J313" s="228">
        <f t="shared" si="103"/>
        <v>1.2666666666666666</v>
      </c>
      <c r="K313" s="228">
        <f t="shared" si="103"/>
        <v>2.5806451612903225</v>
      </c>
      <c r="L313" s="228">
        <f t="shared" si="103"/>
        <v>2.2666666666666666</v>
      </c>
      <c r="M313" s="228">
        <f t="shared" ref="M313" si="104">M312/M435</f>
        <v>1.1935483870967742</v>
      </c>
      <c r="N313" s="225">
        <f>SUM(B313:M313)</f>
        <v>23.710530218761587</v>
      </c>
      <c r="O313" s="225">
        <f>IF(N313=0,0,AVERAGE(B313:M313))</f>
        <v>1.9758775182301322</v>
      </c>
    </row>
    <row r="314" spans="1:16" ht="15" customHeight="1" x14ac:dyDescent="0.2">
      <c r="A314" s="659"/>
      <c r="B314" s="660"/>
      <c r="C314" s="660"/>
      <c r="D314" s="660"/>
      <c r="E314" s="660"/>
      <c r="F314" s="660"/>
      <c r="G314" s="660"/>
      <c r="H314" s="660"/>
      <c r="I314" s="660"/>
      <c r="J314" s="660"/>
      <c r="K314" s="660"/>
      <c r="L314" s="660"/>
      <c r="M314" s="660"/>
      <c r="N314" s="660"/>
      <c r="O314" s="661"/>
    </row>
    <row r="315" spans="1:16" x14ac:dyDescent="0.2">
      <c r="A315" s="651" t="s">
        <v>445</v>
      </c>
      <c r="B315" s="651"/>
      <c r="C315" s="651"/>
      <c r="D315" s="651"/>
      <c r="E315" s="651"/>
      <c r="F315" s="651"/>
      <c r="G315" s="651"/>
      <c r="H315" s="651"/>
      <c r="I315" s="651"/>
      <c r="J315" s="651"/>
      <c r="K315" s="651"/>
      <c r="L315" s="651"/>
      <c r="M315" s="651"/>
      <c r="N315" s="651"/>
      <c r="O315" s="651"/>
    </row>
    <row r="316" spans="1:16" s="154" customFormat="1" x14ac:dyDescent="0.2">
      <c r="A316" s="652" t="s">
        <v>446</v>
      </c>
      <c r="B316" s="652"/>
      <c r="C316" s="652"/>
      <c r="D316" s="652"/>
      <c r="E316" s="652"/>
      <c r="F316" s="652"/>
      <c r="G316" s="652"/>
      <c r="H316" s="652"/>
      <c r="I316" s="652"/>
      <c r="J316" s="652"/>
      <c r="K316" s="652"/>
      <c r="L316" s="652"/>
      <c r="M316" s="652"/>
      <c r="N316" s="652"/>
      <c r="O316" s="652"/>
      <c r="P316" s="68"/>
    </row>
    <row r="317" spans="1:16" s="154" customFormat="1" ht="15" customHeight="1" x14ac:dyDescent="0.2">
      <c r="A317" s="698" t="s">
        <v>447</v>
      </c>
      <c r="B317" s="698"/>
      <c r="C317" s="698"/>
      <c r="D317" s="698"/>
      <c r="E317" s="698"/>
      <c r="F317" s="698"/>
      <c r="G317" s="698"/>
      <c r="H317" s="698"/>
      <c r="I317" s="698"/>
      <c r="J317" s="698"/>
      <c r="K317" s="698"/>
      <c r="L317" s="698"/>
      <c r="M317" s="698"/>
      <c r="N317" s="698"/>
      <c r="O317" s="698"/>
      <c r="P317" s="68"/>
    </row>
    <row r="318" spans="1:16" x14ac:dyDescent="0.2">
      <c r="A318" s="223" t="s">
        <v>280</v>
      </c>
      <c r="B318" s="199">
        <v>93</v>
      </c>
      <c r="C318" s="199">
        <v>92</v>
      </c>
      <c r="D318" s="199">
        <v>95</v>
      </c>
      <c r="E318" s="199">
        <v>93</v>
      </c>
      <c r="F318" s="199">
        <v>92</v>
      </c>
      <c r="G318" s="199">
        <v>93</v>
      </c>
      <c r="H318" s="536">
        <v>97</v>
      </c>
      <c r="I318" s="536">
        <v>98</v>
      </c>
      <c r="J318" s="202">
        <v>92</v>
      </c>
      <c r="K318" s="199">
        <v>90</v>
      </c>
      <c r="L318" s="199">
        <v>99</v>
      </c>
      <c r="M318" s="199">
        <v>101</v>
      </c>
      <c r="N318" s="101">
        <f t="shared" ref="N318:N321" si="105">INDEX(B318:M318,COUNT(B318:M318))</f>
        <v>101</v>
      </c>
      <c r="O318" s="101">
        <f>IF(N318=0,0,AVERAGE(B318:M318))</f>
        <v>94.583333333333329</v>
      </c>
    </row>
    <row r="319" spans="1:16" x14ac:dyDescent="0.2">
      <c r="A319" s="327" t="s">
        <v>281</v>
      </c>
      <c r="B319" s="279">
        <v>77</v>
      </c>
      <c r="C319" s="279">
        <v>77</v>
      </c>
      <c r="D319" s="279">
        <v>75</v>
      </c>
      <c r="E319" s="279">
        <v>76</v>
      </c>
      <c r="F319" s="279">
        <v>76</v>
      </c>
      <c r="G319" s="279">
        <v>77</v>
      </c>
      <c r="H319" s="537">
        <v>73</v>
      </c>
      <c r="I319" s="306">
        <v>70</v>
      </c>
      <c r="J319" s="306">
        <v>72</v>
      </c>
      <c r="K319" s="279">
        <v>72</v>
      </c>
      <c r="L319" s="279">
        <v>64</v>
      </c>
      <c r="M319" s="279">
        <v>90</v>
      </c>
      <c r="N319" s="249">
        <f t="shared" si="105"/>
        <v>90</v>
      </c>
      <c r="O319" s="249">
        <f>IF(N319=0,0,AVERAGE(B319:M319))</f>
        <v>74.916666666666671</v>
      </c>
    </row>
    <row r="320" spans="1:16" x14ac:dyDescent="0.2">
      <c r="A320" s="223" t="s">
        <v>282</v>
      </c>
      <c r="B320" s="199">
        <v>39</v>
      </c>
      <c r="C320" s="199">
        <v>38</v>
      </c>
      <c r="D320" s="199">
        <v>38</v>
      </c>
      <c r="E320" s="199">
        <v>38</v>
      </c>
      <c r="F320" s="199">
        <v>38</v>
      </c>
      <c r="G320" s="199">
        <v>35</v>
      </c>
      <c r="H320" s="536">
        <v>38</v>
      </c>
      <c r="I320" s="536">
        <v>38</v>
      </c>
      <c r="J320" s="202">
        <v>39</v>
      </c>
      <c r="K320" s="199">
        <v>35</v>
      </c>
      <c r="L320" s="199">
        <v>36</v>
      </c>
      <c r="M320" s="199">
        <v>39</v>
      </c>
      <c r="N320" s="101">
        <f t="shared" si="105"/>
        <v>39</v>
      </c>
      <c r="O320" s="101">
        <f>IF(N320=0,0,AVERAGE(B320:M320))</f>
        <v>37.583333333333336</v>
      </c>
    </row>
    <row r="321" spans="1:15" x14ac:dyDescent="0.2">
      <c r="A321" s="327" t="s">
        <v>283</v>
      </c>
      <c r="B321" s="279">
        <v>16</v>
      </c>
      <c r="C321" s="279">
        <v>15</v>
      </c>
      <c r="D321" s="279">
        <v>15</v>
      </c>
      <c r="E321" s="279">
        <v>15</v>
      </c>
      <c r="F321" s="279">
        <v>15</v>
      </c>
      <c r="G321" s="279">
        <v>15</v>
      </c>
      <c r="H321" s="537">
        <v>15</v>
      </c>
      <c r="I321" s="306">
        <v>14</v>
      </c>
      <c r="J321" s="306">
        <v>14</v>
      </c>
      <c r="K321" s="279">
        <v>13</v>
      </c>
      <c r="L321" s="279">
        <v>13</v>
      </c>
      <c r="M321" s="279">
        <v>13</v>
      </c>
      <c r="N321" s="249">
        <f t="shared" si="105"/>
        <v>13</v>
      </c>
      <c r="O321" s="249">
        <f>IF(N321=0,0,AVERAGE(B321:M321))</f>
        <v>14.416666666666666</v>
      </c>
    </row>
    <row r="322" spans="1:15" x14ac:dyDescent="0.2">
      <c r="A322" s="224" t="s">
        <v>359</v>
      </c>
      <c r="B322" s="225">
        <f t="shared" ref="B322:M322" si="106">SUM(B318:B321)</f>
        <v>225</v>
      </c>
      <c r="C322" s="225">
        <f t="shared" si="106"/>
        <v>222</v>
      </c>
      <c r="D322" s="225">
        <f t="shared" si="106"/>
        <v>223</v>
      </c>
      <c r="E322" s="225">
        <f t="shared" si="106"/>
        <v>222</v>
      </c>
      <c r="F322" s="225">
        <f t="shared" si="106"/>
        <v>221</v>
      </c>
      <c r="G322" s="225">
        <f t="shared" si="106"/>
        <v>220</v>
      </c>
      <c r="H322" s="538">
        <f t="shared" si="106"/>
        <v>223</v>
      </c>
      <c r="I322" s="538">
        <f t="shared" si="106"/>
        <v>220</v>
      </c>
      <c r="J322" s="538">
        <f t="shared" si="106"/>
        <v>217</v>
      </c>
      <c r="K322" s="225">
        <f t="shared" si="106"/>
        <v>210</v>
      </c>
      <c r="L322" s="225">
        <f t="shared" si="106"/>
        <v>212</v>
      </c>
      <c r="M322" s="225">
        <f t="shared" si="106"/>
        <v>243</v>
      </c>
      <c r="N322" s="225">
        <f>SUM(N318:N321)</f>
        <v>243</v>
      </c>
      <c r="O322" s="225">
        <f>AVERAGEA(B322:M322)</f>
        <v>221.5</v>
      </c>
    </row>
    <row r="323" spans="1:15" ht="14.25" x14ac:dyDescent="0.2">
      <c r="A323" s="682"/>
      <c r="B323" s="682"/>
      <c r="C323" s="682"/>
      <c r="D323" s="682"/>
      <c r="E323" s="682"/>
      <c r="F323" s="682"/>
      <c r="G323" s="682"/>
      <c r="H323" s="682"/>
      <c r="I323" s="682"/>
      <c r="J323" s="682"/>
      <c r="K323" s="682"/>
      <c r="L323" s="682"/>
      <c r="M323" s="682"/>
      <c r="N323" s="682"/>
      <c r="O323" s="682"/>
    </row>
    <row r="324" spans="1:15" x14ac:dyDescent="0.2">
      <c r="A324" s="201" t="s">
        <v>356</v>
      </c>
      <c r="B324" s="100">
        <v>16</v>
      </c>
      <c r="C324" s="100">
        <v>16</v>
      </c>
      <c r="D324" s="100">
        <v>16</v>
      </c>
      <c r="E324" s="203">
        <v>16</v>
      </c>
      <c r="F324" s="117">
        <v>16</v>
      </c>
      <c r="G324" s="117">
        <v>16</v>
      </c>
      <c r="H324" s="539">
        <v>15</v>
      </c>
      <c r="I324" s="117">
        <v>15</v>
      </c>
      <c r="J324" s="117">
        <v>17</v>
      </c>
      <c r="K324" s="117">
        <v>16</v>
      </c>
      <c r="L324" s="117">
        <v>17</v>
      </c>
      <c r="M324" s="205">
        <v>16</v>
      </c>
      <c r="N324" s="101">
        <f t="shared" ref="N324" si="107">INDEX(B324:M324,COUNT(B324:M324))</f>
        <v>16</v>
      </c>
      <c r="O324" s="101">
        <f>IF(N324=0,0,AVERAGE(B324:M324))</f>
        <v>16</v>
      </c>
    </row>
    <row r="325" spans="1:15" x14ac:dyDescent="0.2">
      <c r="A325" s="224" t="s">
        <v>357</v>
      </c>
      <c r="B325" s="228">
        <v>16</v>
      </c>
      <c r="C325" s="228">
        <v>16</v>
      </c>
      <c r="D325" s="228">
        <v>16</v>
      </c>
      <c r="E325" s="228">
        <v>16</v>
      </c>
      <c r="F325" s="228">
        <v>16</v>
      </c>
      <c r="G325" s="228">
        <v>16</v>
      </c>
      <c r="H325" s="540">
        <f t="shared" ref="H325:M325" si="108">H324</f>
        <v>15</v>
      </c>
      <c r="I325" s="540">
        <f t="shared" si="108"/>
        <v>15</v>
      </c>
      <c r="J325" s="540">
        <f t="shared" si="108"/>
        <v>17</v>
      </c>
      <c r="K325" s="540">
        <f t="shared" si="108"/>
        <v>16</v>
      </c>
      <c r="L325" s="540">
        <f t="shared" si="108"/>
        <v>17</v>
      </c>
      <c r="M325" s="540">
        <f t="shared" si="108"/>
        <v>16</v>
      </c>
      <c r="N325" s="225">
        <f>INDEX(B325:M325,COUNT(B325:M325))</f>
        <v>16</v>
      </c>
      <c r="O325" s="225">
        <f>IF(N325=0,0,AVERAGE(B325:M325))</f>
        <v>16</v>
      </c>
    </row>
    <row r="326" spans="1:15" x14ac:dyDescent="0.2">
      <c r="A326" s="224" t="s">
        <v>358</v>
      </c>
      <c r="B326" s="225">
        <f>SUM(B325,B322)</f>
        <v>241</v>
      </c>
      <c r="C326" s="225">
        <f t="shared" ref="C326:H326" si="109">SUM(C325,C322)</f>
        <v>238</v>
      </c>
      <c r="D326" s="225">
        <f t="shared" si="109"/>
        <v>239</v>
      </c>
      <c r="E326" s="225">
        <f t="shared" si="109"/>
        <v>238</v>
      </c>
      <c r="F326" s="225">
        <f t="shared" si="109"/>
        <v>237</v>
      </c>
      <c r="G326" s="225">
        <f t="shared" si="109"/>
        <v>236</v>
      </c>
      <c r="H326" s="225">
        <f t="shared" si="109"/>
        <v>238</v>
      </c>
      <c r="I326" s="225">
        <f t="shared" ref="I326:M326" si="110">SUM(I325,I322)</f>
        <v>235</v>
      </c>
      <c r="J326" s="225">
        <f t="shared" si="110"/>
        <v>234</v>
      </c>
      <c r="K326" s="225">
        <f t="shared" si="110"/>
        <v>226</v>
      </c>
      <c r="L326" s="225">
        <f t="shared" si="110"/>
        <v>229</v>
      </c>
      <c r="M326" s="225">
        <f t="shared" si="110"/>
        <v>259</v>
      </c>
      <c r="N326" s="225">
        <f>SUM(N322,N325)</f>
        <v>259</v>
      </c>
      <c r="O326" s="225">
        <f>SUM(O324:O325)</f>
        <v>32</v>
      </c>
    </row>
    <row r="327" spans="1:15" ht="14.25" x14ac:dyDescent="0.2">
      <c r="A327" s="96"/>
      <c r="B327" s="30"/>
      <c r="C327" s="72"/>
      <c r="D327" s="72"/>
      <c r="E327" s="72"/>
      <c r="F327" s="72"/>
      <c r="G327" s="72"/>
      <c r="H327" s="72"/>
      <c r="I327" s="72"/>
      <c r="J327" s="72"/>
      <c r="K327" s="72"/>
      <c r="L327" s="72"/>
      <c r="M327" s="72"/>
      <c r="N327" s="72"/>
      <c r="O327" s="113"/>
    </row>
    <row r="328" spans="1:15" x14ac:dyDescent="0.2">
      <c r="A328" s="652" t="s">
        <v>448</v>
      </c>
      <c r="B328" s="652"/>
      <c r="C328" s="652"/>
      <c r="D328" s="652"/>
      <c r="E328" s="652"/>
      <c r="F328" s="652"/>
      <c r="G328" s="652"/>
      <c r="H328" s="652"/>
      <c r="I328" s="652"/>
      <c r="J328" s="652"/>
      <c r="K328" s="652"/>
      <c r="L328" s="652"/>
      <c r="M328" s="652"/>
      <c r="N328" s="652"/>
      <c r="O328" s="652"/>
    </row>
    <row r="329" spans="1:15" x14ac:dyDescent="0.2">
      <c r="A329" s="161" t="s">
        <v>263</v>
      </c>
      <c r="B329" s="99">
        <v>43</v>
      </c>
      <c r="C329" s="99">
        <v>46</v>
      </c>
      <c r="D329" s="136">
        <v>58</v>
      </c>
      <c r="E329" s="136">
        <v>60</v>
      </c>
      <c r="F329" s="136">
        <v>61</v>
      </c>
      <c r="G329" s="136">
        <v>62</v>
      </c>
      <c r="H329" s="541">
        <v>62</v>
      </c>
      <c r="I329" s="444">
        <v>62</v>
      </c>
      <c r="J329" s="136">
        <v>62</v>
      </c>
      <c r="K329" s="136">
        <v>62</v>
      </c>
      <c r="L329" s="136">
        <v>61</v>
      </c>
      <c r="M329" s="136">
        <v>52</v>
      </c>
      <c r="N329" s="116">
        <f t="shared" ref="N329:N335" si="111">INDEX(B329:M329,COUNT(B329:M329))</f>
        <v>52</v>
      </c>
      <c r="O329" s="101">
        <f t="shared" ref="O329:O335" si="112">IF(N329=0,0,AVERAGE(B329:M329))</f>
        <v>57.583333333333336</v>
      </c>
    </row>
    <row r="330" spans="1:15" x14ac:dyDescent="0.2">
      <c r="A330" s="307" t="s">
        <v>264</v>
      </c>
      <c r="B330" s="247">
        <v>8</v>
      </c>
      <c r="C330" s="247">
        <v>8</v>
      </c>
      <c r="D330" s="260">
        <v>8</v>
      </c>
      <c r="E330" s="260">
        <v>8</v>
      </c>
      <c r="F330" s="260">
        <v>8</v>
      </c>
      <c r="G330" s="260">
        <v>8</v>
      </c>
      <c r="H330" s="542">
        <v>8</v>
      </c>
      <c r="I330" s="260">
        <v>8</v>
      </c>
      <c r="J330" s="260">
        <v>8</v>
      </c>
      <c r="K330" s="260">
        <v>8</v>
      </c>
      <c r="L330" s="260">
        <v>8</v>
      </c>
      <c r="M330" s="260">
        <v>8</v>
      </c>
      <c r="N330" s="274">
        <f t="shared" si="111"/>
        <v>8</v>
      </c>
      <c r="O330" s="274">
        <f t="shared" si="112"/>
        <v>8</v>
      </c>
    </row>
    <row r="331" spans="1:15" x14ac:dyDescent="0.2">
      <c r="A331" s="206" t="s">
        <v>265</v>
      </c>
      <c r="B331" s="100">
        <v>3</v>
      </c>
      <c r="C331" s="100">
        <v>3</v>
      </c>
      <c r="D331" s="139">
        <v>3</v>
      </c>
      <c r="E331" s="139">
        <v>3</v>
      </c>
      <c r="F331" s="139">
        <v>3</v>
      </c>
      <c r="G331" s="139">
        <v>3</v>
      </c>
      <c r="H331" s="543">
        <v>3</v>
      </c>
      <c r="I331" s="394">
        <v>3</v>
      </c>
      <c r="J331" s="139">
        <v>3</v>
      </c>
      <c r="K331" s="139">
        <v>3</v>
      </c>
      <c r="L331" s="139">
        <v>2</v>
      </c>
      <c r="M331" s="139">
        <v>2</v>
      </c>
      <c r="N331" s="116">
        <f t="shared" si="111"/>
        <v>2</v>
      </c>
      <c r="O331" s="101">
        <f t="shared" si="112"/>
        <v>2.8333333333333335</v>
      </c>
    </row>
    <row r="332" spans="1:15" x14ac:dyDescent="0.2">
      <c r="A332" s="307" t="s">
        <v>285</v>
      </c>
      <c r="B332" s="247">
        <v>12</v>
      </c>
      <c r="C332" s="247">
        <v>13</v>
      </c>
      <c r="D332" s="260">
        <v>13</v>
      </c>
      <c r="E332" s="260">
        <v>13</v>
      </c>
      <c r="F332" s="260">
        <v>13</v>
      </c>
      <c r="G332" s="260">
        <v>13</v>
      </c>
      <c r="H332" s="542">
        <v>13</v>
      </c>
      <c r="I332" s="260">
        <v>13</v>
      </c>
      <c r="J332" s="260">
        <v>9</v>
      </c>
      <c r="K332" s="260">
        <v>9</v>
      </c>
      <c r="L332" s="260">
        <v>9</v>
      </c>
      <c r="M332" s="260">
        <v>12</v>
      </c>
      <c r="N332" s="274">
        <f t="shared" si="111"/>
        <v>12</v>
      </c>
      <c r="O332" s="274">
        <f t="shared" si="112"/>
        <v>11.833333333333334</v>
      </c>
    </row>
    <row r="333" spans="1:15" x14ac:dyDescent="0.2">
      <c r="A333" s="206" t="s">
        <v>286</v>
      </c>
      <c r="B333" s="100">
        <v>16</v>
      </c>
      <c r="C333" s="100">
        <v>16</v>
      </c>
      <c r="D333" s="139">
        <v>16</v>
      </c>
      <c r="E333" s="139">
        <v>16</v>
      </c>
      <c r="F333" s="139">
        <v>16</v>
      </c>
      <c r="G333" s="139">
        <v>16</v>
      </c>
      <c r="H333" s="543">
        <v>16</v>
      </c>
      <c r="I333" s="394">
        <v>17</v>
      </c>
      <c r="J333" s="139">
        <v>14</v>
      </c>
      <c r="K333" s="139">
        <v>14</v>
      </c>
      <c r="L333" s="139">
        <v>14</v>
      </c>
      <c r="M333" s="139">
        <v>17</v>
      </c>
      <c r="N333" s="116">
        <f t="shared" si="111"/>
        <v>17</v>
      </c>
      <c r="O333" s="101">
        <f t="shared" si="112"/>
        <v>15.666666666666666</v>
      </c>
    </row>
    <row r="334" spans="1:15" x14ac:dyDescent="0.2">
      <c r="A334" s="307" t="s">
        <v>287</v>
      </c>
      <c r="B334" s="247">
        <v>12</v>
      </c>
      <c r="C334" s="247">
        <v>12</v>
      </c>
      <c r="D334" s="260">
        <v>12</v>
      </c>
      <c r="E334" s="260">
        <v>12</v>
      </c>
      <c r="F334" s="260">
        <v>12</v>
      </c>
      <c r="G334" s="260">
        <v>12</v>
      </c>
      <c r="H334" s="542">
        <v>12</v>
      </c>
      <c r="I334" s="260">
        <v>13</v>
      </c>
      <c r="J334" s="260">
        <v>12</v>
      </c>
      <c r="K334" s="260">
        <v>12</v>
      </c>
      <c r="L334" s="260">
        <v>12</v>
      </c>
      <c r="M334" s="260">
        <v>13</v>
      </c>
      <c r="N334" s="274">
        <f t="shared" si="111"/>
        <v>13</v>
      </c>
      <c r="O334" s="274">
        <f t="shared" si="112"/>
        <v>12.166666666666666</v>
      </c>
    </row>
    <row r="335" spans="1:15" x14ac:dyDescent="0.2">
      <c r="A335" s="206" t="s">
        <v>288</v>
      </c>
      <c r="B335" s="100">
        <v>4</v>
      </c>
      <c r="C335" s="100">
        <v>4</v>
      </c>
      <c r="D335" s="139">
        <v>4</v>
      </c>
      <c r="E335" s="139">
        <v>4</v>
      </c>
      <c r="F335" s="139">
        <v>4</v>
      </c>
      <c r="G335" s="139">
        <v>4</v>
      </c>
      <c r="H335" s="543">
        <v>4</v>
      </c>
      <c r="I335" s="394">
        <v>4</v>
      </c>
      <c r="J335" s="139">
        <v>5</v>
      </c>
      <c r="K335" s="139">
        <v>5</v>
      </c>
      <c r="L335" s="139">
        <v>5</v>
      </c>
      <c r="M335" s="139">
        <v>6</v>
      </c>
      <c r="N335" s="116">
        <f t="shared" si="111"/>
        <v>6</v>
      </c>
      <c r="O335" s="101">
        <f t="shared" si="112"/>
        <v>4.416666666666667</v>
      </c>
    </row>
    <row r="336" spans="1:15" x14ac:dyDescent="0.2">
      <c r="A336" s="226" t="s">
        <v>0</v>
      </c>
      <c r="B336" s="225">
        <f t="shared" ref="B336:M336" si="113">SUM(B329:B335)</f>
        <v>98</v>
      </c>
      <c r="C336" s="225">
        <f t="shared" si="113"/>
        <v>102</v>
      </c>
      <c r="D336" s="225">
        <f t="shared" si="113"/>
        <v>114</v>
      </c>
      <c r="E336" s="225">
        <f t="shared" si="113"/>
        <v>116</v>
      </c>
      <c r="F336" s="225">
        <f t="shared" si="113"/>
        <v>117</v>
      </c>
      <c r="G336" s="225">
        <f t="shared" si="113"/>
        <v>118</v>
      </c>
      <c r="H336" s="225">
        <f t="shared" si="113"/>
        <v>118</v>
      </c>
      <c r="I336" s="225">
        <f t="shared" si="113"/>
        <v>120</v>
      </c>
      <c r="J336" s="225">
        <f t="shared" si="113"/>
        <v>113</v>
      </c>
      <c r="K336" s="225">
        <f t="shared" si="113"/>
        <v>113</v>
      </c>
      <c r="L336" s="225">
        <f t="shared" si="113"/>
        <v>111</v>
      </c>
      <c r="M336" s="225">
        <f t="shared" si="113"/>
        <v>110</v>
      </c>
      <c r="N336" s="237">
        <f>SUM(N329:N335)</f>
        <v>110</v>
      </c>
      <c r="O336" s="225">
        <f>SUM(O329:O335)</f>
        <v>112.50000000000001</v>
      </c>
    </row>
    <row r="337" spans="1:15" ht="14.25" x14ac:dyDescent="0.2">
      <c r="A337" s="665"/>
      <c r="B337" s="666"/>
      <c r="C337" s="666"/>
      <c r="D337" s="666"/>
      <c r="E337" s="666"/>
      <c r="F337" s="666"/>
      <c r="G337" s="666"/>
      <c r="H337" s="666"/>
      <c r="I337" s="666"/>
      <c r="J337" s="666"/>
      <c r="K337" s="666"/>
      <c r="L337" s="666"/>
      <c r="M337" s="666"/>
      <c r="N337" s="666"/>
      <c r="O337" s="667"/>
    </row>
    <row r="338" spans="1:15" x14ac:dyDescent="0.2">
      <c r="A338" s="652" t="s">
        <v>449</v>
      </c>
      <c r="B338" s="652"/>
      <c r="C338" s="652"/>
      <c r="D338" s="652"/>
      <c r="E338" s="652"/>
      <c r="F338" s="652"/>
      <c r="G338" s="652"/>
      <c r="H338" s="652"/>
      <c r="I338" s="652"/>
      <c r="J338" s="652"/>
      <c r="K338" s="652"/>
      <c r="L338" s="652"/>
      <c r="M338" s="652"/>
      <c r="N338" s="652"/>
      <c r="O338" s="652"/>
    </row>
    <row r="339" spans="1:15" x14ac:dyDescent="0.2">
      <c r="A339" s="309" t="s">
        <v>456</v>
      </c>
      <c r="B339" s="273">
        <v>1</v>
      </c>
      <c r="C339" s="273">
        <v>1</v>
      </c>
      <c r="D339" s="273">
        <v>1</v>
      </c>
      <c r="E339" s="273">
        <v>1</v>
      </c>
      <c r="F339" s="273">
        <v>1</v>
      </c>
      <c r="G339" s="273">
        <v>1</v>
      </c>
      <c r="H339" s="544">
        <v>1</v>
      </c>
      <c r="I339" s="273">
        <v>1</v>
      </c>
      <c r="J339" s="273">
        <v>1</v>
      </c>
      <c r="K339" s="273">
        <v>1</v>
      </c>
      <c r="L339" s="610">
        <v>1</v>
      </c>
      <c r="M339" s="273">
        <v>2</v>
      </c>
      <c r="N339" s="274">
        <f>INDEX(B339:M339,COUNT(B339:M339))</f>
        <v>2</v>
      </c>
      <c r="O339" s="274">
        <f>AVERAGE(B339:M339)</f>
        <v>1.0833333333333333</v>
      </c>
    </row>
    <row r="340" spans="1:15" x14ac:dyDescent="0.2">
      <c r="A340" s="412" t="s">
        <v>55</v>
      </c>
      <c r="B340" s="396">
        <v>12</v>
      </c>
      <c r="C340" s="396">
        <v>12</v>
      </c>
      <c r="D340" s="396">
        <v>13</v>
      </c>
      <c r="E340" s="396">
        <v>12</v>
      </c>
      <c r="F340" s="409">
        <v>11</v>
      </c>
      <c r="G340" s="396">
        <v>12</v>
      </c>
      <c r="H340" s="545">
        <v>13</v>
      </c>
      <c r="I340" s="396">
        <v>15</v>
      </c>
      <c r="J340" s="396">
        <v>17</v>
      </c>
      <c r="K340" s="396">
        <v>14</v>
      </c>
      <c r="L340" s="627">
        <v>14</v>
      </c>
      <c r="M340" s="396">
        <v>24</v>
      </c>
      <c r="N340" s="413">
        <f>INDEX(B340:M340,COUNT(B340:M340))</f>
        <v>24</v>
      </c>
      <c r="O340" s="413">
        <f t="shared" ref="O340:O347" si="114">IF(N340=0,0,AVERAGE(B340:M340))</f>
        <v>14.083333333333334</v>
      </c>
    </row>
    <row r="341" spans="1:15" x14ac:dyDescent="0.2">
      <c r="A341" s="270" t="s">
        <v>27</v>
      </c>
      <c r="B341" s="609">
        <v>83</v>
      </c>
      <c r="C341" s="609">
        <v>83</v>
      </c>
      <c r="D341" s="610">
        <v>80</v>
      </c>
      <c r="E341" s="609">
        <v>80</v>
      </c>
      <c r="F341" s="609">
        <v>79</v>
      </c>
      <c r="G341" s="611">
        <v>77</v>
      </c>
      <c r="H341" s="612">
        <v>79</v>
      </c>
      <c r="I341" s="609">
        <v>79</v>
      </c>
      <c r="J341" s="609">
        <v>77</v>
      </c>
      <c r="K341" s="609">
        <v>76</v>
      </c>
      <c r="L341" s="609">
        <v>74</v>
      </c>
      <c r="M341" s="247">
        <v>82</v>
      </c>
      <c r="N341" s="274">
        <f>INDEX(B341:M341,COUNT(B341:M341))</f>
        <v>82</v>
      </c>
      <c r="O341" s="274">
        <f t="shared" si="114"/>
        <v>79.083333333333329</v>
      </c>
    </row>
    <row r="342" spans="1:15" s="36" customFormat="1" x14ac:dyDescent="0.2">
      <c r="A342" s="414" t="s">
        <v>5</v>
      </c>
      <c r="B342" s="409">
        <v>3</v>
      </c>
      <c r="C342" s="409">
        <v>3</v>
      </c>
      <c r="D342" s="409">
        <v>3</v>
      </c>
      <c r="E342" s="409">
        <v>2</v>
      </c>
      <c r="F342" s="409">
        <v>2</v>
      </c>
      <c r="G342" s="409">
        <v>2</v>
      </c>
      <c r="H342" s="546">
        <v>2</v>
      </c>
      <c r="I342" s="409">
        <v>2</v>
      </c>
      <c r="J342" s="409">
        <v>2</v>
      </c>
      <c r="K342" s="409">
        <v>3</v>
      </c>
      <c r="L342" s="628">
        <v>3</v>
      </c>
      <c r="M342" s="409">
        <v>9</v>
      </c>
      <c r="N342" s="413">
        <f t="shared" ref="N342:N345" si="115">INDEX(B342:M342,COUNT(B342:M342))</f>
        <v>9</v>
      </c>
      <c r="O342" s="413">
        <f t="shared" si="114"/>
        <v>3</v>
      </c>
    </row>
    <row r="343" spans="1:15" x14ac:dyDescent="0.2">
      <c r="A343" s="270" t="s">
        <v>50</v>
      </c>
      <c r="B343" s="247">
        <v>118</v>
      </c>
      <c r="C343" s="247">
        <v>115</v>
      </c>
      <c r="D343" s="247">
        <v>118</v>
      </c>
      <c r="E343" s="247">
        <v>119</v>
      </c>
      <c r="F343" s="247">
        <v>120</v>
      </c>
      <c r="G343" s="247">
        <v>120</v>
      </c>
      <c r="H343" s="547">
        <v>120</v>
      </c>
      <c r="I343" s="247">
        <v>115</v>
      </c>
      <c r="J343" s="247">
        <v>112</v>
      </c>
      <c r="K343" s="247">
        <v>108</v>
      </c>
      <c r="L343" s="609">
        <v>112</v>
      </c>
      <c r="M343" s="247">
        <v>118</v>
      </c>
      <c r="N343" s="274">
        <f t="shared" si="115"/>
        <v>118</v>
      </c>
      <c r="O343" s="274">
        <f t="shared" si="114"/>
        <v>116.25</v>
      </c>
    </row>
    <row r="344" spans="1:15" x14ac:dyDescent="0.2">
      <c r="A344" s="414" t="s">
        <v>51</v>
      </c>
      <c r="B344" s="409">
        <v>6</v>
      </c>
      <c r="C344" s="409">
        <v>6</v>
      </c>
      <c r="D344" s="409">
        <v>6</v>
      </c>
      <c r="E344" s="409">
        <v>6</v>
      </c>
      <c r="F344" s="409">
        <v>6</v>
      </c>
      <c r="G344" s="409">
        <v>6</v>
      </c>
      <c r="H344" s="546">
        <v>6</v>
      </c>
      <c r="I344" s="409">
        <v>6</v>
      </c>
      <c r="J344" s="409">
        <v>6</v>
      </c>
      <c r="K344" s="409">
        <v>6</v>
      </c>
      <c r="L344" s="628">
        <v>6</v>
      </c>
      <c r="M344" s="409">
        <v>6</v>
      </c>
      <c r="N344" s="413">
        <f t="shared" si="115"/>
        <v>6</v>
      </c>
      <c r="O344" s="413">
        <f t="shared" si="114"/>
        <v>6</v>
      </c>
    </row>
    <row r="345" spans="1:15" x14ac:dyDescent="0.2">
      <c r="A345" s="270" t="s">
        <v>52</v>
      </c>
      <c r="B345" s="247">
        <v>1</v>
      </c>
      <c r="C345" s="247">
        <v>1</v>
      </c>
      <c r="D345" s="247">
        <v>1</v>
      </c>
      <c r="E345" s="247">
        <v>1</v>
      </c>
      <c r="F345" s="247">
        <v>1</v>
      </c>
      <c r="G345" s="247">
        <v>1</v>
      </c>
      <c r="H345" s="547">
        <v>1</v>
      </c>
      <c r="I345" s="247">
        <v>1</v>
      </c>
      <c r="J345" s="247">
        <v>1</v>
      </c>
      <c r="K345" s="247">
        <v>1</v>
      </c>
      <c r="L345" s="247">
        <v>1</v>
      </c>
      <c r="M345" s="247">
        <v>1</v>
      </c>
      <c r="N345" s="274">
        <f t="shared" si="115"/>
        <v>1</v>
      </c>
      <c r="O345" s="274">
        <f t="shared" si="114"/>
        <v>1</v>
      </c>
    </row>
    <row r="346" spans="1:15" x14ac:dyDescent="0.2">
      <c r="A346" s="414" t="s">
        <v>53</v>
      </c>
      <c r="B346" s="409">
        <v>1</v>
      </c>
      <c r="C346" s="409">
        <v>1</v>
      </c>
      <c r="D346" s="409">
        <v>1</v>
      </c>
      <c r="E346" s="409">
        <v>1</v>
      </c>
      <c r="F346" s="409">
        <v>1</v>
      </c>
      <c r="G346" s="409">
        <v>1</v>
      </c>
      <c r="H346" s="546">
        <v>1</v>
      </c>
      <c r="I346" s="409">
        <v>1</v>
      </c>
      <c r="J346" s="409">
        <v>1</v>
      </c>
      <c r="K346" s="409">
        <v>1</v>
      </c>
      <c r="L346" s="409">
        <v>1</v>
      </c>
      <c r="M346" s="409">
        <v>1</v>
      </c>
      <c r="N346" s="413">
        <f>INDEX(B345:M345,COUNT(B345:M345))</f>
        <v>1</v>
      </c>
      <c r="O346" s="413">
        <f t="shared" si="114"/>
        <v>1</v>
      </c>
    </row>
    <row r="347" spans="1:15" x14ac:dyDescent="0.2">
      <c r="A347" s="270" t="s">
        <v>6</v>
      </c>
      <c r="B347" s="279"/>
      <c r="C347" s="247"/>
      <c r="D347" s="247"/>
      <c r="E347" s="247"/>
      <c r="F347" s="247"/>
      <c r="G347" s="247"/>
      <c r="H347" s="547"/>
      <c r="I347" s="247"/>
      <c r="J347" s="247"/>
      <c r="K347" s="247"/>
      <c r="L347" s="247"/>
      <c r="M347" s="247"/>
      <c r="N347" s="274">
        <f>INDEX(B347:M347,COUNT(B346:M346))</f>
        <v>0</v>
      </c>
      <c r="O347" s="274">
        <f t="shared" si="114"/>
        <v>0</v>
      </c>
    </row>
    <row r="348" spans="1:15" x14ac:dyDescent="0.2">
      <c r="A348" s="226" t="s">
        <v>0</v>
      </c>
      <c r="B348" s="225">
        <f t="shared" ref="B348:M348" si="116">SUM(B339:B347)</f>
        <v>225</v>
      </c>
      <c r="C348" s="225">
        <f t="shared" si="116"/>
        <v>222</v>
      </c>
      <c r="D348" s="225">
        <f t="shared" si="116"/>
        <v>223</v>
      </c>
      <c r="E348" s="225">
        <f t="shared" si="116"/>
        <v>222</v>
      </c>
      <c r="F348" s="225">
        <f t="shared" si="116"/>
        <v>221</v>
      </c>
      <c r="G348" s="225">
        <f t="shared" si="116"/>
        <v>220</v>
      </c>
      <c r="H348" s="225">
        <f t="shared" si="116"/>
        <v>223</v>
      </c>
      <c r="I348" s="225">
        <f t="shared" si="116"/>
        <v>220</v>
      </c>
      <c r="J348" s="225">
        <f t="shared" si="116"/>
        <v>217</v>
      </c>
      <c r="K348" s="410">
        <f t="shared" si="116"/>
        <v>210</v>
      </c>
      <c r="L348" s="410">
        <f t="shared" si="116"/>
        <v>212</v>
      </c>
      <c r="M348" s="410">
        <f t="shared" si="116"/>
        <v>243</v>
      </c>
      <c r="N348" s="225">
        <f>SUM(N339:N347)</f>
        <v>243</v>
      </c>
      <c r="O348" s="225">
        <f>SUM(O339:O347)</f>
        <v>221.5</v>
      </c>
    </row>
    <row r="349" spans="1:15" ht="15" customHeight="1" x14ac:dyDescent="0.2">
      <c r="A349" s="653"/>
      <c r="B349" s="654"/>
      <c r="C349" s="654"/>
      <c r="D349" s="654"/>
      <c r="E349" s="654"/>
      <c r="F349" s="654"/>
      <c r="G349" s="654"/>
      <c r="H349" s="654"/>
      <c r="I349" s="654"/>
      <c r="J349" s="654"/>
      <c r="K349" s="654"/>
      <c r="L349" s="654"/>
      <c r="M349" s="654"/>
      <c r="N349" s="654"/>
      <c r="O349" s="655"/>
    </row>
    <row r="350" spans="1:15" x14ac:dyDescent="0.2">
      <c r="A350" s="650" t="s">
        <v>450</v>
      </c>
      <c r="B350" s="650"/>
      <c r="C350" s="650"/>
      <c r="D350" s="650"/>
      <c r="E350" s="650"/>
      <c r="F350" s="650"/>
      <c r="G350" s="650"/>
      <c r="H350" s="650"/>
      <c r="I350" s="650"/>
      <c r="J350" s="650"/>
      <c r="K350" s="650"/>
      <c r="L350" s="650"/>
      <c r="M350" s="650"/>
      <c r="N350" s="650"/>
      <c r="O350" s="650"/>
    </row>
    <row r="351" spans="1:15" x14ac:dyDescent="0.2">
      <c r="A351" s="207" t="s">
        <v>7</v>
      </c>
      <c r="B351" s="119">
        <v>11</v>
      </c>
      <c r="C351" s="119">
        <v>12</v>
      </c>
      <c r="D351" s="99">
        <v>11</v>
      </c>
      <c r="E351" s="119">
        <v>22</v>
      </c>
      <c r="F351" s="99">
        <v>24</v>
      </c>
      <c r="G351" s="119">
        <v>24</v>
      </c>
      <c r="H351" s="99">
        <v>27</v>
      </c>
      <c r="I351" s="119">
        <v>25</v>
      </c>
      <c r="J351" s="119">
        <v>32</v>
      </c>
      <c r="K351" s="119">
        <v>17</v>
      </c>
      <c r="L351" s="119">
        <v>26</v>
      </c>
      <c r="M351" s="119">
        <v>27</v>
      </c>
      <c r="N351" s="116">
        <f t="shared" ref="N351:N360" si="117">SUM(B351:M351)</f>
        <v>258</v>
      </c>
      <c r="O351" s="101">
        <f>IF(N351=0,0,AVERAGE(B351:M351))</f>
        <v>21.5</v>
      </c>
    </row>
    <row r="352" spans="1:15" x14ac:dyDescent="0.2">
      <c r="A352" s="310" t="s">
        <v>355</v>
      </c>
      <c r="B352" s="253">
        <v>8</v>
      </c>
      <c r="C352" s="253">
        <v>9</v>
      </c>
      <c r="D352" s="247">
        <v>8</v>
      </c>
      <c r="E352" s="253">
        <v>8</v>
      </c>
      <c r="F352" s="247">
        <v>12</v>
      </c>
      <c r="G352" s="253">
        <v>13</v>
      </c>
      <c r="H352" s="247">
        <v>7</v>
      </c>
      <c r="I352" s="253">
        <v>7</v>
      </c>
      <c r="J352" s="253">
        <v>6</v>
      </c>
      <c r="K352" s="253">
        <v>12</v>
      </c>
      <c r="L352" s="253">
        <v>23</v>
      </c>
      <c r="M352" s="253">
        <v>7</v>
      </c>
      <c r="N352" s="274">
        <f t="shared" si="117"/>
        <v>120</v>
      </c>
      <c r="O352" s="249">
        <f>IF(N352=0,0,AVERAGE(B352:M352))</f>
        <v>10</v>
      </c>
    </row>
    <row r="353" spans="1:23" x14ac:dyDescent="0.2">
      <c r="A353" s="109" t="s">
        <v>8</v>
      </c>
      <c r="B353" s="122">
        <v>5</v>
      </c>
      <c r="C353" s="208">
        <v>2</v>
      </c>
      <c r="D353" s="208">
        <v>2</v>
      </c>
      <c r="E353" s="208">
        <v>2</v>
      </c>
      <c r="F353" s="208">
        <v>1</v>
      </c>
      <c r="G353" s="208">
        <v>1</v>
      </c>
      <c r="H353" s="208"/>
      <c r="I353" s="208">
        <v>2</v>
      </c>
      <c r="J353" s="208">
        <v>5</v>
      </c>
      <c r="K353" s="208">
        <v>9</v>
      </c>
      <c r="L353" s="208">
        <v>7</v>
      </c>
      <c r="M353" s="122">
        <v>34</v>
      </c>
      <c r="N353" s="116">
        <f t="shared" si="117"/>
        <v>70</v>
      </c>
      <c r="O353" s="101">
        <f t="shared" ref="O353:O360" si="118">IF(N353=0,0,AVERAGE(B353:M353))</f>
        <v>6.3636363636363633</v>
      </c>
    </row>
    <row r="354" spans="1:23" x14ac:dyDescent="0.2">
      <c r="A354" s="270" t="s">
        <v>9</v>
      </c>
      <c r="B354" s="253">
        <v>2</v>
      </c>
      <c r="C354" s="311">
        <v>5</v>
      </c>
      <c r="D354" s="311">
        <v>2</v>
      </c>
      <c r="E354" s="311">
        <v>3</v>
      </c>
      <c r="F354" s="311">
        <v>1</v>
      </c>
      <c r="G354" s="311">
        <v>2</v>
      </c>
      <c r="H354" s="311">
        <v>1</v>
      </c>
      <c r="I354" s="311">
        <v>5</v>
      </c>
      <c r="J354" s="311">
        <v>8</v>
      </c>
      <c r="K354" s="311">
        <v>16</v>
      </c>
      <c r="L354" s="311">
        <v>5</v>
      </c>
      <c r="M354" s="253">
        <v>3</v>
      </c>
      <c r="N354" s="274">
        <f t="shared" si="117"/>
        <v>53</v>
      </c>
      <c r="O354" s="249">
        <f t="shared" si="118"/>
        <v>4.416666666666667</v>
      </c>
    </row>
    <row r="355" spans="1:23" x14ac:dyDescent="0.2">
      <c r="A355" s="209" t="s">
        <v>10</v>
      </c>
      <c r="B355" s="139">
        <v>225</v>
      </c>
      <c r="C355" s="139">
        <v>222</v>
      </c>
      <c r="D355" s="139">
        <v>223</v>
      </c>
      <c r="E355" s="139">
        <v>222</v>
      </c>
      <c r="F355" s="139">
        <v>221</v>
      </c>
      <c r="G355" s="139">
        <v>220</v>
      </c>
      <c r="H355" s="139">
        <v>223</v>
      </c>
      <c r="I355" s="139">
        <v>220</v>
      </c>
      <c r="J355" s="139">
        <v>217</v>
      </c>
      <c r="K355" s="139">
        <v>210</v>
      </c>
      <c r="L355" s="139">
        <v>212</v>
      </c>
      <c r="M355" s="394">
        <v>243</v>
      </c>
      <c r="N355" s="601">
        <f>INDEX(B355:M355,COUNT(B355:M355))</f>
        <v>243</v>
      </c>
      <c r="O355" s="101">
        <f t="shared" si="118"/>
        <v>221.5</v>
      </c>
    </row>
    <row r="356" spans="1:23" x14ac:dyDescent="0.2">
      <c r="A356" s="270" t="s">
        <v>483</v>
      </c>
      <c r="B356" s="312">
        <v>1053.04</v>
      </c>
      <c r="C356" s="312">
        <v>1139.1500000000001</v>
      </c>
      <c r="D356" s="312">
        <v>1373.2</v>
      </c>
      <c r="E356" s="313">
        <v>1274.98</v>
      </c>
      <c r="F356" s="313">
        <v>936.7</v>
      </c>
      <c r="G356" s="312">
        <v>608.26</v>
      </c>
      <c r="H356" s="312">
        <v>557.08000000000004</v>
      </c>
      <c r="I356" s="247">
        <v>1087</v>
      </c>
      <c r="J356" s="253">
        <v>1059</v>
      </c>
      <c r="K356" s="253">
        <v>1445</v>
      </c>
      <c r="L356" s="253">
        <v>702</v>
      </c>
      <c r="M356" s="253">
        <v>851</v>
      </c>
      <c r="N356" s="274">
        <f t="shared" si="117"/>
        <v>12086.41</v>
      </c>
      <c r="O356" s="249">
        <f t="shared" si="118"/>
        <v>1007.2008333333333</v>
      </c>
    </row>
    <row r="357" spans="1:23" x14ac:dyDescent="0.2">
      <c r="A357" s="109" t="s">
        <v>11</v>
      </c>
      <c r="B357" s="554">
        <f>IF(B356=0,"",B356/(B355*B435*7.33)*100)</f>
        <v>2.0596654393248151</v>
      </c>
      <c r="C357" s="554">
        <f t="shared" ref="C357:J357" si="119">IF(C356=0,"",C356/(C355*C435*7.33)*100)</f>
        <v>2.4139372001252797</v>
      </c>
      <c r="D357" s="554">
        <f t="shared" si="119"/>
        <v>2.7099623877270993</v>
      </c>
      <c r="E357" s="554">
        <f t="shared" si="119"/>
        <v>2.6117113020250811</v>
      </c>
      <c r="F357" s="554">
        <f t="shared" si="119"/>
        <v>1.8652737483877739</v>
      </c>
      <c r="G357" s="554">
        <f t="shared" si="119"/>
        <v>1.2573070403902602</v>
      </c>
      <c r="H357" s="554">
        <f t="shared" si="119"/>
        <v>1.0993779835093305</v>
      </c>
      <c r="I357" s="554">
        <f t="shared" si="119"/>
        <v>2.174408788852304</v>
      </c>
      <c r="J357" s="554">
        <f t="shared" si="119"/>
        <v>2.2192743664380328</v>
      </c>
      <c r="K357" s="554">
        <v>3</v>
      </c>
      <c r="L357" s="554">
        <v>1.5</v>
      </c>
      <c r="M357" s="210">
        <f>IF(M356=0,"",M356/(M355*M435)*100)</f>
        <v>11.296960042479757</v>
      </c>
      <c r="N357" s="116">
        <f t="shared" si="117"/>
        <v>34.207878299259733</v>
      </c>
      <c r="O357" s="101">
        <f t="shared" si="118"/>
        <v>2.8506565249383109</v>
      </c>
    </row>
    <row r="358" spans="1:23" x14ac:dyDescent="0.2">
      <c r="A358" s="270" t="s">
        <v>12</v>
      </c>
      <c r="B358" s="312">
        <v>281.07</v>
      </c>
      <c r="C358" s="312">
        <v>592.28</v>
      </c>
      <c r="D358" s="312">
        <v>763.58</v>
      </c>
      <c r="E358" s="312">
        <v>324.44</v>
      </c>
      <c r="F358" s="313">
        <v>325.07</v>
      </c>
      <c r="G358" s="312">
        <v>146.6</v>
      </c>
      <c r="H358" s="312">
        <v>346.44</v>
      </c>
      <c r="I358" s="312">
        <v>416.57</v>
      </c>
      <c r="J358" s="312">
        <v>342</v>
      </c>
      <c r="K358" s="312">
        <v>311.39</v>
      </c>
      <c r="L358" s="312">
        <v>383.34</v>
      </c>
      <c r="M358" s="312">
        <v>1090.0999999999999</v>
      </c>
      <c r="N358" s="274">
        <f t="shared" si="117"/>
        <v>5322.8799999999992</v>
      </c>
      <c r="O358" s="249">
        <f t="shared" si="118"/>
        <v>443.57333333333327</v>
      </c>
    </row>
    <row r="359" spans="1:23" x14ac:dyDescent="0.2">
      <c r="A359" s="109" t="s">
        <v>13</v>
      </c>
      <c r="B359" s="211">
        <v>349.86</v>
      </c>
      <c r="C359" s="211">
        <v>470.15</v>
      </c>
      <c r="D359" s="212">
        <v>331.62</v>
      </c>
      <c r="E359" s="533">
        <v>134.54</v>
      </c>
      <c r="F359" s="213">
        <v>106</v>
      </c>
      <c r="G359" s="213">
        <v>162</v>
      </c>
      <c r="H359" s="213">
        <v>121</v>
      </c>
      <c r="I359" s="213">
        <v>437.24</v>
      </c>
      <c r="J359" s="213">
        <v>383</v>
      </c>
      <c r="K359" s="213">
        <v>360</v>
      </c>
      <c r="L359" s="213">
        <v>376</v>
      </c>
      <c r="M359" s="213">
        <v>597</v>
      </c>
      <c r="N359" s="116">
        <f t="shared" si="117"/>
        <v>3828.41</v>
      </c>
      <c r="O359" s="101">
        <f t="shared" si="118"/>
        <v>319.03416666666664</v>
      </c>
    </row>
    <row r="360" spans="1:23" x14ac:dyDescent="0.2">
      <c r="A360" s="270" t="s">
        <v>14</v>
      </c>
      <c r="B360" s="314">
        <f>IFERROR(IF(B355="","",((B353+B354)/2)*(100)/B355),"")</f>
        <v>1.5555555555555556</v>
      </c>
      <c r="C360" s="314">
        <f t="shared" ref="C360:M360" si="120">IFERROR(IF(C355="","",((C353+C354)/2)*(100)/C355),"")</f>
        <v>1.5765765765765767</v>
      </c>
      <c r="D360" s="314">
        <f t="shared" si="120"/>
        <v>0.89686098654708524</v>
      </c>
      <c r="E360" s="314">
        <f t="shared" si="120"/>
        <v>1.1261261261261262</v>
      </c>
      <c r="F360" s="314">
        <f t="shared" si="120"/>
        <v>0.45248868778280543</v>
      </c>
      <c r="G360" s="314">
        <f t="shared" si="120"/>
        <v>0.68181818181818177</v>
      </c>
      <c r="H360" s="314">
        <f t="shared" si="120"/>
        <v>0.22421524663677131</v>
      </c>
      <c r="I360" s="314">
        <f t="shared" si="120"/>
        <v>1.5909090909090908</v>
      </c>
      <c r="J360" s="314">
        <f t="shared" si="120"/>
        <v>2.9953917050691246</v>
      </c>
      <c r="K360" s="314">
        <f t="shared" si="120"/>
        <v>5.9523809523809526</v>
      </c>
      <c r="L360" s="314">
        <f t="shared" si="120"/>
        <v>2.8301886792452828</v>
      </c>
      <c r="M360" s="314">
        <f t="shared" si="120"/>
        <v>7.6131687242798352</v>
      </c>
      <c r="N360" s="274">
        <f t="shared" si="117"/>
        <v>27.495680512927386</v>
      </c>
      <c r="O360" s="249">
        <f t="shared" si="118"/>
        <v>2.2913067094106156</v>
      </c>
    </row>
    <row r="361" spans="1:23" x14ac:dyDescent="0.2">
      <c r="A361" s="109" t="s">
        <v>260</v>
      </c>
      <c r="B361" s="214">
        <f t="shared" ref="B361:M361" si="121">IFERROR(B318/B322,"")</f>
        <v>0.41333333333333333</v>
      </c>
      <c r="C361" s="214">
        <f t="shared" si="121"/>
        <v>0.4144144144144144</v>
      </c>
      <c r="D361" s="214">
        <f t="shared" si="121"/>
        <v>0.42600896860986548</v>
      </c>
      <c r="E361" s="214">
        <f t="shared" si="121"/>
        <v>0.41891891891891891</v>
      </c>
      <c r="F361" s="214">
        <f t="shared" si="121"/>
        <v>0.41628959276018102</v>
      </c>
      <c r="G361" s="214">
        <f t="shared" si="121"/>
        <v>0.42272727272727273</v>
      </c>
      <c r="H361" s="214">
        <f t="shared" si="121"/>
        <v>0.4349775784753363</v>
      </c>
      <c r="I361" s="214">
        <f t="shared" si="121"/>
        <v>0.44545454545454544</v>
      </c>
      <c r="J361" s="214">
        <f t="shared" si="121"/>
        <v>0.42396313364055299</v>
      </c>
      <c r="K361" s="214">
        <f>IFERROR(K318/K322,"")</f>
        <v>0.42857142857142855</v>
      </c>
      <c r="L361" s="214">
        <f t="shared" si="121"/>
        <v>0.46698113207547171</v>
      </c>
      <c r="M361" s="214">
        <f t="shared" si="121"/>
        <v>0.41563786008230452</v>
      </c>
      <c r="N361" s="337">
        <f t="shared" ref="N361:N367" si="122">INDEX(B361:M361,COUNT(B361:M361))</f>
        <v>0.41563786008230452</v>
      </c>
      <c r="O361" s="335">
        <f>IF(N361=0,0,AVERAGE(B361:M361))</f>
        <v>0.42727318158863548</v>
      </c>
    </row>
    <row r="362" spans="1:23" x14ac:dyDescent="0.2">
      <c r="A362" s="270" t="s">
        <v>259</v>
      </c>
      <c r="B362" s="315">
        <f t="shared" ref="B362:M362" si="123">IFERROR(B319/B322,"")</f>
        <v>0.34222222222222221</v>
      </c>
      <c r="C362" s="315">
        <f t="shared" si="123"/>
        <v>0.34684684684684686</v>
      </c>
      <c r="D362" s="315">
        <f t="shared" si="123"/>
        <v>0.33632286995515698</v>
      </c>
      <c r="E362" s="315">
        <f t="shared" si="123"/>
        <v>0.34234234234234234</v>
      </c>
      <c r="F362" s="315">
        <f t="shared" si="123"/>
        <v>0.34389140271493213</v>
      </c>
      <c r="G362" s="315">
        <f t="shared" si="123"/>
        <v>0.35</v>
      </c>
      <c r="H362" s="315">
        <f t="shared" si="123"/>
        <v>0.3273542600896861</v>
      </c>
      <c r="I362" s="315">
        <f t="shared" si="123"/>
        <v>0.31818181818181818</v>
      </c>
      <c r="J362" s="315">
        <f t="shared" si="123"/>
        <v>0.33179723502304148</v>
      </c>
      <c r="K362" s="315">
        <f t="shared" si="123"/>
        <v>0.34285714285714286</v>
      </c>
      <c r="L362" s="315">
        <f t="shared" si="123"/>
        <v>0.30188679245283018</v>
      </c>
      <c r="M362" s="315">
        <f t="shared" si="123"/>
        <v>0.37037037037037035</v>
      </c>
      <c r="N362" s="338">
        <f t="shared" si="122"/>
        <v>0.37037037037037035</v>
      </c>
      <c r="O362" s="336">
        <f t="shared" ref="O362:O367" si="124">IF(N362=0,0,AVERAGE(B362:M362))</f>
        <v>0.33783944192136578</v>
      </c>
      <c r="P362" s="35"/>
    </row>
    <row r="363" spans="1:23" ht="15" customHeight="1" x14ac:dyDescent="0.2">
      <c r="A363" s="109" t="s">
        <v>261</v>
      </c>
      <c r="B363" s="214">
        <f t="shared" ref="B363:M363" si="125">IFERROR(B320/B322,"")</f>
        <v>0.17333333333333334</v>
      </c>
      <c r="C363" s="214">
        <f t="shared" si="125"/>
        <v>0.17117117117117117</v>
      </c>
      <c r="D363" s="214">
        <f t="shared" si="125"/>
        <v>0.17040358744394618</v>
      </c>
      <c r="E363" s="214">
        <f t="shared" si="125"/>
        <v>0.17117117117117117</v>
      </c>
      <c r="F363" s="214">
        <f t="shared" si="125"/>
        <v>0.17194570135746606</v>
      </c>
      <c r="G363" s="214">
        <f t="shared" si="125"/>
        <v>0.15909090909090909</v>
      </c>
      <c r="H363" s="214">
        <f t="shared" si="125"/>
        <v>0.17040358744394618</v>
      </c>
      <c r="I363" s="214">
        <f t="shared" si="125"/>
        <v>0.17272727272727273</v>
      </c>
      <c r="J363" s="214">
        <f t="shared" si="125"/>
        <v>0.17972350230414746</v>
      </c>
      <c r="K363" s="214">
        <f t="shared" si="125"/>
        <v>0.16666666666666666</v>
      </c>
      <c r="L363" s="214">
        <f t="shared" si="125"/>
        <v>0.16981132075471697</v>
      </c>
      <c r="M363" s="214">
        <f t="shared" si="125"/>
        <v>0.16049382716049382</v>
      </c>
      <c r="N363" s="337">
        <f t="shared" si="122"/>
        <v>0.16049382716049382</v>
      </c>
      <c r="O363" s="335">
        <f t="shared" si="124"/>
        <v>0.16974517088543675</v>
      </c>
      <c r="P363" s="35"/>
    </row>
    <row r="364" spans="1:23" ht="15" customHeight="1" x14ac:dyDescent="0.2">
      <c r="A364" s="270" t="s">
        <v>284</v>
      </c>
      <c r="B364" s="315">
        <f t="shared" ref="B364:M364" si="126">IFERROR(B321/B322,"")</f>
        <v>7.1111111111111111E-2</v>
      </c>
      <c r="C364" s="315">
        <f t="shared" si="126"/>
        <v>6.7567567567567571E-2</v>
      </c>
      <c r="D364" s="315">
        <f t="shared" si="126"/>
        <v>6.726457399103139E-2</v>
      </c>
      <c r="E364" s="315">
        <f t="shared" si="126"/>
        <v>6.7567567567567571E-2</v>
      </c>
      <c r="F364" s="315">
        <f t="shared" si="126"/>
        <v>6.7873303167420809E-2</v>
      </c>
      <c r="G364" s="315">
        <f t="shared" si="126"/>
        <v>6.8181818181818177E-2</v>
      </c>
      <c r="H364" s="315">
        <f t="shared" si="126"/>
        <v>6.726457399103139E-2</v>
      </c>
      <c r="I364" s="315">
        <f t="shared" si="126"/>
        <v>6.363636363636363E-2</v>
      </c>
      <c r="J364" s="315">
        <f t="shared" si="126"/>
        <v>6.4516129032258063E-2</v>
      </c>
      <c r="K364" s="315">
        <f t="shared" si="126"/>
        <v>6.1904761904761907E-2</v>
      </c>
      <c r="L364" s="315">
        <f t="shared" si="126"/>
        <v>6.1320754716981132E-2</v>
      </c>
      <c r="M364" s="315">
        <f t="shared" si="126"/>
        <v>5.3497942386831275E-2</v>
      </c>
      <c r="N364" s="338">
        <f t="shared" si="122"/>
        <v>5.3497942386831275E-2</v>
      </c>
      <c r="O364" s="336">
        <f t="shared" si="124"/>
        <v>6.5142205604561992E-2</v>
      </c>
      <c r="P364" s="35"/>
    </row>
    <row r="365" spans="1:23" ht="15" customHeight="1" x14ac:dyDescent="0.2">
      <c r="A365" s="109" t="s">
        <v>370</v>
      </c>
      <c r="B365" s="214">
        <f t="shared" ref="B365:L365" si="127">IFERROR(B366/B322,"")</f>
        <v>4.4444444444444446E-2</v>
      </c>
      <c r="C365" s="214">
        <f t="shared" si="127"/>
        <v>4.5045045045045043E-2</v>
      </c>
      <c r="D365" s="214">
        <f t="shared" si="127"/>
        <v>4.4843049327354258E-2</v>
      </c>
      <c r="E365" s="214">
        <f t="shared" si="127"/>
        <v>3.6036036036036036E-2</v>
      </c>
      <c r="F365" s="214">
        <f t="shared" si="127"/>
        <v>3.6199095022624438E-2</v>
      </c>
      <c r="G365" s="214">
        <f t="shared" si="127"/>
        <v>3.6363636363636362E-2</v>
      </c>
      <c r="H365" s="214">
        <f t="shared" si="127"/>
        <v>3.5874439461883408E-2</v>
      </c>
      <c r="I365" s="214">
        <f t="shared" si="127"/>
        <v>5.4545454545454543E-2</v>
      </c>
      <c r="J365" s="214">
        <f t="shared" si="127"/>
        <v>5.5299539170506916E-2</v>
      </c>
      <c r="K365" s="214">
        <f t="shared" si="127"/>
        <v>4.2857142857142858E-2</v>
      </c>
      <c r="L365" s="214">
        <f t="shared" si="127"/>
        <v>4.2452830188679243E-2</v>
      </c>
      <c r="M365" s="214">
        <f>IFERROR(M366/M322,"")</f>
        <v>3.7037037037037035E-2</v>
      </c>
      <c r="N365" s="337">
        <f t="shared" si="122"/>
        <v>3.7037037037037035E-2</v>
      </c>
      <c r="O365" s="335">
        <f t="shared" si="124"/>
        <v>4.2583145791653711E-2</v>
      </c>
      <c r="P365" s="35"/>
    </row>
    <row r="366" spans="1:23" ht="15" customHeight="1" x14ac:dyDescent="0.2">
      <c r="A366" s="270" t="s">
        <v>368</v>
      </c>
      <c r="B366" s="316">
        <v>10</v>
      </c>
      <c r="C366" s="317">
        <v>10</v>
      </c>
      <c r="D366" s="318">
        <v>10</v>
      </c>
      <c r="E366" s="318">
        <v>8</v>
      </c>
      <c r="F366" s="318">
        <v>8</v>
      </c>
      <c r="G366" s="318">
        <v>8</v>
      </c>
      <c r="H366" s="318">
        <v>8</v>
      </c>
      <c r="I366" s="318">
        <v>12</v>
      </c>
      <c r="J366" s="318">
        <v>12</v>
      </c>
      <c r="K366" s="318">
        <v>9</v>
      </c>
      <c r="L366" s="318">
        <v>9</v>
      </c>
      <c r="M366" s="319">
        <v>9</v>
      </c>
      <c r="N366" s="274">
        <f t="shared" si="122"/>
        <v>9</v>
      </c>
      <c r="O366" s="249">
        <f t="shared" si="124"/>
        <v>9.4166666666666661</v>
      </c>
      <c r="P366" s="73"/>
      <c r="Q366" s="155"/>
      <c r="R366" s="155"/>
      <c r="S366" s="155"/>
      <c r="T366" s="155"/>
      <c r="U366" s="155"/>
      <c r="V366" s="155"/>
      <c r="W366" s="155"/>
    </row>
    <row r="367" spans="1:23" ht="15" customHeight="1" x14ac:dyDescent="0.2">
      <c r="A367" s="109" t="s">
        <v>369</v>
      </c>
      <c r="B367" s="216">
        <v>6</v>
      </c>
      <c r="C367" s="215">
        <v>6</v>
      </c>
      <c r="D367" s="216">
        <v>6</v>
      </c>
      <c r="E367" s="216">
        <v>6</v>
      </c>
      <c r="F367" s="216">
        <v>6</v>
      </c>
      <c r="G367" s="216">
        <v>6</v>
      </c>
      <c r="H367" s="216">
        <v>6</v>
      </c>
      <c r="I367" s="216">
        <v>6</v>
      </c>
      <c r="J367" s="216">
        <v>6</v>
      </c>
      <c r="K367" s="216">
        <v>6</v>
      </c>
      <c r="L367" s="216">
        <v>6</v>
      </c>
      <c r="M367" s="217">
        <v>6</v>
      </c>
      <c r="N367" s="116">
        <f t="shared" si="122"/>
        <v>6</v>
      </c>
      <c r="O367" s="101">
        <f t="shared" si="124"/>
        <v>6</v>
      </c>
      <c r="P367" s="35"/>
    </row>
    <row r="368" spans="1:23" ht="15" customHeight="1" x14ac:dyDescent="0.2">
      <c r="A368" s="270" t="s">
        <v>346</v>
      </c>
      <c r="B368" s="247"/>
      <c r="C368" s="247">
        <v>16</v>
      </c>
      <c r="D368" s="247">
        <v>16</v>
      </c>
      <c r="E368" s="247">
        <v>16</v>
      </c>
      <c r="F368" s="247">
        <v>16</v>
      </c>
      <c r="G368" s="247">
        <v>16</v>
      </c>
      <c r="H368" s="247">
        <v>16</v>
      </c>
      <c r="I368" s="247">
        <v>15</v>
      </c>
      <c r="J368" s="247">
        <v>17</v>
      </c>
      <c r="K368" s="247">
        <v>16</v>
      </c>
      <c r="L368" s="247">
        <v>17</v>
      </c>
      <c r="M368" s="247">
        <v>16</v>
      </c>
      <c r="N368" s="602">
        <f>INDEX(C368:M368,COUNT(C368:M368))</f>
        <v>16</v>
      </c>
      <c r="O368" s="249">
        <f>IF(N368=0,0,AVERAGE(B368:M368))</f>
        <v>16.09090909090909</v>
      </c>
    </row>
    <row r="369" spans="1:37" ht="15" customHeight="1" x14ac:dyDescent="0.2">
      <c r="A369" s="109" t="s">
        <v>262</v>
      </c>
      <c r="B369" s="122"/>
      <c r="C369" s="122"/>
      <c r="D369" s="122"/>
      <c r="E369" s="122"/>
      <c r="F369" s="100"/>
      <c r="G369" s="122"/>
      <c r="H369" s="122"/>
      <c r="I369" s="122"/>
      <c r="J369" s="122"/>
      <c r="K369" s="122"/>
      <c r="L369" s="122"/>
      <c r="M369" s="122"/>
      <c r="N369" s="116">
        <f>I369</f>
        <v>0</v>
      </c>
      <c r="O369" s="101">
        <f>IF(N369=0,0,AVERAGE(B369:M369))</f>
        <v>0</v>
      </c>
    </row>
    <row r="370" spans="1:37" ht="15" customHeight="1" x14ac:dyDescent="0.2">
      <c r="A370" s="653"/>
      <c r="B370" s="654"/>
      <c r="C370" s="654"/>
      <c r="D370" s="654"/>
      <c r="E370" s="654"/>
      <c r="F370" s="654"/>
      <c r="G370" s="654"/>
      <c r="H370" s="654"/>
      <c r="I370" s="654"/>
      <c r="J370" s="654"/>
      <c r="K370" s="654"/>
      <c r="L370" s="654"/>
      <c r="M370" s="654"/>
      <c r="N370" s="654"/>
      <c r="O370" s="655"/>
      <c r="P370" s="67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  <c r="AA370" s="153"/>
      <c r="AB370" s="153"/>
      <c r="AC370" s="153"/>
      <c r="AD370" s="153"/>
      <c r="AE370" s="153"/>
      <c r="AF370" s="153"/>
      <c r="AG370" s="153"/>
      <c r="AH370" s="153"/>
      <c r="AI370" s="153"/>
      <c r="AJ370" s="153"/>
      <c r="AK370" s="153"/>
    </row>
    <row r="371" spans="1:37" s="153" customFormat="1" x14ac:dyDescent="0.2">
      <c r="A371" s="650" t="s">
        <v>451</v>
      </c>
      <c r="B371" s="650"/>
      <c r="C371" s="650"/>
      <c r="D371" s="650"/>
      <c r="E371" s="650"/>
      <c r="F371" s="650"/>
      <c r="G371" s="650"/>
      <c r="H371" s="650"/>
      <c r="I371" s="650"/>
      <c r="J371" s="650"/>
      <c r="K371" s="650"/>
      <c r="L371" s="650"/>
      <c r="M371" s="650"/>
      <c r="N371" s="650"/>
      <c r="O371" s="650"/>
      <c r="P371" s="36"/>
      <c r="Q371" s="144"/>
      <c r="R371" s="144"/>
      <c r="S371" s="144"/>
      <c r="T371" s="144"/>
      <c r="U371" s="144"/>
      <c r="V371" s="144"/>
      <c r="W371" s="144"/>
      <c r="X371" s="144"/>
      <c r="Y371" s="144"/>
      <c r="Z371" s="144"/>
      <c r="AA371" s="144"/>
      <c r="AB371" s="144"/>
      <c r="AC371" s="144"/>
      <c r="AD371" s="144"/>
      <c r="AE371" s="144"/>
      <c r="AF371" s="144"/>
      <c r="AG371" s="144"/>
      <c r="AH371" s="144"/>
      <c r="AI371" s="144"/>
      <c r="AJ371" s="144"/>
      <c r="AK371" s="144"/>
    </row>
    <row r="372" spans="1:37" x14ac:dyDescent="0.2">
      <c r="A372" s="218" t="s">
        <v>266</v>
      </c>
      <c r="B372" s="119">
        <v>200</v>
      </c>
      <c r="C372" s="219">
        <v>186</v>
      </c>
      <c r="D372" s="219">
        <v>189</v>
      </c>
      <c r="E372" s="219">
        <v>231</v>
      </c>
      <c r="F372" s="219">
        <v>195</v>
      </c>
      <c r="G372" s="219">
        <v>220</v>
      </c>
      <c r="H372" s="135">
        <v>234</v>
      </c>
      <c r="I372" s="579">
        <v>234</v>
      </c>
      <c r="J372" s="135">
        <v>260</v>
      </c>
      <c r="K372" s="219">
        <v>253</v>
      </c>
      <c r="L372" s="219">
        <v>259</v>
      </c>
      <c r="M372" s="119">
        <v>284</v>
      </c>
      <c r="N372" s="116">
        <f t="shared" ref="N372" si="128">SUM(B372:M372)</f>
        <v>2745</v>
      </c>
      <c r="O372" s="101">
        <f t="shared" ref="O372:O380" si="129">IF(N372=0,0,AVERAGE(B372:M372))</f>
        <v>228.75</v>
      </c>
    </row>
    <row r="373" spans="1:37" x14ac:dyDescent="0.2">
      <c r="A373" s="320" t="s">
        <v>267</v>
      </c>
      <c r="B373" s="253">
        <v>2</v>
      </c>
      <c r="C373" s="321">
        <v>1</v>
      </c>
      <c r="D373" s="321">
        <v>1</v>
      </c>
      <c r="E373" s="321">
        <v>1</v>
      </c>
      <c r="F373" s="321">
        <v>1</v>
      </c>
      <c r="G373" s="321">
        <v>1</v>
      </c>
      <c r="H373" s="265">
        <v>1</v>
      </c>
      <c r="I373" s="258">
        <v>1</v>
      </c>
      <c r="J373" s="265"/>
      <c r="K373" s="321">
        <v>1</v>
      </c>
      <c r="L373" s="321">
        <v>1</v>
      </c>
      <c r="M373" s="253">
        <v>1</v>
      </c>
      <c r="N373" s="274">
        <f t="shared" ref="N373:N379" si="130">SUM(B373:M373)</f>
        <v>12</v>
      </c>
      <c r="O373" s="249">
        <f t="shared" si="129"/>
        <v>1.0909090909090908</v>
      </c>
    </row>
    <row r="374" spans="1:37" x14ac:dyDescent="0.2">
      <c r="A374" s="220" t="s">
        <v>309</v>
      </c>
      <c r="B374" s="122">
        <v>72</v>
      </c>
      <c r="C374" s="221">
        <v>79</v>
      </c>
      <c r="D374" s="221">
        <v>82</v>
      </c>
      <c r="E374" s="221">
        <v>99</v>
      </c>
      <c r="F374" s="221">
        <v>66</v>
      </c>
      <c r="G374" s="221">
        <v>63</v>
      </c>
      <c r="H374" s="138">
        <v>76</v>
      </c>
      <c r="I374" s="580">
        <v>88</v>
      </c>
      <c r="J374" s="138">
        <v>75</v>
      </c>
      <c r="K374" s="221">
        <v>68</v>
      </c>
      <c r="L374" s="221">
        <v>74</v>
      </c>
      <c r="M374" s="122">
        <v>85</v>
      </c>
      <c r="N374" s="116">
        <f t="shared" si="130"/>
        <v>927</v>
      </c>
      <c r="O374" s="101">
        <f t="shared" si="129"/>
        <v>77.25</v>
      </c>
    </row>
    <row r="375" spans="1:37" ht="15" customHeight="1" x14ac:dyDescent="0.2">
      <c r="A375" s="320" t="s">
        <v>361</v>
      </c>
      <c r="B375" s="253">
        <v>126</v>
      </c>
      <c r="C375" s="321">
        <v>106</v>
      </c>
      <c r="D375" s="321">
        <v>106</v>
      </c>
      <c r="E375" s="321">
        <v>131</v>
      </c>
      <c r="F375" s="321">
        <v>128</v>
      </c>
      <c r="G375" s="321">
        <v>156</v>
      </c>
      <c r="H375" s="265">
        <v>157</v>
      </c>
      <c r="I375" s="258">
        <v>145</v>
      </c>
      <c r="J375" s="265">
        <v>185</v>
      </c>
      <c r="K375" s="321">
        <v>185</v>
      </c>
      <c r="L375" s="321">
        <v>185</v>
      </c>
      <c r="M375" s="253">
        <v>198</v>
      </c>
      <c r="N375" s="274">
        <f t="shared" si="130"/>
        <v>1808</v>
      </c>
      <c r="O375" s="249">
        <f t="shared" si="129"/>
        <v>150.66666666666666</v>
      </c>
    </row>
    <row r="376" spans="1:37" ht="15" customHeight="1" x14ac:dyDescent="0.2">
      <c r="A376" s="220" t="s">
        <v>268</v>
      </c>
      <c r="B376" s="122">
        <v>70</v>
      </c>
      <c r="C376" s="221">
        <v>127</v>
      </c>
      <c r="D376" s="221">
        <v>131</v>
      </c>
      <c r="E376" s="221">
        <v>160</v>
      </c>
      <c r="F376" s="221">
        <v>121</v>
      </c>
      <c r="G376" s="221">
        <v>72</v>
      </c>
      <c r="H376" s="138">
        <v>89</v>
      </c>
      <c r="I376" s="580">
        <v>86</v>
      </c>
      <c r="J376" s="138">
        <v>112</v>
      </c>
      <c r="K376" s="221">
        <v>98</v>
      </c>
      <c r="L376" s="221">
        <v>112</v>
      </c>
      <c r="M376" s="122">
        <v>119</v>
      </c>
      <c r="N376" s="116">
        <f t="shared" si="130"/>
        <v>1297</v>
      </c>
      <c r="O376" s="101">
        <f t="shared" si="129"/>
        <v>108.08333333333333</v>
      </c>
    </row>
    <row r="377" spans="1:37" x14ac:dyDescent="0.2">
      <c r="A377" s="320" t="s">
        <v>269</v>
      </c>
      <c r="B377" s="260">
        <v>59</v>
      </c>
      <c r="C377" s="321">
        <v>59</v>
      </c>
      <c r="D377" s="321">
        <v>58</v>
      </c>
      <c r="E377" s="321">
        <v>58</v>
      </c>
      <c r="F377" s="321">
        <v>55</v>
      </c>
      <c r="G377" s="321">
        <v>51</v>
      </c>
      <c r="H377" s="265">
        <v>62</v>
      </c>
      <c r="I377" s="258">
        <v>59</v>
      </c>
      <c r="J377" s="265">
        <v>67</v>
      </c>
      <c r="K377" s="321">
        <v>55</v>
      </c>
      <c r="L377" s="321">
        <v>65</v>
      </c>
      <c r="M377" s="260">
        <v>62</v>
      </c>
      <c r="N377" s="274">
        <f t="shared" si="130"/>
        <v>710</v>
      </c>
      <c r="O377" s="249">
        <f t="shared" si="129"/>
        <v>59.166666666666664</v>
      </c>
    </row>
    <row r="378" spans="1:37" x14ac:dyDescent="0.2">
      <c r="A378" s="220" t="s">
        <v>360</v>
      </c>
      <c r="B378" s="122">
        <v>1</v>
      </c>
      <c r="C378" s="221">
        <v>1</v>
      </c>
      <c r="D378" s="221">
        <v>1</v>
      </c>
      <c r="E378" s="221">
        <v>1</v>
      </c>
      <c r="F378" s="221"/>
      <c r="G378" s="221"/>
      <c r="H378" s="138"/>
      <c r="I378" s="581"/>
      <c r="J378" s="138"/>
      <c r="K378" s="221"/>
      <c r="L378" s="221"/>
      <c r="M378" s="122">
        <v>1</v>
      </c>
      <c r="N378" s="101">
        <f t="shared" si="130"/>
        <v>5</v>
      </c>
      <c r="O378" s="101">
        <f t="shared" si="129"/>
        <v>1</v>
      </c>
    </row>
    <row r="379" spans="1:37" x14ac:dyDescent="0.2">
      <c r="A379" s="320" t="s">
        <v>481</v>
      </c>
      <c r="B379" s="253">
        <v>18</v>
      </c>
      <c r="C379" s="321">
        <v>27</v>
      </c>
      <c r="D379" s="321">
        <v>29</v>
      </c>
      <c r="E379" s="321">
        <v>29</v>
      </c>
      <c r="F379" s="321">
        <v>22</v>
      </c>
      <c r="G379" s="321">
        <v>20</v>
      </c>
      <c r="H379" s="265">
        <v>23</v>
      </c>
      <c r="I379" s="265">
        <v>19</v>
      </c>
      <c r="J379" s="265">
        <v>19</v>
      </c>
      <c r="K379" s="321">
        <v>14</v>
      </c>
      <c r="L379" s="321">
        <v>16</v>
      </c>
      <c r="M379" s="253"/>
      <c r="N379" s="249">
        <f t="shared" si="130"/>
        <v>236</v>
      </c>
      <c r="O379" s="249">
        <f t="shared" si="129"/>
        <v>21.454545454545453</v>
      </c>
    </row>
    <row r="380" spans="1:37" x14ac:dyDescent="0.2">
      <c r="A380" s="529" t="s">
        <v>364</v>
      </c>
      <c r="B380" s="422">
        <v>28540.54</v>
      </c>
      <c r="C380" s="557">
        <v>1455173.25</v>
      </c>
      <c r="D380" s="530">
        <v>993434.65</v>
      </c>
      <c r="E380" s="530">
        <v>1360394.46</v>
      </c>
      <c r="F380" s="530">
        <v>1443501.27</v>
      </c>
      <c r="G380" s="530">
        <v>485225.36</v>
      </c>
      <c r="H380" s="531">
        <v>889402.95</v>
      </c>
      <c r="I380" s="531">
        <v>335704.72</v>
      </c>
      <c r="J380" s="558">
        <v>286736.96999999997</v>
      </c>
      <c r="K380" s="557">
        <v>4360569.5599999996</v>
      </c>
      <c r="L380" s="557">
        <v>759064.49</v>
      </c>
      <c r="M380" s="422">
        <v>1276974.5</v>
      </c>
      <c r="N380" s="2">
        <f t="shared" ref="N380:N382" si="131">INDEX(B380:M380,COUNT(B380:M380))</f>
        <v>1276974.5</v>
      </c>
      <c r="O380" s="2">
        <f t="shared" si="129"/>
        <v>1139560.2266666668</v>
      </c>
      <c r="P380" s="15"/>
      <c r="Q380" s="156"/>
      <c r="R380" s="156"/>
      <c r="S380" s="156"/>
      <c r="T380" s="156"/>
      <c r="U380" s="156"/>
      <c r="V380" s="156"/>
      <c r="W380" s="156"/>
      <c r="X380" s="156"/>
      <c r="Y380" s="156"/>
    </row>
    <row r="381" spans="1:37" x14ac:dyDescent="0.2">
      <c r="A381" s="320" t="s">
        <v>366</v>
      </c>
      <c r="B381" s="312">
        <f>B382</f>
        <v>906386.77</v>
      </c>
      <c r="C381" s="559">
        <f>B381+C382</f>
        <v>1835648.69</v>
      </c>
      <c r="D381" s="559">
        <f t="shared" ref="D381:H381" si="132">C381+D382</f>
        <v>2680942.9</v>
      </c>
      <c r="E381" s="559">
        <f t="shared" si="132"/>
        <v>3558636.3899999997</v>
      </c>
      <c r="F381" s="559">
        <f t="shared" si="132"/>
        <v>4238662.8099999996</v>
      </c>
      <c r="G381" s="559">
        <f t="shared" si="132"/>
        <v>5206262.42</v>
      </c>
      <c r="H381" s="559">
        <f t="shared" si="132"/>
        <v>5996699.75</v>
      </c>
      <c r="I381" s="560">
        <v>6745653.2800000003</v>
      </c>
      <c r="J381" s="561">
        <v>7113515.3700000001</v>
      </c>
      <c r="K381" s="559">
        <v>7364075.21</v>
      </c>
      <c r="L381" s="559">
        <v>8384127.2699999996</v>
      </c>
      <c r="M381" s="312"/>
      <c r="N381" s="249">
        <f t="shared" si="131"/>
        <v>8384127.2699999996</v>
      </c>
      <c r="O381" s="249">
        <f>IF(N381=0,0,AVERAGE(B381:M381))</f>
        <v>4911873.7145454548</v>
      </c>
    </row>
    <row r="382" spans="1:37" x14ac:dyDescent="0.2">
      <c r="A382" s="532" t="s">
        <v>365</v>
      </c>
      <c r="B382" s="555">
        <v>906386.77</v>
      </c>
      <c r="C382" s="556">
        <v>929261.92</v>
      </c>
      <c r="D382" s="555">
        <v>845294.21</v>
      </c>
      <c r="E382" s="555">
        <v>877693.49</v>
      </c>
      <c r="F382" s="555">
        <v>680026.42</v>
      </c>
      <c r="G382" s="555">
        <v>967599.61</v>
      </c>
      <c r="H382" s="555">
        <v>790437.33</v>
      </c>
      <c r="I382" s="555">
        <v>668705.30000000005</v>
      </c>
      <c r="J382" s="556">
        <v>367862.09</v>
      </c>
      <c r="K382" s="556">
        <v>250559.84</v>
      </c>
      <c r="L382" s="556">
        <v>1020052.06</v>
      </c>
      <c r="M382" s="555"/>
      <c r="N382" s="2">
        <f t="shared" si="131"/>
        <v>1020052.06</v>
      </c>
      <c r="O382" s="2">
        <f>IF(N382=0,0,AVERAGE(B382:M382))</f>
        <v>754898.09454545449</v>
      </c>
    </row>
    <row r="383" spans="1:37" ht="15" customHeight="1" x14ac:dyDescent="0.2">
      <c r="A383" s="665"/>
      <c r="B383" s="666"/>
      <c r="C383" s="666"/>
      <c r="D383" s="666"/>
      <c r="E383" s="666"/>
      <c r="F383" s="666"/>
      <c r="G383" s="666"/>
      <c r="H383" s="666"/>
      <c r="I383" s="666"/>
      <c r="J383" s="666"/>
      <c r="K383" s="666"/>
      <c r="L383" s="666"/>
      <c r="M383" s="666"/>
      <c r="N383" s="666"/>
      <c r="O383" s="667"/>
    </row>
    <row r="384" spans="1:37" x14ac:dyDescent="0.2">
      <c r="A384" s="650" t="s">
        <v>452</v>
      </c>
      <c r="B384" s="650"/>
      <c r="C384" s="650"/>
      <c r="D384" s="650"/>
      <c r="E384" s="650"/>
      <c r="F384" s="650"/>
      <c r="G384" s="650"/>
      <c r="H384" s="650"/>
      <c r="I384" s="650"/>
      <c r="J384" s="650"/>
      <c r="K384" s="650"/>
      <c r="L384" s="650"/>
      <c r="M384" s="650"/>
      <c r="N384" s="650"/>
      <c r="O384" s="650"/>
    </row>
    <row r="385" spans="1:15" x14ac:dyDescent="0.2">
      <c r="A385" s="393" t="s">
        <v>468</v>
      </c>
      <c r="B385" s="475">
        <v>75</v>
      </c>
      <c r="C385" s="475">
        <v>75</v>
      </c>
      <c r="D385" s="475"/>
      <c r="E385" s="528">
        <v>75</v>
      </c>
      <c r="F385" s="475">
        <v>75</v>
      </c>
      <c r="G385" s="475">
        <v>75</v>
      </c>
      <c r="H385" s="475">
        <v>78</v>
      </c>
      <c r="I385" s="475">
        <v>78</v>
      </c>
      <c r="J385" s="475">
        <v>39</v>
      </c>
      <c r="K385" s="475">
        <v>160</v>
      </c>
      <c r="L385" s="422">
        <v>85</v>
      </c>
      <c r="M385" s="422"/>
      <c r="N385" s="413">
        <f>SUM(B385:M385)</f>
        <v>815</v>
      </c>
      <c r="O385" s="413">
        <f>IF(N385=0,0,AVERAGE(B385:M385))</f>
        <v>81.5</v>
      </c>
    </row>
    <row r="386" spans="1:15" x14ac:dyDescent="0.2">
      <c r="A386" s="429" t="s">
        <v>473</v>
      </c>
      <c r="B386" s="484"/>
      <c r="C386" s="484"/>
      <c r="D386" s="472"/>
      <c r="E386" s="473"/>
      <c r="F386" s="472"/>
      <c r="G386" s="484"/>
      <c r="H386" s="484"/>
      <c r="I386" s="484"/>
      <c r="J386" s="484"/>
      <c r="K386" s="484"/>
      <c r="L386" s="485"/>
      <c r="M386" s="485"/>
      <c r="N386" s="274">
        <f>SUM(B386:M386)</f>
        <v>0</v>
      </c>
      <c r="O386" s="274">
        <f>IF(N386=0,0,AVERAGE(B386:M386))</f>
        <v>0</v>
      </c>
    </row>
    <row r="387" spans="1:15" x14ac:dyDescent="0.2">
      <c r="A387" s="393" t="s">
        <v>463</v>
      </c>
      <c r="B387" s="475"/>
      <c r="C387" s="475">
        <v>34.5</v>
      </c>
      <c r="D387" s="476"/>
      <c r="E387" s="477">
        <v>5462</v>
      </c>
      <c r="F387" s="476">
        <v>3868</v>
      </c>
      <c r="G387" s="475">
        <v>4460</v>
      </c>
      <c r="H387" s="475">
        <v>3121</v>
      </c>
      <c r="I387" s="475">
        <v>4866</v>
      </c>
      <c r="J387" s="475"/>
      <c r="K387" s="475">
        <v>1530</v>
      </c>
      <c r="L387" s="422">
        <v>5694</v>
      </c>
      <c r="M387" s="422">
        <v>5153.1899999999996</v>
      </c>
      <c r="N387" s="413">
        <f>SUM(B387:M387)</f>
        <v>34188.69</v>
      </c>
      <c r="O387" s="2">
        <f>IF(N387=0,0,AVERAGE(B387:M387))</f>
        <v>3798.7433333333338</v>
      </c>
    </row>
    <row r="388" spans="1:15" x14ac:dyDescent="0.2">
      <c r="A388" s="429" t="s">
        <v>387</v>
      </c>
      <c r="B388" s="484">
        <v>545.70000000000005</v>
      </c>
      <c r="C388" s="484">
        <v>266</v>
      </c>
      <c r="D388" s="472">
        <v>1602.5</v>
      </c>
      <c r="E388" s="473">
        <v>864.2</v>
      </c>
      <c r="F388" s="472">
        <v>1009</v>
      </c>
      <c r="G388" s="484">
        <v>677</v>
      </c>
      <c r="H388" s="484">
        <v>27694.06</v>
      </c>
      <c r="I388" s="484">
        <v>3283.7</v>
      </c>
      <c r="J388" s="484">
        <v>3041</v>
      </c>
      <c r="K388" s="484">
        <v>1360</v>
      </c>
      <c r="L388" s="485">
        <v>1047.7</v>
      </c>
      <c r="M388" s="485">
        <v>4282.5</v>
      </c>
      <c r="N388" s="274">
        <f>SUM(B388:M388)</f>
        <v>45673.359999999993</v>
      </c>
      <c r="O388" s="249">
        <f>IF(N388=0,0,AVERAGE(B388:M388))</f>
        <v>3806.1133333333328</v>
      </c>
    </row>
    <row r="389" spans="1:15" x14ac:dyDescent="0.2">
      <c r="A389" s="393" t="s">
        <v>388</v>
      </c>
      <c r="B389" s="475">
        <v>527.6</v>
      </c>
      <c r="C389" s="475">
        <v>472.6</v>
      </c>
      <c r="D389" s="476">
        <v>472.6</v>
      </c>
      <c r="E389" s="477"/>
      <c r="F389" s="476">
        <v>237.6</v>
      </c>
      <c r="G389" s="475">
        <v>353.8</v>
      </c>
      <c r="H389" s="475">
        <v>582.6</v>
      </c>
      <c r="I389" s="475">
        <v>290</v>
      </c>
      <c r="J389" s="475">
        <v>353.8</v>
      </c>
      <c r="K389" s="475">
        <v>1229</v>
      </c>
      <c r="L389" s="422">
        <v>811.4</v>
      </c>
      <c r="M389" s="422">
        <v>353.8</v>
      </c>
      <c r="N389" s="413">
        <f t="shared" ref="N389" si="133">SUM(B389:M389)</f>
        <v>5684.8</v>
      </c>
      <c r="O389" s="413">
        <f t="shared" ref="O389" si="134">IF(N389=0,0,AVERAGE(B389:M389))</f>
        <v>516.80000000000007</v>
      </c>
    </row>
    <row r="390" spans="1:15" x14ac:dyDescent="0.2">
      <c r="A390" s="272" t="s">
        <v>474</v>
      </c>
      <c r="B390" s="471">
        <v>1630.2</v>
      </c>
      <c r="C390" s="471">
        <v>4180.22</v>
      </c>
      <c r="D390" s="472">
        <v>2324.12</v>
      </c>
      <c r="E390" s="473">
        <v>2725.24</v>
      </c>
      <c r="F390" s="472">
        <v>974.8</v>
      </c>
      <c r="G390" s="471">
        <v>1546.65</v>
      </c>
      <c r="H390" s="471">
        <v>196.95</v>
      </c>
      <c r="I390" s="471">
        <v>2976.78</v>
      </c>
      <c r="J390" s="471">
        <v>1810.29</v>
      </c>
      <c r="K390" s="471">
        <v>9533.19</v>
      </c>
      <c r="L390" s="312">
        <v>5107.24</v>
      </c>
      <c r="M390" s="312">
        <v>2816.61</v>
      </c>
      <c r="N390" s="274">
        <f t="shared" ref="N390:N401" si="135">SUM(B390:M390)</f>
        <v>35822.29</v>
      </c>
      <c r="O390" s="249">
        <f t="shared" ref="O390:O396" si="136">IF(N390=0,0,AVERAGE(B390:M390))</f>
        <v>2985.1908333333336</v>
      </c>
    </row>
    <row r="391" spans="1:15" x14ac:dyDescent="0.2">
      <c r="A391" s="393" t="s">
        <v>389</v>
      </c>
      <c r="B391" s="475">
        <v>5139</v>
      </c>
      <c r="C391" s="475">
        <v>20821.52</v>
      </c>
      <c r="D391" s="476">
        <v>6995.83</v>
      </c>
      <c r="E391" s="519">
        <v>6866.36</v>
      </c>
      <c r="F391" s="476">
        <v>3325.55</v>
      </c>
      <c r="G391" s="475">
        <v>6639.65</v>
      </c>
      <c r="H391" s="475">
        <v>7883.42</v>
      </c>
      <c r="I391" s="475">
        <v>15579.71</v>
      </c>
      <c r="J391" s="475">
        <v>12330.86</v>
      </c>
      <c r="K391" s="475">
        <v>15165.52</v>
      </c>
      <c r="L391" s="422">
        <v>9173.69</v>
      </c>
      <c r="M391" s="422">
        <v>22139.54</v>
      </c>
      <c r="N391" s="413">
        <f t="shared" si="135"/>
        <v>132060.65000000002</v>
      </c>
      <c r="O391" s="2">
        <f t="shared" si="136"/>
        <v>11005.054166666669</v>
      </c>
    </row>
    <row r="392" spans="1:15" x14ac:dyDescent="0.2">
      <c r="A392" s="278" t="s">
        <v>435</v>
      </c>
      <c r="B392" s="471">
        <v>22183.71</v>
      </c>
      <c r="C392" s="471">
        <v>24201.97</v>
      </c>
      <c r="D392" s="471">
        <v>2246</v>
      </c>
      <c r="E392" s="520">
        <v>20343.28</v>
      </c>
      <c r="F392" s="471">
        <v>28418.2</v>
      </c>
      <c r="G392" s="471">
        <v>24244.799999999999</v>
      </c>
      <c r="H392" s="471">
        <v>14531.47</v>
      </c>
      <c r="I392" s="471">
        <v>62173.95</v>
      </c>
      <c r="J392" s="471">
        <v>14661.3</v>
      </c>
      <c r="K392" s="471">
        <v>3574.34</v>
      </c>
      <c r="L392" s="312">
        <v>60438.87</v>
      </c>
      <c r="M392" s="312">
        <v>35867.440000000002</v>
      </c>
      <c r="N392" s="274">
        <f t="shared" si="135"/>
        <v>312885.33</v>
      </c>
      <c r="O392" s="249">
        <f t="shared" si="136"/>
        <v>26073.7775</v>
      </c>
    </row>
    <row r="393" spans="1:15" x14ac:dyDescent="0.2">
      <c r="A393" s="393" t="s">
        <v>390</v>
      </c>
      <c r="B393" s="475">
        <v>4550.3900000000003</v>
      </c>
      <c r="C393" s="475">
        <v>9291.23</v>
      </c>
      <c r="D393" s="476">
        <v>13882.81</v>
      </c>
      <c r="E393" s="477">
        <v>17559.25</v>
      </c>
      <c r="F393" s="476">
        <v>5789.9</v>
      </c>
      <c r="G393" s="475">
        <v>20577.13</v>
      </c>
      <c r="H393" s="475">
        <v>17314.22</v>
      </c>
      <c r="I393" s="475">
        <v>9834.64</v>
      </c>
      <c r="J393" s="475">
        <v>14631.62</v>
      </c>
      <c r="K393" s="475">
        <v>12697.16</v>
      </c>
      <c r="L393" s="422">
        <v>14092.31</v>
      </c>
      <c r="M393" s="422">
        <v>18634.04</v>
      </c>
      <c r="N393" s="413">
        <f t="shared" si="135"/>
        <v>158854.70000000001</v>
      </c>
      <c r="O393" s="413">
        <f t="shared" si="136"/>
        <v>13237.891666666668</v>
      </c>
    </row>
    <row r="394" spans="1:15" x14ac:dyDescent="0.2">
      <c r="A394" s="278" t="s">
        <v>462</v>
      </c>
      <c r="B394" s="471"/>
      <c r="C394" s="471"/>
      <c r="D394" s="471"/>
      <c r="E394" s="520">
        <v>49</v>
      </c>
      <c r="F394" s="471">
        <v>104</v>
      </c>
      <c r="G394" s="471"/>
      <c r="H394" s="471"/>
      <c r="I394" s="471"/>
      <c r="J394" s="471">
        <v>134</v>
      </c>
      <c r="K394" s="471">
        <v>233.6</v>
      </c>
      <c r="L394" s="312">
        <v>397</v>
      </c>
      <c r="M394" s="312"/>
      <c r="N394" s="274">
        <f t="shared" si="135"/>
        <v>917.6</v>
      </c>
      <c r="O394" s="274">
        <f t="shared" si="136"/>
        <v>183.52</v>
      </c>
    </row>
    <row r="395" spans="1:15" x14ac:dyDescent="0.2">
      <c r="A395" s="393" t="s">
        <v>472</v>
      </c>
      <c r="B395" s="475">
        <v>11912.7</v>
      </c>
      <c r="C395" s="475">
        <v>17052.7</v>
      </c>
      <c r="D395" s="476">
        <v>18709.71</v>
      </c>
      <c r="E395" s="477">
        <v>30230.91</v>
      </c>
      <c r="F395" s="476">
        <v>50403.21</v>
      </c>
      <c r="G395" s="475">
        <v>16891.13</v>
      </c>
      <c r="H395" s="475">
        <v>9291.5</v>
      </c>
      <c r="I395" s="475">
        <v>10074.51</v>
      </c>
      <c r="J395" s="475">
        <v>14539.56</v>
      </c>
      <c r="K395" s="475">
        <v>9621.56</v>
      </c>
      <c r="L395" s="422">
        <v>1977.44</v>
      </c>
      <c r="M395" s="422">
        <v>14768.74</v>
      </c>
      <c r="N395" s="413">
        <f t="shared" si="135"/>
        <v>205473.67</v>
      </c>
      <c r="O395" s="2">
        <f t="shared" si="136"/>
        <v>17122.805833333336</v>
      </c>
    </row>
    <row r="396" spans="1:15" x14ac:dyDescent="0.2">
      <c r="A396" s="278" t="s">
        <v>391</v>
      </c>
      <c r="B396" s="471">
        <v>14757.16</v>
      </c>
      <c r="C396" s="471">
        <v>14479.5</v>
      </c>
      <c r="D396" s="472">
        <v>79107.199999999997</v>
      </c>
      <c r="E396" s="473">
        <v>42239.06</v>
      </c>
      <c r="F396" s="472">
        <v>62317</v>
      </c>
      <c r="G396" s="474">
        <v>40469.4</v>
      </c>
      <c r="H396" s="471">
        <v>139439.04999999999</v>
      </c>
      <c r="I396" s="471">
        <v>24613.11</v>
      </c>
      <c r="J396" s="471">
        <v>25742.85</v>
      </c>
      <c r="K396" s="471">
        <v>32956.870000000003</v>
      </c>
      <c r="L396" s="312">
        <v>52092.62</v>
      </c>
      <c r="M396" s="312">
        <v>20077.509999999998</v>
      </c>
      <c r="N396" s="274">
        <f t="shared" si="135"/>
        <v>548291.32999999996</v>
      </c>
      <c r="O396" s="274">
        <f t="shared" si="136"/>
        <v>45690.944166666661</v>
      </c>
    </row>
    <row r="397" spans="1:15" x14ac:dyDescent="0.2">
      <c r="A397" s="421" t="s">
        <v>460</v>
      </c>
      <c r="B397" s="475">
        <v>12054.1</v>
      </c>
      <c r="C397" s="475">
        <v>7757.41</v>
      </c>
      <c r="D397" s="476">
        <v>5076.91</v>
      </c>
      <c r="E397" s="477">
        <v>3015.9</v>
      </c>
      <c r="F397" s="476"/>
      <c r="G397" s="478">
        <v>390</v>
      </c>
      <c r="H397" s="475">
        <v>3062.35</v>
      </c>
      <c r="I397" s="475">
        <v>2008</v>
      </c>
      <c r="J397" s="475">
        <v>100.95</v>
      </c>
      <c r="K397" s="475">
        <v>329.27</v>
      </c>
      <c r="L397" s="422">
        <v>5114.2</v>
      </c>
      <c r="M397" s="422">
        <v>77.599999999999994</v>
      </c>
      <c r="N397" s="413">
        <f t="shared" si="135"/>
        <v>38986.689999999988</v>
      </c>
      <c r="O397" s="413">
        <v>74386.456666666665</v>
      </c>
    </row>
    <row r="398" spans="1:15" x14ac:dyDescent="0.2">
      <c r="A398" s="278" t="s">
        <v>457</v>
      </c>
      <c r="B398" s="471">
        <v>5.97</v>
      </c>
      <c r="C398" s="471"/>
      <c r="D398" s="471"/>
      <c r="E398" s="480"/>
      <c r="F398" s="471"/>
      <c r="G398" s="471"/>
      <c r="H398" s="471"/>
      <c r="I398" s="471"/>
      <c r="J398" s="471"/>
      <c r="K398" s="471"/>
      <c r="L398" s="312"/>
      <c r="M398" s="312"/>
      <c r="N398" s="274">
        <f t="shared" si="135"/>
        <v>5.97</v>
      </c>
      <c r="O398" s="249">
        <f t="shared" ref="O398:O404" si="137">IF(N398=0,0,AVERAGE(B398:M398))</f>
        <v>5.97</v>
      </c>
    </row>
    <row r="399" spans="1:15" x14ac:dyDescent="0.2">
      <c r="A399" s="393" t="s">
        <v>393</v>
      </c>
      <c r="B399" s="475">
        <v>10131</v>
      </c>
      <c r="C399" s="475">
        <v>2348.8000000000002</v>
      </c>
      <c r="D399" s="476">
        <v>6020</v>
      </c>
      <c r="E399" s="479">
        <v>10515.3</v>
      </c>
      <c r="F399" s="476">
        <v>5174.5</v>
      </c>
      <c r="G399" s="475">
        <v>656</v>
      </c>
      <c r="H399" s="475">
        <v>28664.83</v>
      </c>
      <c r="I399" s="475">
        <v>20715.8</v>
      </c>
      <c r="J399" s="475">
        <v>17932.68</v>
      </c>
      <c r="K399" s="475">
        <v>17554.400000000001</v>
      </c>
      <c r="L399" s="422">
        <v>17043.400000000001</v>
      </c>
      <c r="M399" s="422">
        <v>10416.299999999999</v>
      </c>
      <c r="N399" s="413">
        <f t="shared" si="135"/>
        <v>147173.00999999998</v>
      </c>
      <c r="O399" s="2">
        <f t="shared" si="137"/>
        <v>12264.417499999998</v>
      </c>
    </row>
    <row r="400" spans="1:15" x14ac:dyDescent="0.2">
      <c r="A400" s="327" t="s">
        <v>475</v>
      </c>
      <c r="B400" s="471">
        <v>196.43</v>
      </c>
      <c r="C400" s="471">
        <v>168.06</v>
      </c>
      <c r="D400" s="472">
        <v>1442.9</v>
      </c>
      <c r="E400" s="473">
        <v>571.74</v>
      </c>
      <c r="F400" s="472">
        <v>719.73</v>
      </c>
      <c r="G400" s="471">
        <v>600.5</v>
      </c>
      <c r="H400" s="471">
        <v>945.23</v>
      </c>
      <c r="I400" s="471">
        <v>1560.9</v>
      </c>
      <c r="J400" s="471">
        <v>4930.22</v>
      </c>
      <c r="K400" s="471">
        <v>807.03</v>
      </c>
      <c r="L400" s="312">
        <v>1231.4100000000001</v>
      </c>
      <c r="M400" s="312">
        <v>1662.92</v>
      </c>
      <c r="N400" s="274">
        <f t="shared" si="135"/>
        <v>14837.07</v>
      </c>
      <c r="O400" s="249">
        <f t="shared" si="137"/>
        <v>1236.4224999999999</v>
      </c>
    </row>
    <row r="401" spans="1:15" x14ac:dyDescent="0.2">
      <c r="A401" s="423" t="s">
        <v>392</v>
      </c>
      <c r="B401" s="475">
        <v>365.34</v>
      </c>
      <c r="C401" s="475">
        <v>1137.5</v>
      </c>
      <c r="D401" s="476">
        <v>3430.1</v>
      </c>
      <c r="E401" s="477">
        <v>8152.74</v>
      </c>
      <c r="F401" s="476">
        <v>2482</v>
      </c>
      <c r="G401" s="475">
        <v>1690.71</v>
      </c>
      <c r="H401" s="475">
        <v>466.8</v>
      </c>
      <c r="I401" s="475">
        <v>2647.84</v>
      </c>
      <c r="J401" s="475">
        <v>3585.66</v>
      </c>
      <c r="K401" s="475">
        <v>7480.74</v>
      </c>
      <c r="L401" s="422">
        <v>5475.31</v>
      </c>
      <c r="M401" s="422">
        <v>471</v>
      </c>
      <c r="N401" s="413">
        <f t="shared" si="135"/>
        <v>37385.74</v>
      </c>
      <c r="O401" s="413">
        <f t="shared" si="137"/>
        <v>3115.478333333333</v>
      </c>
    </row>
    <row r="402" spans="1:15" x14ac:dyDescent="0.2">
      <c r="A402" s="272" t="s">
        <v>479</v>
      </c>
      <c r="B402" s="471">
        <v>88370</v>
      </c>
      <c r="C402" s="471">
        <v>75296.600000000006</v>
      </c>
      <c r="D402" s="471">
        <v>12700.01</v>
      </c>
      <c r="E402" s="473">
        <v>130984.9</v>
      </c>
      <c r="F402" s="472">
        <v>284562</v>
      </c>
      <c r="G402" s="471">
        <v>120548.1</v>
      </c>
      <c r="H402" s="471">
        <v>58450</v>
      </c>
      <c r="I402" s="471">
        <v>13435.08</v>
      </c>
      <c r="J402" s="471">
        <v>95268.479999999996</v>
      </c>
      <c r="K402" s="471">
        <v>208181.9</v>
      </c>
      <c r="L402" s="312">
        <v>73446</v>
      </c>
      <c r="M402" s="312">
        <v>258659.12</v>
      </c>
      <c r="N402" s="274">
        <f>SUM(B402:M402)</f>
        <v>1419902.19</v>
      </c>
      <c r="O402" s="274">
        <f>IF(N402=0,0,AVERAGE(B402:M402))</f>
        <v>118325.1825</v>
      </c>
    </row>
    <row r="403" spans="1:15" x14ac:dyDescent="0.2">
      <c r="A403" s="423" t="s">
        <v>480</v>
      </c>
      <c r="B403" s="475"/>
      <c r="C403" s="475">
        <v>2678.66</v>
      </c>
      <c r="D403" s="476"/>
      <c r="E403" s="477"/>
      <c r="F403" s="476"/>
      <c r="G403" s="475">
        <v>600</v>
      </c>
      <c r="H403" s="475"/>
      <c r="I403" s="475"/>
      <c r="J403" s="475"/>
      <c r="K403" s="475"/>
      <c r="L403" s="422"/>
      <c r="M403" s="422"/>
      <c r="N403" s="413">
        <f>SUM(B403:M403)</f>
        <v>3278.66</v>
      </c>
      <c r="O403" s="413">
        <f>IF(N403=0,0,AVERAGE(B403:M403))</f>
        <v>1639.33</v>
      </c>
    </row>
    <row r="404" spans="1:15" x14ac:dyDescent="0.2">
      <c r="A404" s="278" t="s">
        <v>270</v>
      </c>
      <c r="B404" s="525">
        <v>0.82</v>
      </c>
      <c r="C404" s="526">
        <v>0.78</v>
      </c>
      <c r="D404" s="526">
        <v>0.85</v>
      </c>
      <c r="E404" s="526">
        <v>0.86</v>
      </c>
      <c r="F404" s="526">
        <v>0.82</v>
      </c>
      <c r="G404" s="526">
        <v>0.7</v>
      </c>
      <c r="H404" s="525">
        <v>0.7</v>
      </c>
      <c r="I404" s="525">
        <v>0.74</v>
      </c>
      <c r="J404" s="526">
        <v>0.82</v>
      </c>
      <c r="K404" s="526">
        <v>0.82</v>
      </c>
      <c r="L404" s="526">
        <v>0.78</v>
      </c>
      <c r="M404" s="637">
        <v>0.78</v>
      </c>
      <c r="N404" s="527">
        <f>AVERAGE(B404:M404)</f>
        <v>0.78916666666666668</v>
      </c>
      <c r="O404" s="527">
        <f t="shared" si="137"/>
        <v>0.78916666666666668</v>
      </c>
    </row>
    <row r="405" spans="1:15" x14ac:dyDescent="0.2">
      <c r="A405" s="224" t="s">
        <v>396</v>
      </c>
      <c r="B405" s="452">
        <f>SUM(B385:B403)</f>
        <v>172444.3</v>
      </c>
      <c r="C405" s="452">
        <f>SUM(C385:C403)</f>
        <v>180262.27</v>
      </c>
      <c r="D405" s="452">
        <f t="shared" ref="D405:F405" si="138">SUM(D385:D402)</f>
        <v>154010.69</v>
      </c>
      <c r="E405" s="452">
        <f t="shared" si="138"/>
        <v>279654.88</v>
      </c>
      <c r="F405" s="452">
        <f t="shared" si="138"/>
        <v>449460.49</v>
      </c>
      <c r="G405" s="452">
        <f t="shared" ref="G405:M405" si="139">SUM(G385:G403)</f>
        <v>240419.87</v>
      </c>
      <c r="H405" s="452">
        <f t="shared" si="139"/>
        <v>311721.48</v>
      </c>
      <c r="I405" s="452">
        <f t="shared" si="139"/>
        <v>174138.01999999996</v>
      </c>
      <c r="J405" s="452">
        <f t="shared" si="139"/>
        <v>209102.27000000002</v>
      </c>
      <c r="K405" s="452">
        <f t="shared" si="139"/>
        <v>322414.58</v>
      </c>
      <c r="L405" s="452">
        <f t="shared" si="139"/>
        <v>253227.59</v>
      </c>
      <c r="M405" s="452">
        <f t="shared" si="139"/>
        <v>395380.31</v>
      </c>
      <c r="N405" s="225">
        <f>SUM(B405:M405)</f>
        <v>3142236.75</v>
      </c>
      <c r="O405" s="225">
        <f>IF(N405=0,0,AVERAGE(B405:M405))</f>
        <v>261853.0625</v>
      </c>
    </row>
    <row r="406" spans="1:15" ht="15" customHeight="1" x14ac:dyDescent="0.2">
      <c r="A406" s="659"/>
      <c r="B406" s="660"/>
      <c r="C406" s="660"/>
      <c r="D406" s="660"/>
      <c r="E406" s="660"/>
      <c r="F406" s="660"/>
      <c r="G406" s="660"/>
      <c r="H406" s="660"/>
      <c r="I406" s="660"/>
      <c r="J406" s="660"/>
      <c r="K406" s="660"/>
      <c r="L406" s="660"/>
      <c r="M406" s="660"/>
      <c r="N406" s="660"/>
      <c r="O406" s="661"/>
    </row>
    <row r="407" spans="1:15" ht="15" customHeight="1" x14ac:dyDescent="0.2">
      <c r="A407" s="650" t="s">
        <v>453</v>
      </c>
      <c r="B407" s="650"/>
      <c r="C407" s="650"/>
      <c r="D407" s="650"/>
      <c r="E407" s="650"/>
      <c r="F407" s="650"/>
      <c r="G407" s="650"/>
      <c r="H407" s="650"/>
      <c r="I407" s="650"/>
      <c r="J407" s="650"/>
      <c r="K407" s="650"/>
      <c r="L407" s="650"/>
      <c r="M407" s="650"/>
      <c r="N407" s="650"/>
      <c r="O407" s="650"/>
    </row>
    <row r="408" spans="1:15" ht="15" customHeight="1" x14ac:dyDescent="0.2">
      <c r="A408" s="425" t="s">
        <v>468</v>
      </c>
      <c r="B408" s="486"/>
      <c r="C408" s="486"/>
      <c r="D408" s="486">
        <v>150</v>
      </c>
      <c r="E408" s="487"/>
      <c r="F408" s="488">
        <v>150</v>
      </c>
      <c r="G408" s="488">
        <v>75</v>
      </c>
      <c r="H408" s="489">
        <v>78</v>
      </c>
      <c r="I408" s="582">
        <v>78</v>
      </c>
      <c r="J408" s="490"/>
      <c r="K408" s="491"/>
      <c r="L408" s="492">
        <v>245</v>
      </c>
      <c r="M408" s="492"/>
      <c r="N408" s="424">
        <f>SUM(B408:M408)</f>
        <v>776</v>
      </c>
      <c r="O408" s="424">
        <f>IF(N408=0,0,AVERAGE(B408:M408))</f>
        <v>129.33333333333334</v>
      </c>
    </row>
    <row r="409" spans="1:15" ht="15" customHeight="1" x14ac:dyDescent="0.2">
      <c r="A409" s="325" t="s">
        <v>473</v>
      </c>
      <c r="B409" s="493"/>
      <c r="C409" s="493"/>
      <c r="D409" s="493"/>
      <c r="E409" s="494"/>
      <c r="F409" s="495"/>
      <c r="G409" s="495"/>
      <c r="H409" s="495"/>
      <c r="I409" s="583"/>
      <c r="J409" s="496"/>
      <c r="K409" s="497"/>
      <c r="L409" s="498"/>
      <c r="M409" s="498"/>
      <c r="N409" s="249">
        <f>SUM(B409:M409)</f>
        <v>0</v>
      </c>
      <c r="O409" s="249">
        <f>IF(N409=0,0,AVERAGE(B409:M409))</f>
        <v>0</v>
      </c>
    </row>
    <row r="410" spans="1:15" ht="15" customHeight="1" x14ac:dyDescent="0.2">
      <c r="A410" s="483" t="s">
        <v>463</v>
      </c>
      <c r="B410" s="499"/>
      <c r="C410" s="499">
        <v>34.5</v>
      </c>
      <c r="D410" s="499"/>
      <c r="E410" s="500"/>
      <c r="F410" s="501">
        <v>9330</v>
      </c>
      <c r="G410" s="501"/>
      <c r="H410" s="501">
        <v>3121</v>
      </c>
      <c r="I410" s="501">
        <v>4751</v>
      </c>
      <c r="J410" s="501"/>
      <c r="K410" s="502">
        <v>1530</v>
      </c>
      <c r="L410" s="503">
        <v>2808</v>
      </c>
      <c r="M410" s="503">
        <v>7885.74</v>
      </c>
      <c r="N410" s="2">
        <f t="shared" ref="N410:N426" si="140">SUM(B410:M410)</f>
        <v>29460.239999999998</v>
      </c>
      <c r="O410" s="2">
        <f t="shared" ref="O410:O426" si="141">IF(N410=0,0,AVERAGE(B410:M410))</f>
        <v>4208.6057142857144</v>
      </c>
    </row>
    <row r="411" spans="1:15" ht="15" customHeight="1" x14ac:dyDescent="0.2">
      <c r="A411" s="327" t="s">
        <v>387</v>
      </c>
      <c r="B411" s="493">
        <v>1602.69</v>
      </c>
      <c r="C411" s="493">
        <v>828.01</v>
      </c>
      <c r="D411" s="493">
        <v>1434.71</v>
      </c>
      <c r="E411" s="494">
        <v>1431.29</v>
      </c>
      <c r="F411" s="495">
        <v>9391.09</v>
      </c>
      <c r="G411" s="495">
        <v>8008.76</v>
      </c>
      <c r="H411" s="495">
        <v>13502.51</v>
      </c>
      <c r="I411" s="495">
        <v>13253.07</v>
      </c>
      <c r="J411" s="495">
        <v>8343.43</v>
      </c>
      <c r="K411" s="504">
        <v>4467.72</v>
      </c>
      <c r="L411" s="498">
        <v>3072.87</v>
      </c>
      <c r="M411" s="498">
        <v>3053.29</v>
      </c>
      <c r="N411" s="249">
        <f t="shared" si="140"/>
        <v>68389.440000000002</v>
      </c>
      <c r="O411" s="249">
        <f t="shared" si="141"/>
        <v>5699.12</v>
      </c>
    </row>
    <row r="412" spans="1:15" ht="15" customHeight="1" x14ac:dyDescent="0.2">
      <c r="A412" s="393" t="s">
        <v>388</v>
      </c>
      <c r="B412" s="499">
        <v>527.9</v>
      </c>
      <c r="C412" s="499">
        <v>299.86</v>
      </c>
      <c r="D412" s="499">
        <v>472.31</v>
      </c>
      <c r="E412" s="500">
        <v>18.04</v>
      </c>
      <c r="F412" s="501">
        <v>154.87</v>
      </c>
      <c r="G412" s="501">
        <v>588.30999999999995</v>
      </c>
      <c r="H412" s="505">
        <v>716.49</v>
      </c>
      <c r="I412" s="501">
        <v>27.32</v>
      </c>
      <c r="J412" s="501">
        <v>56.26</v>
      </c>
      <c r="K412" s="502">
        <v>2063.65</v>
      </c>
      <c r="L412" s="503">
        <v>379.8</v>
      </c>
      <c r="M412" s="503">
        <v>409.3</v>
      </c>
      <c r="N412" s="2">
        <f t="shared" si="140"/>
        <v>5714.1100000000006</v>
      </c>
      <c r="O412" s="2">
        <f t="shared" si="141"/>
        <v>476.1758333333334</v>
      </c>
    </row>
    <row r="413" spans="1:15" ht="15" customHeight="1" x14ac:dyDescent="0.2">
      <c r="A413" s="272" t="s">
        <v>474</v>
      </c>
      <c r="B413" s="493">
        <v>1289.2</v>
      </c>
      <c r="C413" s="493">
        <v>3513.66</v>
      </c>
      <c r="D413" s="493">
        <v>2091.61</v>
      </c>
      <c r="E413" s="494">
        <v>2878.04</v>
      </c>
      <c r="F413" s="495">
        <v>1856.8</v>
      </c>
      <c r="G413" s="495">
        <v>1089.45</v>
      </c>
      <c r="H413" s="506">
        <v>245.29</v>
      </c>
      <c r="I413" s="495">
        <v>3502.84</v>
      </c>
      <c r="J413" s="495">
        <v>1795.29</v>
      </c>
      <c r="K413" s="504">
        <v>9382.3799999999992</v>
      </c>
      <c r="L413" s="498">
        <v>3323.93</v>
      </c>
      <c r="M413" s="498">
        <v>2098.7800000000002</v>
      </c>
      <c r="N413" s="249">
        <f t="shared" si="140"/>
        <v>33067.269999999997</v>
      </c>
      <c r="O413" s="249">
        <f t="shared" si="141"/>
        <v>2755.6058333333331</v>
      </c>
    </row>
    <row r="414" spans="1:15" ht="15" customHeight="1" x14ac:dyDescent="0.2">
      <c r="A414" s="393" t="s">
        <v>389</v>
      </c>
      <c r="B414" s="499">
        <v>9291.27</v>
      </c>
      <c r="C414" s="499">
        <v>16137.18</v>
      </c>
      <c r="D414" s="499">
        <v>7402.66</v>
      </c>
      <c r="E414" s="500">
        <v>7269.82</v>
      </c>
      <c r="F414" s="501">
        <v>3674.25</v>
      </c>
      <c r="G414" s="501">
        <v>7496.28</v>
      </c>
      <c r="H414" s="505">
        <v>9787.74</v>
      </c>
      <c r="I414" s="584">
        <v>12711.53</v>
      </c>
      <c r="J414" s="507">
        <v>14678.71</v>
      </c>
      <c r="K414" s="502">
        <v>10344.86</v>
      </c>
      <c r="L414" s="503">
        <v>10305.65</v>
      </c>
      <c r="M414" s="503">
        <v>12740.63</v>
      </c>
      <c r="N414" s="2">
        <f t="shared" si="140"/>
        <v>121840.58</v>
      </c>
      <c r="O414" s="2">
        <f t="shared" si="141"/>
        <v>10153.381666666666</v>
      </c>
    </row>
    <row r="415" spans="1:15" ht="15" customHeight="1" x14ac:dyDescent="0.2">
      <c r="A415" s="427" t="s">
        <v>435</v>
      </c>
      <c r="B415" s="508">
        <v>20658.759999999998</v>
      </c>
      <c r="C415" s="508">
        <v>42292.69</v>
      </c>
      <c r="D415" s="508">
        <v>15698.45</v>
      </c>
      <c r="E415" s="509">
        <v>28898.5</v>
      </c>
      <c r="F415" s="510">
        <v>10899.33</v>
      </c>
      <c r="G415" s="510">
        <v>26675.89</v>
      </c>
      <c r="H415" s="506">
        <v>17759.8</v>
      </c>
      <c r="I415" s="510">
        <v>42626.23</v>
      </c>
      <c r="J415" s="510">
        <v>34908.370000000003</v>
      </c>
      <c r="K415" s="510">
        <v>12215.8</v>
      </c>
      <c r="L415" s="498">
        <v>23705.66</v>
      </c>
      <c r="M415" s="498">
        <v>29192.66</v>
      </c>
      <c r="N415" s="249">
        <f t="shared" si="140"/>
        <v>305532.13999999996</v>
      </c>
      <c r="O415" s="249">
        <f t="shared" si="141"/>
        <v>25461.011666666662</v>
      </c>
    </row>
    <row r="416" spans="1:15" ht="15" customHeight="1" x14ac:dyDescent="0.2">
      <c r="A416" s="393" t="s">
        <v>390</v>
      </c>
      <c r="B416" s="499">
        <v>13971.08</v>
      </c>
      <c r="C416" s="499">
        <v>13848.08</v>
      </c>
      <c r="D416" s="499">
        <v>17389.990000000002</v>
      </c>
      <c r="E416" s="500">
        <v>12730.76</v>
      </c>
      <c r="F416" s="501">
        <v>12214.21</v>
      </c>
      <c r="G416" s="501">
        <v>14850.31</v>
      </c>
      <c r="H416" s="505">
        <v>15973.35</v>
      </c>
      <c r="I416" s="501">
        <v>15575.19</v>
      </c>
      <c r="J416" s="501">
        <v>14464.07</v>
      </c>
      <c r="K416" s="502">
        <v>13537.86</v>
      </c>
      <c r="L416" s="503">
        <v>13691.31</v>
      </c>
      <c r="M416" s="503">
        <v>10623.02</v>
      </c>
      <c r="N416" s="2">
        <f t="shared" si="140"/>
        <v>168869.23</v>
      </c>
      <c r="O416" s="2">
        <f t="shared" si="141"/>
        <v>14072.435833333335</v>
      </c>
    </row>
    <row r="417" spans="1:15" ht="15" customHeight="1" x14ac:dyDescent="0.2">
      <c r="A417" s="427" t="s">
        <v>462</v>
      </c>
      <c r="B417" s="508">
        <v>67.959999999999994</v>
      </c>
      <c r="C417" s="508">
        <v>34.979999999999997</v>
      </c>
      <c r="D417" s="508">
        <v>40.53</v>
      </c>
      <c r="E417" s="509">
        <v>7.96</v>
      </c>
      <c r="F417" s="510"/>
      <c r="G417" s="510"/>
      <c r="H417" s="506">
        <v>13.13</v>
      </c>
      <c r="I417" s="585">
        <v>15.53</v>
      </c>
      <c r="J417" s="511">
        <v>101.45</v>
      </c>
      <c r="K417" s="512">
        <v>182.7</v>
      </c>
      <c r="L417" s="498">
        <v>98.42</v>
      </c>
      <c r="M417" s="498">
        <v>111.53</v>
      </c>
      <c r="N417" s="249">
        <f t="shared" si="140"/>
        <v>674.18999999999994</v>
      </c>
      <c r="O417" s="249">
        <f t="shared" si="141"/>
        <v>67.418999999999997</v>
      </c>
    </row>
    <row r="418" spans="1:15" ht="15" customHeight="1" x14ac:dyDescent="0.2">
      <c r="A418" s="393" t="s">
        <v>472</v>
      </c>
      <c r="B418" s="499">
        <v>8991.76</v>
      </c>
      <c r="C418" s="499">
        <v>11271.25</v>
      </c>
      <c r="D418" s="499">
        <v>15092.56</v>
      </c>
      <c r="E418" s="500">
        <v>35935.31</v>
      </c>
      <c r="F418" s="501">
        <v>36736.67</v>
      </c>
      <c r="G418" s="501">
        <v>15176.43</v>
      </c>
      <c r="H418" s="505">
        <v>5989.19</v>
      </c>
      <c r="I418" s="584">
        <v>9478.5</v>
      </c>
      <c r="J418" s="507">
        <v>16947.310000000001</v>
      </c>
      <c r="K418" s="502">
        <v>7125.67</v>
      </c>
      <c r="L418" s="503">
        <v>14543.68</v>
      </c>
      <c r="M418" s="503">
        <v>8636.7800000000007</v>
      </c>
      <c r="N418" s="2">
        <f t="shared" si="140"/>
        <v>185925.11000000002</v>
      </c>
      <c r="O418" s="2">
        <f t="shared" si="141"/>
        <v>15493.759166666669</v>
      </c>
    </row>
    <row r="419" spans="1:15" ht="15" customHeight="1" x14ac:dyDescent="0.2">
      <c r="A419" s="278" t="s">
        <v>391</v>
      </c>
      <c r="B419" s="493">
        <v>26572.03</v>
      </c>
      <c r="C419" s="493">
        <v>14707.74</v>
      </c>
      <c r="D419" s="493">
        <v>71504.710000000006</v>
      </c>
      <c r="E419" s="494">
        <v>16037.24</v>
      </c>
      <c r="F419" s="495">
        <v>22306.49</v>
      </c>
      <c r="G419" s="495">
        <v>15657.61</v>
      </c>
      <c r="H419" s="506">
        <v>37891.550000000003</v>
      </c>
      <c r="I419" s="495">
        <v>36993.51</v>
      </c>
      <c r="J419" s="495">
        <v>48019.13</v>
      </c>
      <c r="K419" s="504">
        <v>54325.51</v>
      </c>
      <c r="L419" s="498">
        <v>53195.51</v>
      </c>
      <c r="M419" s="498">
        <v>38086.36</v>
      </c>
      <c r="N419" s="249">
        <f t="shared" si="140"/>
        <v>435297.39</v>
      </c>
      <c r="O419" s="249">
        <f t="shared" si="141"/>
        <v>36274.782500000001</v>
      </c>
    </row>
    <row r="420" spans="1:15" ht="15" customHeight="1" x14ac:dyDescent="0.2">
      <c r="A420" s="421" t="s">
        <v>460</v>
      </c>
      <c r="B420" s="499">
        <v>1549.48</v>
      </c>
      <c r="C420" s="499">
        <v>5563.7</v>
      </c>
      <c r="D420" s="499">
        <v>1460.52</v>
      </c>
      <c r="E420" s="500">
        <v>1919.06</v>
      </c>
      <c r="F420" s="501">
        <v>5136.4399999999996</v>
      </c>
      <c r="G420" s="501">
        <v>918.37</v>
      </c>
      <c r="H420" s="505">
        <v>30.43</v>
      </c>
      <c r="I420" s="584">
        <v>1061.73</v>
      </c>
      <c r="J420" s="507">
        <v>897.8</v>
      </c>
      <c r="K420" s="502">
        <v>1145.8399999999999</v>
      </c>
      <c r="L420" s="503">
        <v>3191.22</v>
      </c>
      <c r="M420" s="503">
        <v>1920.57</v>
      </c>
      <c r="N420" s="2">
        <f t="shared" si="140"/>
        <v>24795.16</v>
      </c>
      <c r="O420" s="2">
        <f t="shared" si="141"/>
        <v>2066.2633333333333</v>
      </c>
    </row>
    <row r="421" spans="1:15" ht="15" customHeight="1" x14ac:dyDescent="0.2">
      <c r="A421" s="278" t="s">
        <v>457</v>
      </c>
      <c r="B421" s="508"/>
      <c r="C421" s="508"/>
      <c r="D421" s="508"/>
      <c r="E421" s="509">
        <v>7.58</v>
      </c>
      <c r="F421" s="510"/>
      <c r="G421" s="510"/>
      <c r="H421" s="506"/>
      <c r="I421" s="585"/>
      <c r="J421" s="511"/>
      <c r="K421" s="512"/>
      <c r="L421" s="498"/>
      <c r="M421" s="498"/>
      <c r="N421" s="395">
        <f t="shared" si="140"/>
        <v>7.58</v>
      </c>
      <c r="O421" s="395">
        <f t="shared" si="141"/>
        <v>7.58</v>
      </c>
    </row>
    <row r="422" spans="1:15" ht="15" customHeight="1" x14ac:dyDescent="0.2">
      <c r="A422" s="430" t="s">
        <v>393</v>
      </c>
      <c r="B422" s="486">
        <v>9183.07</v>
      </c>
      <c r="C422" s="486">
        <v>8320.23</v>
      </c>
      <c r="D422" s="486">
        <v>10699.68</v>
      </c>
      <c r="E422" s="487">
        <v>5795.7</v>
      </c>
      <c r="F422" s="488">
        <v>4259.83</v>
      </c>
      <c r="G422" s="488">
        <v>5887.99</v>
      </c>
      <c r="H422" s="505">
        <v>8443.67</v>
      </c>
      <c r="I422" s="582">
        <v>28654.54</v>
      </c>
      <c r="J422" s="490">
        <v>18885.97</v>
      </c>
      <c r="K422" s="491">
        <v>14848.72</v>
      </c>
      <c r="L422" s="503">
        <v>13923.02</v>
      </c>
      <c r="M422" s="503">
        <v>13199.77</v>
      </c>
      <c r="N422" s="424">
        <f t="shared" si="140"/>
        <v>142102.19</v>
      </c>
      <c r="O422" s="424">
        <f t="shared" si="141"/>
        <v>11841.849166666667</v>
      </c>
    </row>
    <row r="423" spans="1:15" ht="15" customHeight="1" x14ac:dyDescent="0.2">
      <c r="A423" s="327" t="s">
        <v>475</v>
      </c>
      <c r="B423" s="493">
        <v>1103.21</v>
      </c>
      <c r="C423" s="493">
        <v>818.6</v>
      </c>
      <c r="D423" s="493">
        <v>1304.17</v>
      </c>
      <c r="E423" s="494">
        <v>939.19</v>
      </c>
      <c r="F423" s="495">
        <v>792.96</v>
      </c>
      <c r="G423" s="495">
        <v>850.52</v>
      </c>
      <c r="H423" s="506">
        <v>1058.56</v>
      </c>
      <c r="I423" s="495">
        <v>1299.06</v>
      </c>
      <c r="J423" s="495">
        <v>4769.3999999999996</v>
      </c>
      <c r="K423" s="504">
        <v>1100.6600000000001</v>
      </c>
      <c r="L423" s="498">
        <v>1093.75</v>
      </c>
      <c r="M423" s="498">
        <v>764.71</v>
      </c>
      <c r="N423" s="249">
        <f t="shared" si="140"/>
        <v>15894.789999999997</v>
      </c>
      <c r="O423" s="249">
        <f t="shared" si="141"/>
        <v>1324.5658333333331</v>
      </c>
    </row>
    <row r="424" spans="1:15" ht="15" customHeight="1" x14ac:dyDescent="0.2">
      <c r="A424" s="423" t="s">
        <v>392</v>
      </c>
      <c r="B424" s="499">
        <v>14168.63</v>
      </c>
      <c r="C424" s="499">
        <v>5018.66</v>
      </c>
      <c r="D424" s="499">
        <v>4019.83</v>
      </c>
      <c r="E424" s="500">
        <v>969.16</v>
      </c>
      <c r="F424" s="501">
        <v>1883.48</v>
      </c>
      <c r="G424" s="501">
        <v>2164.62</v>
      </c>
      <c r="H424" s="505">
        <v>1685.16</v>
      </c>
      <c r="I424" s="584">
        <v>2144.14</v>
      </c>
      <c r="J424" s="507">
        <v>2377.87</v>
      </c>
      <c r="K424" s="513">
        <v>5122.88</v>
      </c>
      <c r="L424" s="514">
        <v>3148.03</v>
      </c>
      <c r="M424" s="514">
        <v>2671.3</v>
      </c>
      <c r="N424" s="2">
        <f t="shared" si="140"/>
        <v>45373.760000000002</v>
      </c>
      <c r="O424" s="2">
        <f t="shared" si="141"/>
        <v>3781.146666666667</v>
      </c>
    </row>
    <row r="425" spans="1:15" ht="15" customHeight="1" x14ac:dyDescent="0.2">
      <c r="A425" s="272" t="s">
        <v>479</v>
      </c>
      <c r="B425" s="493">
        <v>87780</v>
      </c>
      <c r="C425" s="493"/>
      <c r="D425" s="493">
        <v>79880</v>
      </c>
      <c r="E425" s="494">
        <v>131783.15</v>
      </c>
      <c r="F425" s="495">
        <v>284844.03999999998</v>
      </c>
      <c r="G425" s="495">
        <v>9598</v>
      </c>
      <c r="H425" s="506">
        <v>114983.36</v>
      </c>
      <c r="I425" s="583">
        <v>70259.03</v>
      </c>
      <c r="J425" s="496">
        <v>94716.94</v>
      </c>
      <c r="K425" s="504">
        <v>131050.24000000001</v>
      </c>
      <c r="L425" s="498">
        <v>81323.95</v>
      </c>
      <c r="M425" s="498">
        <v>290806.32</v>
      </c>
      <c r="N425" s="249">
        <f t="shared" si="140"/>
        <v>1377025.03</v>
      </c>
      <c r="O425" s="249">
        <f t="shared" si="141"/>
        <v>125184.09363636364</v>
      </c>
    </row>
    <row r="426" spans="1:15" ht="15" customHeight="1" x14ac:dyDescent="0.2">
      <c r="A426" s="423" t="s">
        <v>480</v>
      </c>
      <c r="B426" s="499"/>
      <c r="C426" s="499">
        <v>2678.66</v>
      </c>
      <c r="D426" s="499"/>
      <c r="E426" s="500"/>
      <c r="F426" s="501"/>
      <c r="G426" s="501">
        <v>20</v>
      </c>
      <c r="H426" s="505"/>
      <c r="I426" s="507"/>
      <c r="J426" s="507"/>
      <c r="K426" s="502"/>
      <c r="L426" s="503"/>
      <c r="M426" s="503"/>
      <c r="N426" s="2">
        <f t="shared" si="140"/>
        <v>2698.66</v>
      </c>
      <c r="O426" s="2">
        <f t="shared" si="141"/>
        <v>1349.33</v>
      </c>
    </row>
    <row r="427" spans="1:15" ht="15" customHeight="1" x14ac:dyDescent="0.2">
      <c r="A427" s="238" t="s">
        <v>395</v>
      </c>
      <c r="B427" s="428">
        <f>SUM(B408:B426)</f>
        <v>196757.03999999998</v>
      </c>
      <c r="C427" s="428">
        <f>SUM(C408:C426)</f>
        <v>125367.8</v>
      </c>
      <c r="D427" s="428">
        <f t="shared" ref="D427:H427" si="142">SUM(D408:D425)</f>
        <v>228641.72999999998</v>
      </c>
      <c r="E427" s="428">
        <f t="shared" si="142"/>
        <v>246620.79999999999</v>
      </c>
      <c r="F427" s="428">
        <f>SUM(F408:F426)</f>
        <v>403630.45999999996</v>
      </c>
      <c r="G427" s="428">
        <f>SUM(G408:G426)</f>
        <v>109057.54</v>
      </c>
      <c r="H427" s="428">
        <f t="shared" si="142"/>
        <v>231279.22999999998</v>
      </c>
      <c r="I427" s="428">
        <f t="shared" ref="I427:M427" si="143">SUM(I408:I425)</f>
        <v>242431.22000000003</v>
      </c>
      <c r="J427" s="428">
        <f t="shared" si="143"/>
        <v>260961.99999999997</v>
      </c>
      <c r="K427" s="428">
        <f t="shared" si="143"/>
        <v>268444.49</v>
      </c>
      <c r="L427" s="428">
        <f t="shared" si="143"/>
        <v>228049.8</v>
      </c>
      <c r="M427" s="428">
        <f t="shared" si="143"/>
        <v>422200.76</v>
      </c>
      <c r="N427" s="225">
        <f>SUM(B427:M427)</f>
        <v>2963442.8699999992</v>
      </c>
      <c r="O427" s="225">
        <f t="shared" ref="O427" si="144">IF(N427=0,0,AVERAGE(B427:M427))</f>
        <v>246953.57249999992</v>
      </c>
    </row>
    <row r="428" spans="1:15" ht="15" customHeight="1" x14ac:dyDescent="0.2">
      <c r="A428" s="239" t="s">
        <v>394</v>
      </c>
      <c r="B428" s="515">
        <v>625969.56000000006</v>
      </c>
      <c r="C428" s="515">
        <v>679286.74</v>
      </c>
      <c r="D428" s="515">
        <v>602611.48</v>
      </c>
      <c r="E428" s="515">
        <v>630023.4</v>
      </c>
      <c r="F428" s="515">
        <v>672008.41</v>
      </c>
      <c r="G428" s="515">
        <v>802593.16</v>
      </c>
      <c r="H428" s="515">
        <v>879340.24</v>
      </c>
      <c r="I428" s="515">
        <v>809720.16</v>
      </c>
      <c r="J428" s="515">
        <v>716085.35</v>
      </c>
      <c r="K428" s="515">
        <v>757131.79</v>
      </c>
      <c r="L428" s="428">
        <v>782466.9</v>
      </c>
      <c r="M428" s="522">
        <v>697426.3</v>
      </c>
      <c r="N428" s="518">
        <f t="shared" ref="N428" si="145">INDEX(B428:M428,COUNT(B428:M428))</f>
        <v>697426.3</v>
      </c>
      <c r="O428" s="237">
        <f t="shared" ref="O428" si="146">IF(N428=0,0,AVERAGE(B428:M428))</f>
        <v>721221.95750000002</v>
      </c>
    </row>
    <row r="429" spans="1:15" ht="15" customHeight="1" x14ac:dyDescent="0.2">
      <c r="A429" s="656"/>
      <c r="B429" s="657"/>
      <c r="C429" s="657"/>
      <c r="D429" s="657"/>
      <c r="E429" s="657"/>
      <c r="F429" s="657"/>
      <c r="G429" s="657"/>
      <c r="H429" s="657"/>
      <c r="I429" s="657"/>
      <c r="J429" s="657"/>
      <c r="K429" s="657"/>
      <c r="L429" s="657"/>
      <c r="M429" s="657"/>
      <c r="N429" s="657"/>
      <c r="O429" s="658"/>
    </row>
    <row r="430" spans="1:15" ht="15" customHeight="1" x14ac:dyDescent="0.2">
      <c r="A430" s="650" t="s">
        <v>454</v>
      </c>
      <c r="B430" s="650"/>
      <c r="C430" s="650"/>
      <c r="D430" s="650"/>
      <c r="E430" s="650"/>
      <c r="F430" s="650"/>
      <c r="G430" s="650"/>
      <c r="H430" s="650"/>
      <c r="I430" s="650"/>
      <c r="J430" s="650"/>
      <c r="K430" s="650"/>
      <c r="L430" s="650"/>
      <c r="M430" s="650"/>
      <c r="N430" s="650"/>
      <c r="O430" s="650"/>
    </row>
    <row r="431" spans="1:15" ht="15" customHeight="1" x14ac:dyDescent="0.2">
      <c r="A431" s="223" t="s">
        <v>310</v>
      </c>
      <c r="B431" s="122"/>
      <c r="C431" s="122"/>
      <c r="D431" s="100"/>
      <c r="E431" s="122"/>
      <c r="F431" s="100"/>
      <c r="G431" s="122"/>
      <c r="H431" s="100"/>
      <c r="I431" s="122"/>
      <c r="J431" s="122"/>
      <c r="K431" s="122"/>
      <c r="L431" s="122"/>
      <c r="M431" s="122"/>
      <c r="N431" s="101">
        <f>SUM(B431:M431)</f>
        <v>0</v>
      </c>
      <c r="O431" s="204">
        <f>IF(N431=0,0,AVERAGE(B431:M431))</f>
        <v>0</v>
      </c>
    </row>
    <row r="432" spans="1:15" ht="15" customHeight="1" x14ac:dyDescent="0.2">
      <c r="A432" s="325" t="s">
        <v>271</v>
      </c>
      <c r="B432" s="253">
        <v>3277</v>
      </c>
      <c r="C432" s="253">
        <v>2574</v>
      </c>
      <c r="D432" s="253">
        <v>3254</v>
      </c>
      <c r="E432" s="253">
        <v>557</v>
      </c>
      <c r="F432" s="247">
        <v>705</v>
      </c>
      <c r="G432" s="253">
        <v>1500</v>
      </c>
      <c r="H432" s="247">
        <v>1505</v>
      </c>
      <c r="I432" s="253">
        <v>1633</v>
      </c>
      <c r="J432" s="253">
        <v>2197</v>
      </c>
      <c r="K432" s="253">
        <v>4089</v>
      </c>
      <c r="L432" s="253">
        <v>2790</v>
      </c>
      <c r="M432" s="253">
        <v>2321</v>
      </c>
      <c r="N432" s="249">
        <f>SUM(B432:M432)</f>
        <v>26402</v>
      </c>
      <c r="O432" s="249">
        <f>IF(N432=0,0,AVERAGE(B432:M432))</f>
        <v>2200.1666666666665</v>
      </c>
    </row>
    <row r="433" spans="1:37" ht="15" customHeight="1" x14ac:dyDescent="0.2">
      <c r="A433" s="326" t="s">
        <v>272</v>
      </c>
      <c r="B433" s="122">
        <v>1121</v>
      </c>
      <c r="C433" s="122">
        <v>900</v>
      </c>
      <c r="D433" s="100">
        <v>144</v>
      </c>
      <c r="E433" s="122">
        <v>771</v>
      </c>
      <c r="F433" s="100">
        <v>587</v>
      </c>
      <c r="G433" s="122">
        <v>587</v>
      </c>
      <c r="H433" s="100">
        <v>222</v>
      </c>
      <c r="I433" s="570">
        <v>306</v>
      </c>
      <c r="J433" s="122">
        <v>168</v>
      </c>
      <c r="K433" s="122">
        <v>13</v>
      </c>
      <c r="L433" s="122">
        <v>42</v>
      </c>
      <c r="M433" s="122">
        <v>2</v>
      </c>
      <c r="N433" s="101">
        <f>SUM(B433:M433)</f>
        <v>4863</v>
      </c>
      <c r="O433" s="204">
        <f>IF(N433=0,0,AVERAGE(B433:M433))</f>
        <v>405.25</v>
      </c>
    </row>
    <row r="434" spans="1:37" ht="15" customHeight="1" x14ac:dyDescent="0.2">
      <c r="A434" s="662"/>
      <c r="B434" s="663"/>
      <c r="C434" s="663"/>
      <c r="D434" s="663"/>
      <c r="E434" s="663"/>
      <c r="F434" s="663"/>
      <c r="G434" s="663"/>
      <c r="H434" s="663"/>
      <c r="I434" s="663"/>
      <c r="J434" s="663"/>
      <c r="K434" s="663"/>
      <c r="L434" s="663"/>
      <c r="M434" s="663"/>
      <c r="N434" s="663"/>
      <c r="O434" s="664"/>
    </row>
    <row r="435" spans="1:37" ht="15" customHeight="1" x14ac:dyDescent="0.2">
      <c r="A435" s="324" t="s">
        <v>15</v>
      </c>
      <c r="B435" s="323">
        <v>31</v>
      </c>
      <c r="C435" s="323">
        <v>29</v>
      </c>
      <c r="D435" s="323">
        <v>31</v>
      </c>
      <c r="E435" s="323">
        <v>30</v>
      </c>
      <c r="F435" s="323">
        <v>31</v>
      </c>
      <c r="G435" s="323">
        <v>30</v>
      </c>
      <c r="H435" s="323">
        <v>31</v>
      </c>
      <c r="I435" s="323">
        <v>31</v>
      </c>
      <c r="J435" s="323">
        <v>30</v>
      </c>
      <c r="K435" s="323">
        <v>31</v>
      </c>
      <c r="L435" s="323">
        <v>30</v>
      </c>
      <c r="M435" s="323">
        <v>31</v>
      </c>
      <c r="N435" s="566">
        <f>AVERAGE(B435:M435)</f>
        <v>30.5</v>
      </c>
      <c r="O435" s="144"/>
    </row>
    <row r="436" spans="1:37" ht="15" customHeight="1" x14ac:dyDescent="0.2">
      <c r="A436" s="144"/>
      <c r="B436" s="144"/>
      <c r="C436" s="144"/>
      <c r="D436" s="144"/>
      <c r="E436" s="144"/>
      <c r="F436" s="144"/>
      <c r="G436" s="144"/>
      <c r="H436" s="144"/>
      <c r="I436" s="144"/>
      <c r="J436" s="144"/>
      <c r="K436" s="144"/>
      <c r="L436" s="144"/>
      <c r="M436" s="144"/>
      <c r="N436" s="144"/>
      <c r="O436" s="144"/>
    </row>
    <row r="437" spans="1:37" ht="15" customHeight="1" x14ac:dyDescent="0.2">
      <c r="A437" s="669" t="s">
        <v>511</v>
      </c>
      <c r="B437" s="670"/>
      <c r="D437" s="7"/>
      <c r="F437" s="6"/>
      <c r="H437" s="7"/>
      <c r="J437" s="7"/>
      <c r="L437" s="5"/>
      <c r="N437" s="8"/>
      <c r="P437" s="69"/>
      <c r="Q437" s="157"/>
      <c r="R437" s="157"/>
      <c r="S437" s="157"/>
      <c r="T437" s="157"/>
      <c r="U437" s="157"/>
      <c r="V437" s="157"/>
      <c r="W437" s="157"/>
      <c r="X437" s="157"/>
      <c r="Y437" s="157"/>
      <c r="Z437" s="157"/>
      <c r="AA437" s="157"/>
      <c r="AB437" s="157"/>
      <c r="AC437" s="157"/>
      <c r="AD437" s="157"/>
      <c r="AE437" s="157"/>
      <c r="AF437" s="157"/>
      <c r="AG437" s="157"/>
      <c r="AH437" s="157"/>
      <c r="AI437" s="157"/>
      <c r="AJ437" s="157"/>
      <c r="AK437" s="157"/>
    </row>
    <row r="438" spans="1:37" s="157" customFormat="1" ht="15" customHeight="1" x14ac:dyDescent="0.2">
      <c r="A438" s="669"/>
      <c r="B438" s="670"/>
      <c r="C438" s="32"/>
      <c r="D438" s="31"/>
      <c r="E438" s="32"/>
      <c r="F438" s="12"/>
      <c r="G438" s="12"/>
      <c r="H438" s="12"/>
      <c r="I438" s="12"/>
      <c r="J438" s="12"/>
      <c r="K438" s="13"/>
      <c r="L438" s="14"/>
      <c r="M438" s="14"/>
      <c r="N438" s="14"/>
      <c r="O438" s="13"/>
      <c r="P438" s="69"/>
    </row>
    <row r="439" spans="1:37" s="157" customFormat="1" ht="15" customHeight="1" x14ac:dyDescent="0.2">
      <c r="A439" s="671"/>
      <c r="B439" s="668"/>
      <c r="C439" s="672" t="s">
        <v>62</v>
      </c>
      <c r="D439" s="672"/>
      <c r="E439" s="668"/>
      <c r="F439" s="668"/>
      <c r="G439" s="649"/>
      <c r="H439" s="649"/>
      <c r="I439" s="649"/>
      <c r="J439" s="13"/>
      <c r="K439" s="668"/>
      <c r="L439" s="668"/>
      <c r="M439" s="668"/>
      <c r="N439" s="668"/>
      <c r="O439" s="668"/>
      <c r="P439" s="69"/>
    </row>
    <row r="440" spans="1:37" s="157" customFormat="1" ht="15" customHeight="1" x14ac:dyDescent="0.2">
      <c r="A440" s="671"/>
      <c r="B440" s="668"/>
      <c r="C440" s="33"/>
      <c r="D440" s="33"/>
      <c r="E440" s="33"/>
      <c r="F440" s="668"/>
      <c r="G440" s="668"/>
      <c r="H440" s="33"/>
      <c r="I440" s="33"/>
      <c r="J440" s="33"/>
      <c r="K440" s="33"/>
      <c r="L440" s="668"/>
      <c r="M440" s="668"/>
      <c r="N440" s="668"/>
      <c r="O440" s="668"/>
      <c r="P440" s="70"/>
      <c r="Q440" s="158"/>
      <c r="R440" s="158"/>
      <c r="S440" s="158"/>
      <c r="T440" s="158"/>
      <c r="U440" s="158"/>
      <c r="V440" s="158"/>
      <c r="W440" s="158"/>
      <c r="X440" s="158"/>
      <c r="Y440" s="158"/>
      <c r="Z440" s="158"/>
      <c r="AA440" s="158"/>
      <c r="AB440" s="158"/>
      <c r="AC440" s="158"/>
      <c r="AD440" s="158"/>
      <c r="AE440" s="158"/>
      <c r="AF440" s="158"/>
      <c r="AG440" s="158"/>
      <c r="AH440" s="158"/>
      <c r="AI440" s="158"/>
      <c r="AJ440" s="158"/>
      <c r="AK440" s="158"/>
    </row>
    <row r="441" spans="1:37" s="158" customFormat="1" ht="15" customHeight="1" x14ac:dyDescent="0.2">
      <c r="A441" s="671"/>
      <c r="B441" s="668"/>
      <c r="C441" s="9"/>
      <c r="D441" s="10"/>
      <c r="E441" s="10"/>
      <c r="F441" s="668"/>
      <c r="G441" s="668"/>
      <c r="H441" s="10"/>
      <c r="I441" s="10"/>
      <c r="J441" s="10"/>
      <c r="K441" s="11"/>
      <c r="L441" s="11"/>
      <c r="M441" s="11"/>
      <c r="N441" s="11"/>
      <c r="O441" s="24"/>
      <c r="P441" s="36"/>
      <c r="Q441" s="144"/>
      <c r="R441" s="144"/>
      <c r="S441" s="144"/>
      <c r="T441" s="144"/>
      <c r="U441" s="144"/>
      <c r="V441" s="144"/>
      <c r="W441" s="144"/>
      <c r="X441" s="144"/>
      <c r="Y441" s="144"/>
      <c r="Z441" s="144"/>
      <c r="AA441" s="144"/>
      <c r="AB441" s="144"/>
      <c r="AC441" s="144"/>
      <c r="AD441" s="144"/>
      <c r="AE441" s="144"/>
      <c r="AF441" s="144"/>
      <c r="AG441" s="144"/>
      <c r="AH441" s="144"/>
      <c r="AI441" s="144"/>
      <c r="AJ441" s="144"/>
      <c r="AK441" s="144"/>
    </row>
    <row r="442" spans="1:37" ht="60.75" customHeight="1" x14ac:dyDescent="0.2">
      <c r="A442" s="671"/>
      <c r="B442" s="668"/>
      <c r="C442" s="34"/>
      <c r="D442" s="668"/>
      <c r="E442" s="668"/>
      <c r="F442" s="668"/>
      <c r="G442" s="668"/>
      <c r="H442" s="668"/>
      <c r="I442" s="34"/>
      <c r="J442" s="34"/>
      <c r="K442" s="668"/>
      <c r="L442" s="668"/>
      <c r="M442" s="668"/>
      <c r="N442" s="668"/>
      <c r="O442" s="668"/>
      <c r="P442" s="69"/>
      <c r="Q442" s="157"/>
      <c r="R442" s="157"/>
      <c r="S442" s="157"/>
      <c r="T442" s="157"/>
      <c r="U442" s="157"/>
      <c r="V442" s="157"/>
      <c r="W442" s="157"/>
      <c r="X442" s="157"/>
      <c r="Y442" s="157"/>
      <c r="Z442" s="157"/>
      <c r="AA442" s="157"/>
      <c r="AB442" s="157"/>
      <c r="AC442" s="157"/>
      <c r="AD442" s="157"/>
      <c r="AE442" s="157"/>
      <c r="AF442" s="157"/>
      <c r="AG442" s="157"/>
      <c r="AH442" s="157"/>
      <c r="AI442" s="157"/>
      <c r="AJ442" s="157"/>
      <c r="AK442" s="157"/>
    </row>
    <row r="443" spans="1:37" s="157" customFormat="1" ht="34.5" customHeight="1" x14ac:dyDescent="0.2">
      <c r="A443" s="41"/>
      <c r="B443" s="42"/>
      <c r="C443" s="42"/>
      <c r="D443" s="4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24"/>
      <c r="P443" s="36"/>
      <c r="Q443" s="144"/>
      <c r="R443" s="144"/>
      <c r="S443" s="144"/>
      <c r="T443" s="144"/>
      <c r="U443" s="144"/>
      <c r="V443" s="144"/>
      <c r="W443" s="144"/>
      <c r="X443" s="144"/>
      <c r="Y443" s="144"/>
      <c r="Z443" s="144"/>
      <c r="AA443" s="144"/>
      <c r="AB443" s="144"/>
      <c r="AC443" s="144"/>
      <c r="AD443" s="144"/>
      <c r="AE443" s="144"/>
      <c r="AF443" s="144"/>
      <c r="AG443" s="144"/>
      <c r="AH443" s="144"/>
      <c r="AI443" s="144"/>
      <c r="AJ443" s="144"/>
      <c r="AK443" s="144"/>
    </row>
    <row r="444" spans="1:37" ht="24.75" customHeight="1" x14ac:dyDescent="0.2">
      <c r="A444" s="44"/>
      <c r="B444" s="7"/>
      <c r="D444"/>
      <c r="E444"/>
      <c r="F444"/>
      <c r="G444"/>
      <c r="H444"/>
      <c r="J444" s="7"/>
      <c r="L444" s="668"/>
      <c r="M444" s="668"/>
      <c r="N444" s="668"/>
      <c r="O444" s="668"/>
    </row>
    <row r="445" spans="1:37" ht="21.75" customHeight="1" x14ac:dyDescent="0.2">
      <c r="A445" s="44"/>
      <c r="B445" s="7"/>
      <c r="D445"/>
      <c r="E445"/>
      <c r="F445"/>
      <c r="G445"/>
      <c r="H445"/>
      <c r="J445" s="7"/>
      <c r="L445" s="668"/>
      <c r="M445" s="668"/>
      <c r="N445" s="668"/>
      <c r="O445" s="668"/>
    </row>
    <row r="446" spans="1:37" hidden="1" x14ac:dyDescent="0.2">
      <c r="A446" s="45"/>
      <c r="B446" s="15"/>
      <c r="C446" s="15"/>
      <c r="D446"/>
      <c r="E446"/>
      <c r="F446"/>
      <c r="G446"/>
      <c r="H446"/>
      <c r="I446" s="15"/>
      <c r="J446" s="15"/>
      <c r="K446" s="15"/>
      <c r="L446" s="17"/>
      <c r="M446" s="15"/>
      <c r="N446" s="18"/>
    </row>
    <row r="447" spans="1:37" hidden="1" x14ac:dyDescent="0.2">
      <c r="A447" s="44"/>
      <c r="B447" s="15"/>
      <c r="C447" s="15"/>
      <c r="D447"/>
      <c r="E447"/>
      <c r="F447"/>
      <c r="G447"/>
      <c r="H447"/>
      <c r="I447" s="15"/>
      <c r="J447" s="15"/>
      <c r="K447" s="15"/>
      <c r="L447" s="17"/>
      <c r="M447" s="15"/>
      <c r="N447" s="18"/>
    </row>
    <row r="448" spans="1:37" hidden="1" x14ac:dyDescent="0.2">
      <c r="A448" s="44"/>
      <c r="B448" s="15"/>
      <c r="C448" s="15"/>
      <c r="D448"/>
      <c r="E448"/>
      <c r="F448"/>
      <c r="G448"/>
      <c r="H448"/>
      <c r="I448" s="15"/>
      <c r="J448" s="15"/>
      <c r="K448" s="15"/>
      <c r="L448" s="17"/>
      <c r="M448" s="15"/>
      <c r="N448" s="18"/>
    </row>
    <row r="449" spans="1:15" x14ac:dyDescent="0.2">
      <c r="A449" s="44"/>
      <c r="B449" s="15"/>
      <c r="C449" s="15"/>
      <c r="D449"/>
      <c r="E449"/>
      <c r="F449"/>
      <c r="G449"/>
      <c r="H449"/>
      <c r="I449" s="15"/>
      <c r="J449" s="15"/>
      <c r="K449" s="15"/>
      <c r="L449" s="17"/>
      <c r="M449" s="15"/>
      <c r="N449" s="18"/>
    </row>
    <row r="450" spans="1:15" x14ac:dyDescent="0.2">
      <c r="A450" s="44"/>
      <c r="B450" s="15"/>
      <c r="C450" s="15"/>
      <c r="D450"/>
      <c r="E450"/>
      <c r="F450"/>
      <c r="G450"/>
      <c r="H450"/>
      <c r="I450" s="15"/>
      <c r="J450" s="15"/>
      <c r="K450" s="15"/>
      <c r="L450" s="17"/>
      <c r="M450" s="15"/>
      <c r="N450" s="18"/>
    </row>
    <row r="451" spans="1:15" x14ac:dyDescent="0.2">
      <c r="A451" s="44"/>
      <c r="B451" s="15"/>
      <c r="C451" s="15"/>
      <c r="D451"/>
      <c r="E451"/>
      <c r="F451"/>
      <c r="G451"/>
      <c r="H451"/>
      <c r="I451" s="15"/>
      <c r="J451" s="15"/>
      <c r="K451" s="15"/>
      <c r="L451" s="17"/>
      <c r="M451" s="15"/>
      <c r="N451" s="18"/>
      <c r="O451" s="4"/>
    </row>
    <row r="452" spans="1:15" x14ac:dyDescent="0.2">
      <c r="A452" s="46"/>
      <c r="B452" s="4"/>
      <c r="C452" s="15"/>
      <c r="D452" s="15"/>
      <c r="E452" s="15"/>
      <c r="F452" s="16"/>
      <c r="G452" s="15"/>
      <c r="H452" s="15"/>
      <c r="I452" s="15"/>
      <c r="J452" s="15"/>
      <c r="K452" s="15"/>
      <c r="L452" s="17"/>
      <c r="M452" s="15"/>
      <c r="N452" s="18"/>
      <c r="O452" s="4"/>
    </row>
    <row r="453" spans="1:15" ht="15.75" thickBot="1" x14ac:dyDescent="0.25">
      <c r="A453" s="47"/>
      <c r="B453" s="48"/>
      <c r="C453" s="48"/>
      <c r="D453" s="48"/>
      <c r="E453" s="48"/>
      <c r="F453" s="49"/>
      <c r="G453" s="48"/>
      <c r="H453" s="48"/>
      <c r="I453" s="48"/>
      <c r="J453" s="48"/>
      <c r="K453" s="48"/>
      <c r="L453" s="50"/>
      <c r="M453" s="48"/>
      <c r="N453" s="51"/>
      <c r="O453" s="52"/>
    </row>
    <row r="454" spans="1:15" x14ac:dyDescent="0.2">
      <c r="A454" s="39"/>
      <c r="B454" s="15"/>
      <c r="C454" s="15"/>
      <c r="D454" s="15"/>
      <c r="E454" s="15"/>
      <c r="F454" s="16"/>
      <c r="G454" s="15"/>
      <c r="H454" s="15"/>
      <c r="I454" s="15"/>
      <c r="J454" s="15"/>
      <c r="K454" s="15"/>
      <c r="L454" s="17"/>
      <c r="M454" s="15"/>
      <c r="N454" s="18"/>
      <c r="O454" s="4"/>
    </row>
    <row r="455" spans="1:15" x14ac:dyDescent="0.2">
      <c r="A455" s="39"/>
      <c r="B455" s="15"/>
      <c r="C455" s="15"/>
      <c r="D455" s="15"/>
      <c r="E455" s="15"/>
      <c r="F455" s="16"/>
      <c r="G455" s="15"/>
      <c r="H455" s="15"/>
      <c r="I455" s="15"/>
      <c r="J455" s="15"/>
      <c r="K455" s="15"/>
      <c r="L455" s="17"/>
      <c r="M455" s="15"/>
      <c r="N455" s="18"/>
      <c r="O455" s="4"/>
    </row>
    <row r="456" spans="1:15" x14ac:dyDescent="0.2">
      <c r="A456" s="39"/>
      <c r="B456" s="15"/>
      <c r="C456" s="15"/>
      <c r="D456" s="15"/>
      <c r="E456" s="15"/>
      <c r="F456" s="16"/>
      <c r="G456" s="15"/>
      <c r="H456" s="15"/>
      <c r="I456" s="15"/>
      <c r="J456" s="15"/>
      <c r="K456" s="15"/>
      <c r="L456" s="17"/>
      <c r="M456" s="15"/>
      <c r="N456" s="18"/>
      <c r="O456" s="4"/>
    </row>
    <row r="457" spans="1:15" x14ac:dyDescent="0.2">
      <c r="A457" s="39"/>
      <c r="B457" s="15"/>
      <c r="C457" s="15"/>
      <c r="D457" s="15"/>
      <c r="E457" s="15"/>
      <c r="F457" s="16"/>
      <c r="G457" s="15"/>
      <c r="H457" s="15"/>
      <c r="I457" s="15"/>
      <c r="J457" s="15"/>
      <c r="K457" s="15"/>
      <c r="L457" s="17"/>
      <c r="M457" s="15"/>
      <c r="N457" s="18"/>
      <c r="O457" s="4"/>
    </row>
    <row r="458" spans="1:15" x14ac:dyDescent="0.2">
      <c r="A458" s="4"/>
      <c r="B458" s="15"/>
      <c r="C458" s="15"/>
      <c r="D458" s="15"/>
      <c r="E458" s="15"/>
      <c r="F458" s="16"/>
      <c r="G458" s="15"/>
      <c r="H458" s="15"/>
      <c r="I458" s="15"/>
      <c r="J458" s="15"/>
      <c r="K458" s="15"/>
      <c r="L458" s="17"/>
      <c r="M458" s="15"/>
      <c r="N458" s="18"/>
      <c r="O458" s="4"/>
    </row>
    <row r="459" spans="1:15" x14ac:dyDescent="0.2">
      <c r="A459" s="4"/>
      <c r="B459" s="15"/>
      <c r="C459" s="15"/>
      <c r="D459" s="15"/>
      <c r="E459" s="15"/>
      <c r="F459" s="16"/>
      <c r="G459" s="15"/>
      <c r="H459" s="15"/>
      <c r="I459" s="15"/>
      <c r="J459" s="15"/>
      <c r="K459" s="15"/>
      <c r="L459" s="17"/>
      <c r="M459" s="15"/>
      <c r="N459" s="18"/>
      <c r="O459" s="4"/>
    </row>
    <row r="460" spans="1:15" x14ac:dyDescent="0.2">
      <c r="A460" s="4"/>
      <c r="B460" s="15"/>
      <c r="C460" s="15"/>
      <c r="D460" s="15"/>
      <c r="E460" s="15"/>
      <c r="F460" s="16"/>
      <c r="G460" s="15"/>
      <c r="H460" s="15"/>
      <c r="I460" s="15"/>
      <c r="J460" s="15"/>
      <c r="K460" s="15"/>
      <c r="L460" s="17"/>
      <c r="M460" s="15"/>
      <c r="N460" s="18"/>
      <c r="O460" s="4"/>
    </row>
    <row r="461" spans="1:15" x14ac:dyDescent="0.2">
      <c r="A461" s="4"/>
      <c r="B461" s="15"/>
      <c r="C461" s="15"/>
      <c r="D461" s="15"/>
      <c r="E461" s="15"/>
      <c r="F461" s="16"/>
      <c r="G461" s="15"/>
      <c r="H461" s="15"/>
      <c r="I461" s="15"/>
      <c r="J461" s="15"/>
      <c r="K461" s="15"/>
      <c r="L461" s="17"/>
      <c r="M461" s="15"/>
      <c r="N461" s="18"/>
      <c r="O461" s="4"/>
    </row>
    <row r="462" spans="1:15" x14ac:dyDescent="0.2">
      <c r="A462" s="4"/>
      <c r="B462" s="15"/>
      <c r="C462" s="15"/>
      <c r="D462" s="15"/>
      <c r="E462" s="15"/>
      <c r="F462" s="16"/>
      <c r="G462" s="15"/>
      <c r="H462" s="15"/>
      <c r="I462" s="15"/>
      <c r="J462" s="15"/>
      <c r="K462" s="15"/>
      <c r="L462" s="17"/>
      <c r="M462" s="15"/>
      <c r="N462" s="18"/>
      <c r="O462" s="4"/>
    </row>
    <row r="463" spans="1:15" x14ac:dyDescent="0.2">
      <c r="A463" s="4"/>
      <c r="B463" s="15"/>
      <c r="C463" s="15"/>
      <c r="D463" s="15"/>
      <c r="E463" s="15"/>
      <c r="F463" s="16"/>
      <c r="G463" s="15"/>
      <c r="H463" s="15"/>
      <c r="I463" s="15"/>
      <c r="J463" s="15"/>
      <c r="K463" s="15"/>
      <c r="L463" s="17"/>
      <c r="M463" s="15"/>
      <c r="N463" s="18"/>
      <c r="O463" s="4"/>
    </row>
    <row r="464" spans="1:15" x14ac:dyDescent="0.2">
      <c r="A464" s="4"/>
      <c r="B464" s="15"/>
      <c r="C464" s="15"/>
      <c r="D464" s="15"/>
      <c r="E464" s="15"/>
      <c r="F464" s="16"/>
      <c r="G464" s="15"/>
      <c r="H464" s="15"/>
      <c r="I464" s="15"/>
      <c r="J464" s="15"/>
      <c r="K464" s="15"/>
      <c r="L464" s="17"/>
      <c r="M464" s="15"/>
      <c r="N464" s="18"/>
      <c r="O464" s="4"/>
    </row>
    <row r="465" spans="1:15" x14ac:dyDescent="0.2">
      <c r="A465" s="4"/>
      <c r="B465" s="15"/>
      <c r="C465" s="15"/>
      <c r="D465" s="15"/>
      <c r="E465" s="15"/>
      <c r="F465" s="16"/>
      <c r="G465" s="15"/>
      <c r="H465" s="15"/>
      <c r="I465" s="15"/>
      <c r="J465" s="15"/>
      <c r="K465" s="15"/>
      <c r="L465" s="17"/>
      <c r="M465" s="15"/>
      <c r="N465" s="18"/>
      <c r="O465" s="4"/>
    </row>
    <row r="466" spans="1:15" x14ac:dyDescent="0.2">
      <c r="A466" s="4"/>
      <c r="B466" s="15"/>
      <c r="C466" s="15"/>
      <c r="D466" s="15"/>
      <c r="E466" s="15"/>
      <c r="F466" s="16"/>
      <c r="G466" s="15"/>
      <c r="H466" s="15"/>
      <c r="I466" s="15"/>
      <c r="J466" s="15"/>
      <c r="K466" s="15"/>
      <c r="L466" s="17"/>
      <c r="M466" s="15"/>
      <c r="N466" s="18"/>
      <c r="O466" s="4"/>
    </row>
    <row r="467" spans="1:15" x14ac:dyDescent="0.2">
      <c r="A467" s="4"/>
      <c r="B467" s="15"/>
      <c r="C467" s="15"/>
      <c r="D467" s="15"/>
      <c r="E467" s="15"/>
      <c r="F467" s="16"/>
      <c r="G467" s="15"/>
      <c r="H467" s="15"/>
      <c r="I467" s="15"/>
      <c r="J467" s="15"/>
      <c r="K467" s="15"/>
      <c r="L467" s="17"/>
      <c r="M467" s="15"/>
      <c r="N467" s="18"/>
      <c r="O467" s="4"/>
    </row>
    <row r="468" spans="1:15" x14ac:dyDescent="0.2">
      <c r="A468" s="4"/>
      <c r="B468" s="15"/>
      <c r="C468" s="15"/>
      <c r="D468" s="15"/>
      <c r="E468" s="15"/>
      <c r="F468" s="16"/>
      <c r="G468" s="15"/>
      <c r="H468" s="15"/>
      <c r="I468" s="15"/>
      <c r="J468" s="15"/>
      <c r="K468" s="15"/>
      <c r="L468" s="17"/>
      <c r="M468" s="15"/>
      <c r="N468" s="18"/>
      <c r="O468" s="4"/>
    </row>
    <row r="469" spans="1:15" x14ac:dyDescent="0.2">
      <c r="A469" s="4"/>
      <c r="B469" s="15"/>
      <c r="C469" s="15"/>
      <c r="D469" s="15"/>
      <c r="E469" s="15"/>
      <c r="F469" s="16"/>
      <c r="G469" s="15"/>
      <c r="H469" s="15"/>
      <c r="I469" s="15"/>
      <c r="J469" s="15"/>
      <c r="K469" s="15"/>
      <c r="L469" s="17"/>
      <c r="M469" s="15"/>
      <c r="N469" s="18"/>
      <c r="O469" s="4"/>
    </row>
    <row r="470" spans="1:15" x14ac:dyDescent="0.2">
      <c r="A470" s="4"/>
      <c r="B470" s="15"/>
      <c r="C470" s="15"/>
      <c r="D470" s="15"/>
      <c r="E470" s="15"/>
      <c r="F470" s="16"/>
      <c r="G470" s="15"/>
      <c r="H470" s="15"/>
      <c r="I470" s="15"/>
      <c r="J470" s="15"/>
      <c r="K470" s="15"/>
      <c r="L470" s="17"/>
      <c r="M470" s="15"/>
      <c r="N470" s="18"/>
      <c r="O470" s="4"/>
    </row>
    <row r="471" spans="1:15" x14ac:dyDescent="0.2">
      <c r="A471" s="4"/>
      <c r="B471" s="15"/>
      <c r="C471" s="15"/>
      <c r="D471" s="15"/>
      <c r="E471" s="15"/>
      <c r="F471" s="16"/>
      <c r="G471" s="15"/>
      <c r="H471" s="15"/>
      <c r="I471" s="15"/>
      <c r="J471" s="15"/>
      <c r="K471" s="15"/>
      <c r="L471" s="17"/>
      <c r="M471" s="15"/>
      <c r="N471" s="18"/>
      <c r="O471" s="4"/>
    </row>
    <row r="472" spans="1:15" x14ac:dyDescent="0.2">
      <c r="A472" s="4"/>
      <c r="B472" s="15"/>
      <c r="C472" s="15"/>
      <c r="D472" s="15"/>
      <c r="E472" s="15"/>
      <c r="F472" s="16"/>
      <c r="G472" s="15"/>
      <c r="H472" s="15"/>
      <c r="I472" s="15"/>
      <c r="J472" s="15"/>
      <c r="K472" s="15"/>
      <c r="L472" s="17"/>
      <c r="M472" s="15"/>
      <c r="N472" s="18"/>
      <c r="O472" s="4"/>
    </row>
    <row r="473" spans="1:15" x14ac:dyDescent="0.2">
      <c r="A473" s="4"/>
      <c r="B473" s="15"/>
      <c r="C473" s="15"/>
      <c r="D473" s="15"/>
      <c r="E473" s="15"/>
      <c r="F473" s="16"/>
      <c r="G473" s="15"/>
      <c r="H473" s="15"/>
      <c r="I473" s="15"/>
      <c r="J473" s="15"/>
      <c r="K473" s="15"/>
      <c r="L473" s="17"/>
      <c r="M473" s="15"/>
      <c r="N473" s="18"/>
      <c r="O473" s="4"/>
    </row>
    <row r="474" spans="1:15" x14ac:dyDescent="0.2">
      <c r="A474" s="4"/>
      <c r="B474" s="15"/>
      <c r="C474" s="15"/>
      <c r="D474" s="15"/>
      <c r="E474" s="15"/>
      <c r="F474" s="16"/>
      <c r="G474" s="15"/>
      <c r="H474" s="15"/>
      <c r="I474" s="15"/>
      <c r="J474" s="15"/>
      <c r="K474" s="15"/>
      <c r="L474" s="17"/>
      <c r="M474" s="15"/>
      <c r="N474" s="18"/>
      <c r="O474" s="4"/>
    </row>
    <row r="475" spans="1:15" x14ac:dyDescent="0.2">
      <c r="A475" s="4"/>
      <c r="B475" s="15"/>
      <c r="C475" s="15"/>
      <c r="D475" s="15"/>
      <c r="E475" s="15"/>
      <c r="F475" s="16"/>
      <c r="G475" s="15"/>
      <c r="H475" s="15"/>
      <c r="I475" s="15"/>
      <c r="J475" s="15"/>
      <c r="K475" s="15"/>
      <c r="L475" s="17"/>
      <c r="M475" s="15"/>
      <c r="N475" s="18"/>
      <c r="O475" s="4"/>
    </row>
    <row r="476" spans="1:15" x14ac:dyDescent="0.2">
      <c r="A476" s="4"/>
      <c r="B476" s="15"/>
      <c r="C476" s="15"/>
      <c r="D476" s="15"/>
      <c r="E476" s="15"/>
      <c r="F476" s="16"/>
      <c r="G476" s="15"/>
      <c r="H476" s="15"/>
      <c r="I476" s="15"/>
      <c r="J476" s="15"/>
      <c r="K476" s="15"/>
      <c r="L476" s="17"/>
      <c r="M476" s="15"/>
      <c r="N476" s="18"/>
      <c r="O476" s="4"/>
    </row>
    <row r="477" spans="1:15" x14ac:dyDescent="0.2">
      <c r="A477" s="4"/>
      <c r="B477" s="15"/>
      <c r="C477" s="15"/>
      <c r="D477" s="15"/>
      <c r="E477" s="15"/>
      <c r="F477" s="16"/>
      <c r="G477" s="15"/>
      <c r="H477" s="15"/>
      <c r="I477" s="15"/>
      <c r="J477" s="15"/>
      <c r="K477" s="15"/>
      <c r="L477" s="17"/>
      <c r="M477" s="15"/>
      <c r="N477" s="18"/>
      <c r="O477" s="4"/>
    </row>
    <row r="478" spans="1:15" x14ac:dyDescent="0.2">
      <c r="A478" s="4"/>
      <c r="B478" s="15"/>
      <c r="C478" s="15"/>
      <c r="D478" s="15"/>
      <c r="E478" s="15"/>
      <c r="F478" s="16"/>
      <c r="G478" s="15"/>
      <c r="H478" s="15"/>
      <c r="I478" s="15"/>
      <c r="J478" s="15"/>
      <c r="K478" s="15"/>
      <c r="L478" s="17"/>
      <c r="M478" s="15"/>
      <c r="N478" s="18"/>
      <c r="O478" s="4"/>
    </row>
    <row r="479" spans="1:15" x14ac:dyDescent="0.2">
      <c r="A479" s="4"/>
      <c r="B479" s="15"/>
      <c r="C479" s="15"/>
      <c r="D479" s="15"/>
      <c r="E479" s="15"/>
      <c r="F479" s="16"/>
      <c r="G479" s="15"/>
      <c r="H479" s="15"/>
      <c r="I479" s="15"/>
      <c r="J479" s="15"/>
      <c r="K479" s="15"/>
      <c r="L479" s="17"/>
      <c r="M479" s="15"/>
      <c r="N479" s="18"/>
      <c r="O479" s="4"/>
    </row>
    <row r="480" spans="1:15" x14ac:dyDescent="0.2">
      <c r="A480" s="4"/>
      <c r="B480" s="15"/>
      <c r="C480" s="15"/>
      <c r="D480" s="15"/>
      <c r="E480" s="15"/>
      <c r="F480" s="16"/>
      <c r="G480" s="15"/>
      <c r="H480" s="15"/>
      <c r="I480" s="15"/>
      <c r="J480" s="15"/>
      <c r="K480" s="15"/>
      <c r="L480" s="17"/>
      <c r="M480" s="15"/>
      <c r="N480" s="18"/>
      <c r="O480" s="4"/>
    </row>
    <row r="481" spans="1:15" x14ac:dyDescent="0.2">
      <c r="A481" s="4"/>
      <c r="B481" s="15"/>
      <c r="C481" s="15"/>
      <c r="D481" s="15"/>
      <c r="E481" s="15"/>
      <c r="F481" s="16"/>
      <c r="G481" s="15"/>
      <c r="H481" s="15"/>
      <c r="I481" s="15"/>
      <c r="J481" s="15"/>
      <c r="K481" s="15"/>
      <c r="L481" s="17"/>
      <c r="M481" s="15"/>
      <c r="N481" s="18"/>
      <c r="O481" s="4"/>
    </row>
    <row r="482" spans="1:15" x14ac:dyDescent="0.2">
      <c r="A482" s="4"/>
      <c r="B482" s="15"/>
      <c r="C482" s="15"/>
      <c r="D482" s="15"/>
      <c r="E482" s="15"/>
      <c r="F482" s="16"/>
      <c r="G482" s="15"/>
      <c r="H482" s="15"/>
      <c r="I482" s="15"/>
      <c r="J482" s="15"/>
      <c r="K482" s="15"/>
      <c r="L482" s="17"/>
      <c r="M482" s="15"/>
      <c r="N482" s="18"/>
      <c r="O482" s="4"/>
    </row>
    <row r="483" spans="1:15" x14ac:dyDescent="0.2">
      <c r="A483" s="4"/>
      <c r="B483" s="15"/>
      <c r="C483" s="15"/>
      <c r="D483" s="15"/>
      <c r="E483" s="15"/>
      <c r="F483" s="16"/>
      <c r="G483" s="15"/>
      <c r="H483" s="15"/>
      <c r="I483" s="15"/>
      <c r="J483" s="15"/>
      <c r="K483" s="15"/>
      <c r="L483" s="17"/>
      <c r="M483" s="15"/>
      <c r="N483" s="18"/>
      <c r="O483" s="4"/>
    </row>
    <row r="484" spans="1:15" x14ac:dyDescent="0.2">
      <c r="A484" s="4"/>
      <c r="B484" s="15"/>
      <c r="C484" s="15"/>
      <c r="D484" s="15"/>
      <c r="E484" s="15"/>
      <c r="F484" s="16"/>
      <c r="G484" s="15"/>
      <c r="H484" s="15"/>
      <c r="I484" s="15"/>
      <c r="J484" s="15"/>
      <c r="K484" s="15"/>
      <c r="L484" s="17"/>
      <c r="M484" s="15"/>
      <c r="N484" s="18"/>
      <c r="O484" s="4"/>
    </row>
    <row r="485" spans="1:15" x14ac:dyDescent="0.2">
      <c r="A485" s="4"/>
      <c r="B485" s="15"/>
      <c r="C485" s="15"/>
      <c r="D485" s="15"/>
      <c r="E485" s="15"/>
      <c r="F485" s="16"/>
      <c r="G485" s="15"/>
      <c r="H485" s="15"/>
      <c r="I485" s="15"/>
      <c r="J485" s="15"/>
      <c r="K485" s="15"/>
      <c r="L485" s="17"/>
      <c r="M485" s="15"/>
      <c r="N485" s="18"/>
      <c r="O485" s="4"/>
    </row>
    <row r="486" spans="1:15" x14ac:dyDescent="0.2">
      <c r="A486" s="4"/>
      <c r="B486" s="15"/>
      <c r="C486" s="15"/>
      <c r="D486" s="15"/>
      <c r="E486" s="15"/>
      <c r="F486" s="16"/>
      <c r="G486" s="15"/>
      <c r="H486" s="15"/>
      <c r="I486" s="15"/>
      <c r="J486" s="15"/>
      <c r="K486" s="15"/>
      <c r="L486" s="17"/>
      <c r="M486" s="15"/>
      <c r="N486" s="18"/>
      <c r="O486" s="4"/>
    </row>
    <row r="487" spans="1:15" x14ac:dyDescent="0.2">
      <c r="A487" s="4"/>
      <c r="B487" s="15"/>
      <c r="C487" s="15"/>
      <c r="D487" s="15"/>
      <c r="E487" s="15"/>
      <c r="F487" s="16"/>
      <c r="G487" s="15"/>
      <c r="H487" s="15"/>
      <c r="I487" s="15"/>
      <c r="J487" s="15"/>
      <c r="K487" s="15"/>
      <c r="L487" s="17"/>
      <c r="M487" s="15"/>
      <c r="N487" s="18"/>
      <c r="O487" s="4"/>
    </row>
    <row r="488" spans="1:15" x14ac:dyDescent="0.2">
      <c r="A488" s="4"/>
      <c r="B488" s="15"/>
      <c r="C488" s="15"/>
      <c r="D488" s="15"/>
      <c r="E488" s="15"/>
      <c r="F488" s="16"/>
      <c r="G488" s="15"/>
      <c r="H488" s="15"/>
      <c r="I488" s="15"/>
      <c r="J488" s="15"/>
      <c r="K488" s="15"/>
      <c r="L488" s="17"/>
      <c r="M488" s="15"/>
      <c r="N488" s="18"/>
      <c r="O488" s="4"/>
    </row>
    <row r="489" spans="1:15" x14ac:dyDescent="0.2">
      <c r="A489" s="4"/>
      <c r="B489" s="15"/>
      <c r="C489" s="15"/>
      <c r="D489" s="15"/>
      <c r="E489" s="15"/>
      <c r="F489" s="16"/>
      <c r="G489" s="15"/>
      <c r="H489" s="15"/>
      <c r="I489" s="15"/>
      <c r="J489" s="15"/>
      <c r="K489" s="15"/>
      <c r="L489" s="17"/>
      <c r="M489" s="15"/>
      <c r="N489" s="18"/>
      <c r="O489" s="4"/>
    </row>
    <row r="490" spans="1:15" x14ac:dyDescent="0.2">
      <c r="A490" s="4"/>
      <c r="B490" s="15"/>
      <c r="C490" s="15"/>
      <c r="D490" s="15"/>
      <c r="E490" s="15"/>
      <c r="F490" s="16"/>
      <c r="G490" s="15"/>
      <c r="H490" s="15"/>
      <c r="I490" s="15"/>
      <c r="J490" s="15"/>
      <c r="K490" s="15"/>
      <c r="L490" s="17"/>
      <c r="M490" s="15"/>
      <c r="N490" s="18"/>
      <c r="O490" s="4"/>
    </row>
    <row r="491" spans="1:15" x14ac:dyDescent="0.2">
      <c r="A491" s="4"/>
      <c r="B491" s="15"/>
      <c r="C491" s="15"/>
      <c r="D491" s="15"/>
      <c r="E491" s="15"/>
      <c r="F491" s="16"/>
      <c r="G491" s="15"/>
      <c r="H491" s="15"/>
      <c r="I491" s="15"/>
      <c r="J491" s="15"/>
      <c r="K491" s="15"/>
      <c r="L491" s="17"/>
      <c r="M491" s="15"/>
      <c r="N491" s="18"/>
      <c r="O491" s="4"/>
    </row>
    <row r="492" spans="1:15" x14ac:dyDescent="0.2">
      <c r="A492" s="4"/>
      <c r="B492" s="15"/>
      <c r="C492" s="15"/>
      <c r="D492" s="15"/>
      <c r="E492" s="15"/>
      <c r="F492" s="16"/>
      <c r="G492" s="15"/>
      <c r="H492" s="15"/>
      <c r="I492" s="15"/>
      <c r="J492" s="15"/>
      <c r="K492" s="15"/>
      <c r="L492" s="17"/>
      <c r="M492" s="15"/>
      <c r="N492" s="18"/>
      <c r="O492" s="4"/>
    </row>
    <row r="493" spans="1:15" x14ac:dyDescent="0.2">
      <c r="A493" s="4"/>
      <c r="B493" s="15"/>
      <c r="C493" s="15"/>
      <c r="D493" s="15"/>
      <c r="E493" s="15"/>
      <c r="F493" s="16"/>
      <c r="G493" s="15"/>
      <c r="H493" s="15"/>
      <c r="I493" s="15"/>
      <c r="J493" s="15"/>
      <c r="K493" s="15"/>
      <c r="L493" s="17"/>
      <c r="M493" s="15"/>
      <c r="N493" s="18"/>
      <c r="O493" s="4"/>
    </row>
    <row r="494" spans="1:15" x14ac:dyDescent="0.2">
      <c r="A494" s="4"/>
      <c r="B494" s="15"/>
      <c r="C494" s="15"/>
      <c r="D494" s="15"/>
      <c r="E494" s="15"/>
      <c r="F494" s="16"/>
      <c r="G494" s="15"/>
      <c r="H494" s="15"/>
      <c r="I494" s="15"/>
      <c r="J494" s="15"/>
      <c r="K494" s="15"/>
      <c r="L494" s="17"/>
      <c r="M494" s="15"/>
      <c r="N494" s="18"/>
      <c r="O494" s="4"/>
    </row>
    <row r="495" spans="1:15" x14ac:dyDescent="0.2">
      <c r="A495" s="4"/>
      <c r="B495" s="15"/>
      <c r="C495" s="15"/>
      <c r="D495" s="15"/>
      <c r="E495" s="15"/>
      <c r="F495" s="16"/>
      <c r="G495" s="15"/>
      <c r="H495" s="15"/>
      <c r="I495" s="15"/>
      <c r="J495" s="15"/>
      <c r="K495" s="15"/>
      <c r="L495" s="17"/>
      <c r="M495" s="15"/>
      <c r="N495" s="18"/>
      <c r="O495" s="4"/>
    </row>
    <row r="496" spans="1:15" x14ac:dyDescent="0.2">
      <c r="A496" s="4"/>
      <c r="B496" s="15"/>
      <c r="C496" s="15"/>
      <c r="D496" s="15"/>
      <c r="E496" s="15"/>
      <c r="F496" s="16"/>
      <c r="G496" s="15"/>
      <c r="H496" s="15"/>
      <c r="I496" s="15"/>
      <c r="J496" s="15"/>
      <c r="K496" s="15"/>
      <c r="L496" s="17"/>
      <c r="M496" s="15"/>
      <c r="N496" s="18"/>
      <c r="O496" s="4"/>
    </row>
    <row r="497" spans="1:15" x14ac:dyDescent="0.2">
      <c r="A497" s="4"/>
      <c r="B497" s="15"/>
      <c r="C497" s="15"/>
      <c r="D497" s="15"/>
      <c r="E497" s="15"/>
      <c r="F497" s="16"/>
      <c r="G497" s="15"/>
      <c r="H497" s="15"/>
      <c r="I497" s="15"/>
      <c r="J497" s="15"/>
      <c r="K497" s="15"/>
      <c r="L497" s="17"/>
      <c r="M497" s="15"/>
      <c r="N497" s="18"/>
      <c r="O497" s="4"/>
    </row>
    <row r="498" spans="1:15" x14ac:dyDescent="0.2">
      <c r="A498" s="4"/>
      <c r="B498" s="15"/>
      <c r="C498" s="15"/>
      <c r="D498" s="15"/>
      <c r="E498" s="15"/>
      <c r="F498" s="16"/>
      <c r="G498" s="15"/>
      <c r="H498" s="15"/>
      <c r="I498" s="15"/>
      <c r="J498" s="15"/>
      <c r="K498" s="15"/>
      <c r="L498" s="17"/>
      <c r="M498" s="15"/>
      <c r="N498" s="18"/>
      <c r="O498" s="4"/>
    </row>
    <row r="499" spans="1:15" x14ac:dyDescent="0.2">
      <c r="A499" s="4"/>
      <c r="B499" s="15"/>
      <c r="C499" s="15"/>
      <c r="D499" s="15"/>
      <c r="E499" s="15"/>
      <c r="F499" s="16"/>
      <c r="G499" s="15"/>
      <c r="H499" s="15"/>
      <c r="I499" s="15"/>
      <c r="J499" s="15"/>
      <c r="K499" s="15"/>
      <c r="L499" s="17"/>
      <c r="M499" s="15"/>
      <c r="N499" s="18"/>
      <c r="O499" s="4"/>
    </row>
    <row r="500" spans="1:15" x14ac:dyDescent="0.2">
      <c r="A500" s="4"/>
      <c r="B500" s="15"/>
      <c r="C500" s="15"/>
      <c r="D500" s="15"/>
      <c r="E500" s="15"/>
      <c r="F500" s="16"/>
      <c r="G500" s="15"/>
      <c r="H500" s="15"/>
      <c r="I500" s="15"/>
      <c r="J500" s="15"/>
      <c r="K500" s="15"/>
      <c r="L500" s="17"/>
      <c r="M500" s="15"/>
      <c r="N500" s="18"/>
      <c r="O500" s="4"/>
    </row>
    <row r="501" spans="1:15" x14ac:dyDescent="0.2">
      <c r="A501" s="4"/>
      <c r="B501" s="15"/>
      <c r="C501" s="15"/>
      <c r="D501" s="15"/>
      <c r="E501" s="15"/>
      <c r="F501" s="16"/>
      <c r="G501" s="15"/>
      <c r="H501" s="15"/>
      <c r="I501" s="15"/>
      <c r="J501" s="15"/>
      <c r="K501" s="15"/>
      <c r="L501" s="17"/>
      <c r="M501" s="15"/>
      <c r="N501" s="18"/>
      <c r="O501" s="4"/>
    </row>
    <row r="502" spans="1:15" x14ac:dyDescent="0.2">
      <c r="A502" s="4"/>
      <c r="B502" s="15"/>
      <c r="C502" s="15"/>
      <c r="D502" s="15"/>
      <c r="E502" s="15"/>
      <c r="F502" s="16"/>
      <c r="G502" s="15"/>
      <c r="H502" s="15"/>
      <c r="I502" s="15"/>
      <c r="J502" s="15"/>
      <c r="K502" s="15"/>
      <c r="L502" s="17"/>
      <c r="M502" s="15"/>
      <c r="N502" s="18"/>
      <c r="O502" s="4"/>
    </row>
    <row r="503" spans="1:15" x14ac:dyDescent="0.2">
      <c r="A503" s="4"/>
      <c r="B503" s="15"/>
      <c r="C503" s="15"/>
      <c r="D503" s="15"/>
      <c r="E503" s="15"/>
      <c r="F503" s="16"/>
      <c r="G503" s="15"/>
      <c r="H503" s="15"/>
      <c r="I503" s="15"/>
      <c r="J503" s="15"/>
      <c r="K503" s="15"/>
      <c r="L503" s="17"/>
      <c r="M503" s="15"/>
      <c r="N503" s="18"/>
      <c r="O503" s="4"/>
    </row>
    <row r="504" spans="1:15" x14ac:dyDescent="0.2">
      <c r="A504" s="4"/>
      <c r="B504" s="15"/>
      <c r="C504" s="15"/>
      <c r="D504" s="15"/>
      <c r="E504" s="15"/>
      <c r="F504" s="16"/>
      <c r="G504" s="15"/>
      <c r="H504" s="15"/>
      <c r="I504" s="15"/>
      <c r="J504" s="15"/>
      <c r="K504" s="15"/>
      <c r="L504" s="17"/>
      <c r="M504" s="15"/>
      <c r="N504" s="18"/>
      <c r="O504" s="4"/>
    </row>
    <row r="505" spans="1:15" x14ac:dyDescent="0.2">
      <c r="A505" s="4"/>
      <c r="B505" s="15"/>
      <c r="C505" s="15"/>
      <c r="D505" s="15"/>
      <c r="E505" s="15"/>
      <c r="F505" s="16"/>
      <c r="G505" s="15"/>
      <c r="H505" s="15"/>
      <c r="I505" s="15"/>
      <c r="J505" s="15"/>
      <c r="K505" s="15"/>
      <c r="L505" s="17"/>
      <c r="M505" s="15"/>
      <c r="N505" s="18"/>
      <c r="O505" s="4"/>
    </row>
    <row r="506" spans="1:15" x14ac:dyDescent="0.2">
      <c r="A506" s="4"/>
      <c r="B506" s="15"/>
      <c r="C506" s="15"/>
      <c r="D506" s="15"/>
      <c r="E506" s="15"/>
      <c r="F506" s="16"/>
      <c r="G506" s="15"/>
      <c r="H506" s="15"/>
      <c r="I506" s="15"/>
      <c r="J506" s="15"/>
      <c r="K506" s="15"/>
      <c r="L506" s="17"/>
      <c r="M506" s="15"/>
      <c r="N506" s="18"/>
      <c r="O506" s="4"/>
    </row>
    <row r="507" spans="1:15" x14ac:dyDescent="0.2">
      <c r="A507" s="4"/>
      <c r="B507" s="15"/>
      <c r="C507" s="15"/>
      <c r="D507" s="15"/>
      <c r="E507" s="15"/>
      <c r="F507" s="16"/>
      <c r="G507" s="15"/>
      <c r="H507" s="15"/>
      <c r="I507" s="15"/>
      <c r="J507" s="15"/>
      <c r="K507" s="15"/>
      <c r="L507" s="17"/>
      <c r="M507" s="15"/>
      <c r="N507" s="18"/>
      <c r="O507" s="4"/>
    </row>
    <row r="508" spans="1:15" x14ac:dyDescent="0.2">
      <c r="A508" s="4"/>
      <c r="B508" s="15"/>
      <c r="C508" s="15"/>
      <c r="D508" s="15"/>
      <c r="E508" s="15"/>
      <c r="F508" s="16"/>
      <c r="G508" s="15"/>
      <c r="H508" s="15"/>
      <c r="I508" s="15"/>
      <c r="J508" s="15"/>
      <c r="K508" s="15"/>
      <c r="L508" s="17"/>
      <c r="M508" s="15"/>
      <c r="N508" s="18"/>
      <c r="O508" s="4"/>
    </row>
    <row r="509" spans="1:15" x14ac:dyDescent="0.2">
      <c r="A509" s="4"/>
      <c r="B509" s="15"/>
      <c r="C509" s="15"/>
      <c r="D509" s="15"/>
      <c r="E509" s="15"/>
      <c r="F509" s="16"/>
      <c r="G509" s="15"/>
      <c r="H509" s="15"/>
      <c r="I509" s="15"/>
      <c r="J509" s="15"/>
      <c r="K509" s="15"/>
      <c r="L509" s="17"/>
      <c r="M509" s="15"/>
      <c r="N509" s="18"/>
      <c r="O509" s="4"/>
    </row>
    <row r="510" spans="1:15" x14ac:dyDescent="0.2">
      <c r="A510" s="4"/>
      <c r="B510" s="15"/>
      <c r="C510" s="15"/>
      <c r="D510" s="15"/>
      <c r="E510" s="15"/>
      <c r="F510" s="16"/>
      <c r="G510" s="15"/>
      <c r="H510" s="15"/>
      <c r="I510" s="15"/>
      <c r="J510" s="15"/>
      <c r="K510" s="15"/>
      <c r="L510" s="17"/>
      <c r="M510" s="15"/>
      <c r="N510" s="18"/>
      <c r="O510" s="4"/>
    </row>
    <row r="511" spans="1:15" x14ac:dyDescent="0.2">
      <c r="A511" s="4"/>
      <c r="B511" s="15"/>
      <c r="C511" s="15"/>
      <c r="D511" s="15"/>
      <c r="E511" s="15"/>
      <c r="F511" s="16"/>
      <c r="G511" s="15"/>
      <c r="H511" s="15"/>
      <c r="I511" s="15"/>
      <c r="J511" s="15"/>
      <c r="K511" s="15"/>
      <c r="L511" s="17"/>
      <c r="M511" s="15"/>
      <c r="N511" s="18"/>
      <c r="O511" s="4"/>
    </row>
    <row r="512" spans="1:15" x14ac:dyDescent="0.2">
      <c r="A512" s="4"/>
      <c r="B512" s="15"/>
      <c r="C512" s="15"/>
      <c r="D512" s="15"/>
      <c r="E512" s="15"/>
      <c r="F512" s="16"/>
      <c r="G512" s="15"/>
      <c r="H512" s="15"/>
      <c r="I512" s="15"/>
      <c r="J512" s="15"/>
      <c r="K512" s="15"/>
      <c r="L512" s="17"/>
      <c r="M512" s="15"/>
      <c r="N512" s="18"/>
      <c r="O512" s="4"/>
    </row>
    <row r="513" spans="1:15" x14ac:dyDescent="0.2">
      <c r="A513" s="4"/>
      <c r="B513" s="15"/>
      <c r="C513" s="15"/>
      <c r="D513" s="15"/>
      <c r="E513" s="15"/>
      <c r="F513" s="16"/>
      <c r="G513" s="15"/>
      <c r="H513" s="15"/>
      <c r="I513" s="15"/>
      <c r="J513" s="15"/>
      <c r="K513" s="15"/>
      <c r="L513" s="17"/>
      <c r="M513" s="15"/>
      <c r="N513" s="18"/>
      <c r="O513" s="4"/>
    </row>
    <row r="514" spans="1:15" x14ac:dyDescent="0.2">
      <c r="A514" s="4"/>
      <c r="B514" s="15"/>
      <c r="C514" s="15"/>
      <c r="D514" s="15"/>
      <c r="E514" s="15"/>
      <c r="F514" s="16"/>
      <c r="G514" s="15"/>
      <c r="H514" s="15"/>
      <c r="I514" s="15"/>
      <c r="J514" s="15"/>
      <c r="K514" s="15"/>
      <c r="L514" s="17"/>
      <c r="M514" s="15"/>
      <c r="N514" s="18"/>
      <c r="O514" s="4"/>
    </row>
    <row r="515" spans="1:15" x14ac:dyDescent="0.2">
      <c r="A515" s="4"/>
      <c r="B515" s="15"/>
      <c r="C515" s="15"/>
      <c r="D515" s="15"/>
      <c r="E515" s="15"/>
      <c r="F515" s="16"/>
      <c r="G515" s="15"/>
      <c r="H515" s="15"/>
      <c r="I515" s="15"/>
      <c r="J515" s="15"/>
      <c r="K515" s="15"/>
      <c r="L515" s="17"/>
      <c r="M515" s="15"/>
      <c r="N515" s="18"/>
      <c r="O515" s="4"/>
    </row>
    <row r="516" spans="1:15" x14ac:dyDescent="0.2">
      <c r="A516" s="4"/>
      <c r="B516" s="15"/>
      <c r="C516" s="15"/>
      <c r="D516" s="15"/>
      <c r="E516" s="15"/>
      <c r="F516" s="16"/>
      <c r="G516" s="15"/>
      <c r="H516" s="15"/>
      <c r="I516" s="15"/>
      <c r="J516" s="15"/>
      <c r="K516" s="15"/>
      <c r="L516" s="17"/>
      <c r="M516" s="15"/>
      <c r="N516" s="18"/>
      <c r="O516" s="4"/>
    </row>
    <row r="517" spans="1:15" x14ac:dyDescent="0.2">
      <c r="A517" s="4"/>
      <c r="B517" s="15"/>
      <c r="C517" s="15"/>
      <c r="D517" s="15"/>
      <c r="E517" s="15"/>
      <c r="F517" s="16"/>
      <c r="G517" s="15"/>
      <c r="H517" s="15"/>
      <c r="I517" s="15"/>
      <c r="J517" s="15"/>
      <c r="K517" s="15"/>
      <c r="L517" s="17"/>
      <c r="M517" s="15"/>
      <c r="N517" s="18"/>
      <c r="O517" s="4"/>
    </row>
    <row r="518" spans="1:15" x14ac:dyDescent="0.2">
      <c r="A518" s="4"/>
      <c r="B518" s="15"/>
      <c r="C518" s="15"/>
      <c r="D518" s="15"/>
      <c r="E518" s="15"/>
      <c r="F518" s="16"/>
      <c r="G518" s="15"/>
      <c r="H518" s="15"/>
      <c r="I518" s="15"/>
      <c r="J518" s="15"/>
      <c r="K518" s="15"/>
      <c r="L518" s="17"/>
      <c r="M518" s="15"/>
      <c r="N518" s="18"/>
      <c r="O518" s="4"/>
    </row>
    <row r="519" spans="1:15" x14ac:dyDescent="0.2">
      <c r="A519" s="4"/>
      <c r="B519" s="15"/>
      <c r="C519" s="15"/>
      <c r="D519" s="15"/>
      <c r="E519" s="15"/>
      <c r="F519" s="16"/>
      <c r="G519" s="15"/>
      <c r="H519" s="15"/>
      <c r="I519" s="15"/>
      <c r="J519" s="15"/>
      <c r="K519" s="15"/>
      <c r="L519" s="17"/>
      <c r="M519" s="15"/>
      <c r="N519" s="18"/>
      <c r="O519" s="4"/>
    </row>
  </sheetData>
  <sheetProtection formatCells="0" formatColumns="0" formatRows="0" insertColumns="0" insertRows="0" insertHyperlinks="0" deleteColumns="0" deleteRows="0" sort="0" autoFilter="0" pivotTables="0"/>
  <protectedRanges>
    <protectedRange sqref="B298:M298 B287:H294 J287:M294 B299:H310 J299:M310 B295:M296" name="Intervalo8_1_2"/>
    <protectedRange sqref="C353:L354" name="Intervalo8_1_1_1"/>
    <protectedRange sqref="I287:I294" name="Intervalo8_1_2_1"/>
    <protectedRange sqref="I299:I310" name="Intervalo8_1_2_2"/>
  </protectedRanges>
  <mergeCells count="89">
    <mergeCell ref="A267:O267"/>
    <mergeCell ref="A269:O269"/>
    <mergeCell ref="A314:O314"/>
    <mergeCell ref="A284:O284"/>
    <mergeCell ref="A317:O317"/>
    <mergeCell ref="A296:O296"/>
    <mergeCell ref="A285:O285"/>
    <mergeCell ref="A286:O286"/>
    <mergeCell ref="A311:O311"/>
    <mergeCell ref="A297:O297"/>
    <mergeCell ref="A2:O2"/>
    <mergeCell ref="B1:K1"/>
    <mergeCell ref="A242:O242"/>
    <mergeCell ref="A241:O241"/>
    <mergeCell ref="A195:O195"/>
    <mergeCell ref="A186:O186"/>
    <mergeCell ref="A68:O68"/>
    <mergeCell ref="A3:O3"/>
    <mergeCell ref="A5:O5"/>
    <mergeCell ref="A6:O6"/>
    <mergeCell ref="A108:O108"/>
    <mergeCell ref="A15:O15"/>
    <mergeCell ref="A14:O14"/>
    <mergeCell ref="A69:O69"/>
    <mergeCell ref="A75:O75"/>
    <mergeCell ref="A83:O83"/>
    <mergeCell ref="A91:O91"/>
    <mergeCell ref="A99:O99"/>
    <mergeCell ref="A76:O76"/>
    <mergeCell ref="A194:O194"/>
    <mergeCell ref="A100:O100"/>
    <mergeCell ref="A115:O115"/>
    <mergeCell ref="A84:O84"/>
    <mergeCell ref="A92:O92"/>
    <mergeCell ref="A138:O138"/>
    <mergeCell ref="A127:O127"/>
    <mergeCell ref="A126:O126"/>
    <mergeCell ref="A122:O122"/>
    <mergeCell ref="A116:O116"/>
    <mergeCell ref="A137:O137"/>
    <mergeCell ref="A107:O107"/>
    <mergeCell ref="A349:O349"/>
    <mergeCell ref="A185:O185"/>
    <mergeCell ref="A279:O279"/>
    <mergeCell ref="A231:O231"/>
    <mergeCell ref="A268:O268"/>
    <mergeCell ref="A258:O258"/>
    <mergeCell ref="A251:O251"/>
    <mergeCell ref="A232:O232"/>
    <mergeCell ref="A278:O278"/>
    <mergeCell ref="A277:O277"/>
    <mergeCell ref="A252:O252"/>
    <mergeCell ref="A259:O259"/>
    <mergeCell ref="A190:O190"/>
    <mergeCell ref="A191:O191"/>
    <mergeCell ref="A250:O250"/>
    <mergeCell ref="A323:O323"/>
    <mergeCell ref="L444:O444"/>
    <mergeCell ref="L445:O445"/>
    <mergeCell ref="A437:B437"/>
    <mergeCell ref="A440:B440"/>
    <mergeCell ref="A441:B441"/>
    <mergeCell ref="L440:O440"/>
    <mergeCell ref="A442:B442"/>
    <mergeCell ref="K442:O442"/>
    <mergeCell ref="D442:H442"/>
    <mergeCell ref="F441:G441"/>
    <mergeCell ref="K439:O439"/>
    <mergeCell ref="E439:F439"/>
    <mergeCell ref="C439:D439"/>
    <mergeCell ref="F440:G440"/>
    <mergeCell ref="A439:B439"/>
    <mergeCell ref="A438:B438"/>
    <mergeCell ref="G439:I439"/>
    <mergeCell ref="A430:O430"/>
    <mergeCell ref="A407:O407"/>
    <mergeCell ref="A315:O315"/>
    <mergeCell ref="A316:O316"/>
    <mergeCell ref="A370:O370"/>
    <mergeCell ref="A328:O328"/>
    <mergeCell ref="A384:O384"/>
    <mergeCell ref="A429:O429"/>
    <mergeCell ref="A406:O406"/>
    <mergeCell ref="A371:O371"/>
    <mergeCell ref="A434:O434"/>
    <mergeCell ref="A383:O383"/>
    <mergeCell ref="A350:O350"/>
    <mergeCell ref="A337:O337"/>
    <mergeCell ref="A338:O33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fitToHeight="0" orientation="landscape" r:id="rId1"/>
  <headerFooter scaleWithDoc="0" alignWithMargins="0"/>
  <rowBreaks count="10" manualBreakCount="10">
    <brk id="22" max="14" man="1"/>
    <brk id="74" max="14" man="1"/>
    <brk id="106" max="16383" man="1"/>
    <brk id="137" max="16383" man="1"/>
    <brk id="184" max="16383" man="1"/>
    <brk id="240" max="16383" man="1"/>
    <brk id="283" max="16383" man="1"/>
    <brk id="313" max="16383" man="1"/>
    <brk id="348" max="16383" man="1"/>
    <brk id="405" max="16383" man="1"/>
  </rowBreaks>
  <ignoredErrors>
    <ignoredError sqref="B295:M295 N435 C427:F427 B427 B39:B40 C39:C40 D39:D43 E39:E42 G427:M427 F42 F39 F40 F41 G39:G42 H39:H43 B42:B43 C42:C43 I39:J43 B381 K39:K43 L39:L41 L43 M39:M41 M254" unlockedFormula="1"/>
    <ignoredError sqref="E13 N404 E106 N355 N81" formula="1"/>
    <ignoredError sqref="D405:F405 B405:C405 H405:I405 F19 F16 C16:E16 G16:H16 C19 B18:J18 B21:K21 B19 D19:E19 B16 I16 G19 I19:J19 B20:E20 G20:J20 B17:K17 J405 K405:M405 L17:L21 M17:M21" formulaRange="1"/>
    <ignoredError sqref="G405" formula="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5EC75-302F-4630-B501-8104F80872F1}">
  <dimension ref="A1:P56"/>
  <sheetViews>
    <sheetView topLeftCell="A31" workbookViewId="0">
      <selection activeCell="A50" sqref="A50:XFD56"/>
    </sheetView>
  </sheetViews>
  <sheetFormatPr defaultRowHeight="12.75" x14ac:dyDescent="0.2"/>
  <sheetData>
    <row r="1" spans="1:16" s="150" customFormat="1" ht="15" customHeight="1" thickBot="1" x14ac:dyDescent="0.25">
      <c r="A1" s="703" t="s">
        <v>292</v>
      </c>
      <c r="B1" s="704"/>
      <c r="C1" s="704"/>
      <c r="D1" s="704"/>
      <c r="E1" s="704"/>
      <c r="F1" s="704"/>
      <c r="G1" s="704"/>
      <c r="H1" s="704"/>
      <c r="I1" s="704"/>
      <c r="J1" s="704"/>
      <c r="K1" s="704"/>
      <c r="L1" s="704"/>
      <c r="M1" s="704"/>
      <c r="N1" s="704"/>
      <c r="O1" s="705"/>
      <c r="P1" s="65"/>
    </row>
    <row r="2" spans="1:16" s="145" customFormat="1" ht="15" customHeight="1" x14ac:dyDescent="0.2">
      <c r="A2" s="91" t="s">
        <v>116</v>
      </c>
      <c r="B2" s="87">
        <v>1</v>
      </c>
      <c r="C2" s="83">
        <v>1</v>
      </c>
      <c r="D2" s="29">
        <v>1</v>
      </c>
      <c r="E2" s="83">
        <v>1</v>
      </c>
      <c r="F2" s="82"/>
      <c r="G2" s="83"/>
      <c r="H2" s="82"/>
      <c r="I2" s="83"/>
      <c r="J2" s="82"/>
      <c r="K2" s="83"/>
      <c r="L2" s="82"/>
      <c r="M2" s="84"/>
      <c r="N2" s="81">
        <f t="shared" ref="N2:N44" si="0">SUM(B2:M2)</f>
        <v>4</v>
      </c>
      <c r="O2" s="86">
        <f>IF(N2=0,0,AVERAGE(B2:M2))</f>
        <v>1</v>
      </c>
      <c r="P2" s="61"/>
    </row>
    <row r="3" spans="1:16" s="145" customFormat="1" ht="15" customHeight="1" x14ac:dyDescent="0.2">
      <c r="A3" s="92" t="s">
        <v>117</v>
      </c>
      <c r="B3" s="27">
        <v>287</v>
      </c>
      <c r="C3" s="28">
        <v>301</v>
      </c>
      <c r="D3" s="29">
        <v>650</v>
      </c>
      <c r="E3" s="28">
        <v>9</v>
      </c>
      <c r="F3" s="29"/>
      <c r="G3" s="28"/>
      <c r="H3" s="29"/>
      <c r="I3" s="28"/>
      <c r="J3" s="29"/>
      <c r="K3" s="28"/>
      <c r="L3" s="29"/>
      <c r="M3" s="77"/>
      <c r="N3" s="3">
        <f t="shared" si="0"/>
        <v>1247</v>
      </c>
      <c r="O3" s="71">
        <f t="shared" ref="O3:O47" si="1">IF(N3=0,0,AVERAGE(B3:M3))</f>
        <v>311.75</v>
      </c>
      <c r="P3" s="61"/>
    </row>
    <row r="4" spans="1:16" s="145" customFormat="1" ht="15" customHeight="1" x14ac:dyDescent="0.2">
      <c r="A4" s="92" t="s">
        <v>118</v>
      </c>
      <c r="B4" s="27">
        <v>2</v>
      </c>
      <c r="C4" s="28">
        <v>8</v>
      </c>
      <c r="D4" s="29">
        <v>5</v>
      </c>
      <c r="E4" s="28">
        <v>3</v>
      </c>
      <c r="F4" s="29"/>
      <c r="G4" s="28"/>
      <c r="H4" s="29"/>
      <c r="I4" s="28"/>
      <c r="J4" s="29"/>
      <c r="K4" s="28"/>
      <c r="L4" s="29"/>
      <c r="M4" s="77"/>
      <c r="N4" s="3">
        <f t="shared" si="0"/>
        <v>18</v>
      </c>
      <c r="O4" s="71">
        <f t="shared" si="1"/>
        <v>4.5</v>
      </c>
      <c r="P4" s="61"/>
    </row>
    <row r="5" spans="1:16" s="145" customFormat="1" ht="15" customHeight="1" x14ac:dyDescent="0.2">
      <c r="A5" s="93" t="s">
        <v>119</v>
      </c>
      <c r="B5" s="27">
        <v>2</v>
      </c>
      <c r="C5" s="28">
        <v>2</v>
      </c>
      <c r="D5" s="29">
        <v>7</v>
      </c>
      <c r="E5" s="28">
        <v>2</v>
      </c>
      <c r="F5" s="29"/>
      <c r="G5" s="28"/>
      <c r="H5" s="29"/>
      <c r="I5" s="28"/>
      <c r="J5" s="29"/>
      <c r="K5" s="28"/>
      <c r="L5" s="29"/>
      <c r="M5" s="77"/>
      <c r="N5" s="3">
        <f t="shared" si="0"/>
        <v>13</v>
      </c>
      <c r="O5" s="71">
        <f t="shared" si="1"/>
        <v>3.25</v>
      </c>
      <c r="P5" s="61"/>
    </row>
    <row r="6" spans="1:16" s="145" customFormat="1" ht="15" customHeight="1" x14ac:dyDescent="0.2">
      <c r="A6" s="92" t="s">
        <v>31</v>
      </c>
      <c r="B6" s="27">
        <v>585</v>
      </c>
      <c r="C6" s="28">
        <v>800</v>
      </c>
      <c r="D6" s="29">
        <v>465</v>
      </c>
      <c r="E6" s="28">
        <v>294</v>
      </c>
      <c r="F6" s="29"/>
      <c r="G6" s="28"/>
      <c r="H6" s="29"/>
      <c r="I6" s="28"/>
      <c r="J6" s="29"/>
      <c r="K6" s="28"/>
      <c r="L6" s="29"/>
      <c r="M6" s="77"/>
      <c r="N6" s="3">
        <f t="shared" si="0"/>
        <v>2144</v>
      </c>
      <c r="O6" s="71">
        <f t="shared" si="1"/>
        <v>536</v>
      </c>
      <c r="P6" s="61"/>
    </row>
    <row r="7" spans="1:16" s="145" customFormat="1" ht="15" customHeight="1" x14ac:dyDescent="0.2">
      <c r="A7" s="93" t="s">
        <v>120</v>
      </c>
      <c r="B7" s="27">
        <v>40</v>
      </c>
      <c r="C7" s="28">
        <v>35</v>
      </c>
      <c r="D7" s="29">
        <v>45</v>
      </c>
      <c r="E7" s="28">
        <v>10</v>
      </c>
      <c r="F7" s="29"/>
      <c r="G7" s="28"/>
      <c r="H7" s="29"/>
      <c r="I7" s="28"/>
      <c r="J7" s="29"/>
      <c r="K7" s="28"/>
      <c r="L7" s="29"/>
      <c r="M7" s="77"/>
      <c r="N7" s="3">
        <f t="shared" si="0"/>
        <v>130</v>
      </c>
      <c r="O7" s="71">
        <f t="shared" si="1"/>
        <v>32.5</v>
      </c>
      <c r="P7" s="61"/>
    </row>
    <row r="8" spans="1:16" s="145" customFormat="1" ht="15" customHeight="1" x14ac:dyDescent="0.2">
      <c r="A8" s="93" t="s">
        <v>65</v>
      </c>
      <c r="B8" s="27">
        <v>6</v>
      </c>
      <c r="C8" s="28">
        <v>10</v>
      </c>
      <c r="D8" s="29">
        <v>15</v>
      </c>
      <c r="E8" s="28">
        <v>28</v>
      </c>
      <c r="F8" s="29"/>
      <c r="G8" s="28"/>
      <c r="H8" s="29"/>
      <c r="I8" s="28"/>
      <c r="J8" s="29"/>
      <c r="K8" s="28"/>
      <c r="L8" s="29"/>
      <c r="M8" s="77"/>
      <c r="N8" s="3">
        <f t="shared" si="0"/>
        <v>59</v>
      </c>
      <c r="O8" s="71">
        <f t="shared" si="1"/>
        <v>14.75</v>
      </c>
      <c r="P8" s="61"/>
    </row>
    <row r="9" spans="1:16" s="145" customFormat="1" ht="15" customHeight="1" x14ac:dyDescent="0.2">
      <c r="A9" s="92" t="s">
        <v>381</v>
      </c>
      <c r="B9" s="27">
        <v>1</v>
      </c>
      <c r="C9" s="28">
        <v>1</v>
      </c>
      <c r="D9" s="29">
        <v>13</v>
      </c>
      <c r="E9" s="28"/>
      <c r="F9" s="29"/>
      <c r="G9" s="28"/>
      <c r="H9" s="29"/>
      <c r="I9" s="28"/>
      <c r="J9" s="29"/>
      <c r="K9" s="28"/>
      <c r="L9" s="29"/>
      <c r="M9" s="77"/>
      <c r="N9" s="3">
        <f t="shared" si="0"/>
        <v>15</v>
      </c>
      <c r="O9" s="71">
        <f t="shared" si="1"/>
        <v>5</v>
      </c>
      <c r="P9" s="61"/>
    </row>
    <row r="10" spans="1:16" s="145" customFormat="1" ht="15" customHeight="1" x14ac:dyDescent="0.2">
      <c r="A10" s="93" t="s">
        <v>382</v>
      </c>
      <c r="B10" s="27">
        <v>1</v>
      </c>
      <c r="C10" s="28">
        <v>1</v>
      </c>
      <c r="D10" s="29">
        <v>3</v>
      </c>
      <c r="E10" s="28">
        <v>2</v>
      </c>
      <c r="F10" s="29"/>
      <c r="G10" s="28"/>
      <c r="H10" s="29"/>
      <c r="I10" s="28"/>
      <c r="J10" s="29"/>
      <c r="K10" s="28"/>
      <c r="L10" s="29"/>
      <c r="M10" s="77"/>
      <c r="N10" s="3">
        <f t="shared" si="0"/>
        <v>7</v>
      </c>
      <c r="O10" s="71">
        <f t="shared" si="1"/>
        <v>1.75</v>
      </c>
      <c r="P10" s="61"/>
    </row>
    <row r="11" spans="1:16" s="145" customFormat="1" ht="15" customHeight="1" x14ac:dyDescent="0.2">
      <c r="A11" s="92" t="s">
        <v>121</v>
      </c>
      <c r="B11" s="27">
        <v>9</v>
      </c>
      <c r="C11" s="28">
        <v>25</v>
      </c>
      <c r="D11" s="29">
        <v>12</v>
      </c>
      <c r="E11" s="28">
        <v>5</v>
      </c>
      <c r="F11" s="29"/>
      <c r="G11" s="28"/>
      <c r="H11" s="29"/>
      <c r="I11" s="28"/>
      <c r="J11" s="29"/>
      <c r="K11" s="28"/>
      <c r="L11" s="29"/>
      <c r="M11" s="77"/>
      <c r="N11" s="3">
        <f t="shared" si="0"/>
        <v>51</v>
      </c>
      <c r="O11" s="71">
        <f t="shared" si="1"/>
        <v>12.75</v>
      </c>
      <c r="P11" s="61"/>
    </row>
    <row r="12" spans="1:16" s="145" customFormat="1" ht="15" customHeight="1" x14ac:dyDescent="0.2">
      <c r="A12" s="92" t="s">
        <v>122</v>
      </c>
      <c r="B12" s="27">
        <v>4</v>
      </c>
      <c r="C12" s="28">
        <v>3</v>
      </c>
      <c r="D12" s="29">
        <v>2</v>
      </c>
      <c r="E12" s="28">
        <v>2</v>
      </c>
      <c r="F12" s="29"/>
      <c r="G12" s="28"/>
      <c r="H12" s="29"/>
      <c r="I12" s="28"/>
      <c r="J12" s="29"/>
      <c r="K12" s="28"/>
      <c r="L12" s="29"/>
      <c r="M12" s="77"/>
      <c r="N12" s="3">
        <f t="shared" si="0"/>
        <v>11</v>
      </c>
      <c r="O12" s="71">
        <f t="shared" si="1"/>
        <v>2.75</v>
      </c>
      <c r="P12" s="61"/>
    </row>
    <row r="13" spans="1:16" s="145" customFormat="1" ht="15" customHeight="1" x14ac:dyDescent="0.2">
      <c r="A13" s="92" t="s">
        <v>123</v>
      </c>
      <c r="B13" s="27">
        <v>8</v>
      </c>
      <c r="C13" s="28">
        <v>6</v>
      </c>
      <c r="D13" s="29">
        <v>14</v>
      </c>
      <c r="E13" s="28">
        <v>9</v>
      </c>
      <c r="F13" s="29"/>
      <c r="G13" s="28"/>
      <c r="H13" s="29"/>
      <c r="I13" s="28"/>
      <c r="J13" s="29"/>
      <c r="K13" s="28"/>
      <c r="L13" s="29"/>
      <c r="M13" s="77"/>
      <c r="N13" s="3">
        <f t="shared" si="0"/>
        <v>37</v>
      </c>
      <c r="O13" s="71">
        <f t="shared" si="1"/>
        <v>9.25</v>
      </c>
      <c r="P13" s="61"/>
    </row>
    <row r="14" spans="1:16" s="145" customFormat="1" ht="15" customHeight="1" x14ac:dyDescent="0.2">
      <c r="A14" s="92" t="s">
        <v>124</v>
      </c>
      <c r="B14" s="27">
        <v>25</v>
      </c>
      <c r="C14" s="28">
        <v>14</v>
      </c>
      <c r="D14" s="29">
        <v>30</v>
      </c>
      <c r="E14" s="28">
        <v>40</v>
      </c>
      <c r="F14" s="29"/>
      <c r="G14" s="28"/>
      <c r="H14" s="29"/>
      <c r="I14" s="28"/>
      <c r="J14" s="29"/>
      <c r="K14" s="28"/>
      <c r="L14" s="29"/>
      <c r="M14" s="77"/>
      <c r="N14" s="3">
        <f t="shared" si="0"/>
        <v>109</v>
      </c>
      <c r="O14" s="71">
        <f t="shared" si="1"/>
        <v>27.25</v>
      </c>
      <c r="P14" s="61"/>
    </row>
    <row r="15" spans="1:16" s="145" customFormat="1" ht="15" customHeight="1" x14ac:dyDescent="0.2">
      <c r="A15" s="92" t="s">
        <v>125</v>
      </c>
      <c r="B15" s="27">
        <v>2</v>
      </c>
      <c r="C15" s="28">
        <v>3</v>
      </c>
      <c r="D15" s="29">
        <v>2</v>
      </c>
      <c r="E15" s="28">
        <v>2</v>
      </c>
      <c r="F15" s="29"/>
      <c r="G15" s="28"/>
      <c r="H15" s="29"/>
      <c r="I15" s="28"/>
      <c r="J15" s="29"/>
      <c r="K15" s="28"/>
      <c r="L15" s="29"/>
      <c r="M15" s="77"/>
      <c r="N15" s="3">
        <f t="shared" si="0"/>
        <v>9</v>
      </c>
      <c r="O15" s="71">
        <f t="shared" si="1"/>
        <v>2.25</v>
      </c>
      <c r="P15" s="61"/>
    </row>
    <row r="16" spans="1:16" s="145" customFormat="1" ht="15" customHeight="1" x14ac:dyDescent="0.2">
      <c r="A16" s="93" t="s">
        <v>126</v>
      </c>
      <c r="B16" s="27">
        <v>2</v>
      </c>
      <c r="C16" s="28">
        <v>5</v>
      </c>
      <c r="D16" s="29">
        <v>7</v>
      </c>
      <c r="E16" s="28">
        <v>8</v>
      </c>
      <c r="F16" s="29"/>
      <c r="G16" s="28"/>
      <c r="H16" s="29"/>
      <c r="I16" s="28"/>
      <c r="J16" s="29"/>
      <c r="K16" s="28"/>
      <c r="L16" s="29"/>
      <c r="M16" s="77"/>
      <c r="N16" s="3">
        <f t="shared" si="0"/>
        <v>22</v>
      </c>
      <c r="O16" s="71">
        <f t="shared" si="1"/>
        <v>5.5</v>
      </c>
      <c r="P16" s="61"/>
    </row>
    <row r="17" spans="1:16" s="145" customFormat="1" ht="15" customHeight="1" x14ac:dyDescent="0.2">
      <c r="A17" s="93" t="s">
        <v>377</v>
      </c>
      <c r="B17" s="27">
        <v>2</v>
      </c>
      <c r="C17" s="28">
        <v>5</v>
      </c>
      <c r="D17" s="29">
        <v>13</v>
      </c>
      <c r="E17" s="28">
        <v>8</v>
      </c>
      <c r="F17" s="29"/>
      <c r="G17" s="28"/>
      <c r="H17" s="29"/>
      <c r="I17" s="28"/>
      <c r="J17" s="29"/>
      <c r="K17" s="28"/>
      <c r="L17" s="29"/>
      <c r="M17" s="77"/>
      <c r="N17" s="3">
        <f t="shared" si="0"/>
        <v>28</v>
      </c>
      <c r="O17" s="71">
        <f t="shared" si="1"/>
        <v>7</v>
      </c>
      <c r="P17" s="61"/>
    </row>
    <row r="18" spans="1:16" s="145" customFormat="1" ht="15" customHeight="1" x14ac:dyDescent="0.2">
      <c r="A18" s="93" t="s">
        <v>127</v>
      </c>
      <c r="B18" s="27">
        <v>4</v>
      </c>
      <c r="C18" s="28">
        <v>2</v>
      </c>
      <c r="D18" s="29">
        <v>6</v>
      </c>
      <c r="E18" s="28">
        <v>5</v>
      </c>
      <c r="F18" s="29"/>
      <c r="G18" s="28"/>
      <c r="H18" s="29"/>
      <c r="I18" s="28"/>
      <c r="J18" s="29"/>
      <c r="K18" s="28"/>
      <c r="L18" s="29"/>
      <c r="M18" s="77"/>
      <c r="N18" s="3">
        <f t="shared" si="0"/>
        <v>17</v>
      </c>
      <c r="O18" s="71">
        <f t="shared" si="1"/>
        <v>4.25</v>
      </c>
      <c r="P18" s="61"/>
    </row>
    <row r="19" spans="1:16" s="145" customFormat="1" ht="15" customHeight="1" x14ac:dyDescent="0.2">
      <c r="A19" s="93" t="s">
        <v>128</v>
      </c>
      <c r="B19" s="27">
        <v>3</v>
      </c>
      <c r="C19" s="28">
        <v>3</v>
      </c>
      <c r="D19" s="29">
        <v>5</v>
      </c>
      <c r="E19" s="28">
        <v>4</v>
      </c>
      <c r="F19" s="29"/>
      <c r="G19" s="28"/>
      <c r="H19" s="29"/>
      <c r="I19" s="28"/>
      <c r="J19" s="29"/>
      <c r="K19" s="28"/>
      <c r="L19" s="29"/>
      <c r="M19" s="77"/>
      <c r="N19" s="3">
        <f t="shared" si="0"/>
        <v>15</v>
      </c>
      <c r="O19" s="71">
        <f t="shared" si="1"/>
        <v>3.75</v>
      </c>
      <c r="P19" s="61"/>
    </row>
    <row r="20" spans="1:16" s="145" customFormat="1" ht="15" customHeight="1" x14ac:dyDescent="0.2">
      <c r="A20" s="92" t="s">
        <v>129</v>
      </c>
      <c r="B20" s="27">
        <v>2</v>
      </c>
      <c r="C20" s="28">
        <v>2</v>
      </c>
      <c r="D20" s="29">
        <v>7</v>
      </c>
      <c r="E20" s="28">
        <v>9</v>
      </c>
      <c r="F20" s="29"/>
      <c r="G20" s="28"/>
      <c r="H20" s="29"/>
      <c r="I20" s="28"/>
      <c r="J20" s="29"/>
      <c r="K20" s="28"/>
      <c r="L20" s="29"/>
      <c r="M20" s="77"/>
      <c r="N20" s="3">
        <f t="shared" si="0"/>
        <v>20</v>
      </c>
      <c r="O20" s="71">
        <f t="shared" si="1"/>
        <v>5</v>
      </c>
      <c r="P20" s="61"/>
    </row>
    <row r="21" spans="1:16" s="145" customFormat="1" ht="15" customHeight="1" x14ac:dyDescent="0.2">
      <c r="A21" s="93" t="s">
        <v>130</v>
      </c>
      <c r="B21" s="27">
        <v>2</v>
      </c>
      <c r="C21" s="28">
        <v>1</v>
      </c>
      <c r="D21" s="29">
        <v>1</v>
      </c>
      <c r="E21" s="28"/>
      <c r="F21" s="29"/>
      <c r="G21" s="28"/>
      <c r="H21" s="29"/>
      <c r="I21" s="28"/>
      <c r="J21" s="29"/>
      <c r="K21" s="28"/>
      <c r="L21" s="29"/>
      <c r="M21" s="77"/>
      <c r="N21" s="3">
        <f t="shared" si="0"/>
        <v>4</v>
      </c>
      <c r="O21" s="71">
        <f t="shared" si="1"/>
        <v>1.3333333333333333</v>
      </c>
      <c r="P21" s="61"/>
    </row>
    <row r="22" spans="1:16" s="145" customFormat="1" ht="15" customHeight="1" x14ac:dyDescent="0.2">
      <c r="A22" s="93" t="s">
        <v>131</v>
      </c>
      <c r="B22" s="27">
        <v>5</v>
      </c>
      <c r="C22" s="28">
        <v>5</v>
      </c>
      <c r="D22" s="29">
        <v>8</v>
      </c>
      <c r="E22" s="28">
        <v>2</v>
      </c>
      <c r="F22" s="29"/>
      <c r="G22" s="28"/>
      <c r="H22" s="29"/>
      <c r="I22" s="28"/>
      <c r="J22" s="29"/>
      <c r="K22" s="28"/>
      <c r="L22" s="29"/>
      <c r="M22" s="77"/>
      <c r="N22" s="3">
        <f t="shared" si="0"/>
        <v>20</v>
      </c>
      <c r="O22" s="71">
        <f t="shared" si="1"/>
        <v>5</v>
      </c>
      <c r="P22" s="61"/>
    </row>
    <row r="23" spans="1:16" s="145" customFormat="1" ht="15" customHeight="1" x14ac:dyDescent="0.2">
      <c r="A23" s="93" t="s">
        <v>132</v>
      </c>
      <c r="B23" s="27">
        <v>6</v>
      </c>
      <c r="C23" s="28">
        <v>5</v>
      </c>
      <c r="D23" s="29">
        <v>3</v>
      </c>
      <c r="E23" s="28">
        <v>4</v>
      </c>
      <c r="F23" s="29"/>
      <c r="G23" s="28"/>
      <c r="H23" s="29"/>
      <c r="I23" s="28"/>
      <c r="J23" s="29"/>
      <c r="K23" s="28"/>
      <c r="L23" s="29"/>
      <c r="M23" s="77"/>
      <c r="N23" s="3">
        <f t="shared" si="0"/>
        <v>18</v>
      </c>
      <c r="O23" s="71">
        <f t="shared" si="1"/>
        <v>4.5</v>
      </c>
      <c r="P23" s="61"/>
    </row>
    <row r="24" spans="1:16" s="145" customFormat="1" ht="15" customHeight="1" x14ac:dyDescent="0.2">
      <c r="A24" s="93" t="s">
        <v>133</v>
      </c>
      <c r="B24" s="27">
        <v>2</v>
      </c>
      <c r="C24" s="28">
        <v>5</v>
      </c>
      <c r="D24" s="29">
        <v>3</v>
      </c>
      <c r="E24" s="28">
        <v>3</v>
      </c>
      <c r="F24" s="29"/>
      <c r="G24" s="28"/>
      <c r="H24" s="29"/>
      <c r="I24" s="28"/>
      <c r="J24" s="29"/>
      <c r="K24" s="28"/>
      <c r="L24" s="29"/>
      <c r="M24" s="77"/>
      <c r="N24" s="3">
        <f t="shared" si="0"/>
        <v>13</v>
      </c>
      <c r="O24" s="71">
        <f t="shared" si="1"/>
        <v>3.25</v>
      </c>
      <c r="P24" s="61"/>
    </row>
    <row r="25" spans="1:16" s="145" customFormat="1" ht="15" customHeight="1" x14ac:dyDescent="0.2">
      <c r="A25" s="93" t="s">
        <v>134</v>
      </c>
      <c r="B25" s="27">
        <v>1</v>
      </c>
      <c r="C25" s="28">
        <v>2</v>
      </c>
      <c r="D25" s="29">
        <v>4</v>
      </c>
      <c r="E25" s="28"/>
      <c r="F25" s="29"/>
      <c r="G25" s="28"/>
      <c r="H25" s="29"/>
      <c r="I25" s="28"/>
      <c r="J25" s="29"/>
      <c r="K25" s="28"/>
      <c r="L25" s="29"/>
      <c r="M25" s="77"/>
      <c r="N25" s="3">
        <f t="shared" si="0"/>
        <v>7</v>
      </c>
      <c r="O25" s="71">
        <f t="shared" si="1"/>
        <v>2.3333333333333335</v>
      </c>
      <c r="P25" s="61"/>
    </row>
    <row r="26" spans="1:16" s="145" customFormat="1" ht="15" customHeight="1" x14ac:dyDescent="0.2">
      <c r="A26" s="93" t="s">
        <v>135</v>
      </c>
      <c r="B26" s="27">
        <v>1</v>
      </c>
      <c r="C26" s="28">
        <v>2</v>
      </c>
      <c r="D26" s="29">
        <v>5</v>
      </c>
      <c r="E26" s="28">
        <v>4</v>
      </c>
      <c r="F26" s="29"/>
      <c r="G26" s="28"/>
      <c r="H26" s="29"/>
      <c r="I26" s="28"/>
      <c r="J26" s="29"/>
      <c r="K26" s="28"/>
      <c r="L26" s="29"/>
      <c r="M26" s="77"/>
      <c r="N26" s="3">
        <f t="shared" si="0"/>
        <v>12</v>
      </c>
      <c r="O26" s="71">
        <f t="shared" si="1"/>
        <v>3</v>
      </c>
      <c r="P26" s="61"/>
    </row>
    <row r="27" spans="1:16" s="145" customFormat="1" ht="15" customHeight="1" x14ac:dyDescent="0.2">
      <c r="A27" s="93" t="s">
        <v>20</v>
      </c>
      <c r="B27" s="27">
        <v>5</v>
      </c>
      <c r="C27" s="28">
        <v>2</v>
      </c>
      <c r="D27" s="29">
        <v>2</v>
      </c>
      <c r="E27" s="28">
        <v>1</v>
      </c>
      <c r="F27" s="29"/>
      <c r="G27" s="28"/>
      <c r="H27" s="29"/>
      <c r="I27" s="28"/>
      <c r="J27" s="29"/>
      <c r="K27" s="28"/>
      <c r="L27" s="29"/>
      <c r="M27" s="77"/>
      <c r="N27" s="3">
        <f t="shared" si="0"/>
        <v>10</v>
      </c>
      <c r="O27" s="71">
        <f t="shared" si="1"/>
        <v>2.5</v>
      </c>
      <c r="P27" s="61"/>
    </row>
    <row r="28" spans="1:16" s="145" customFormat="1" ht="15" customHeight="1" x14ac:dyDescent="0.2">
      <c r="A28" s="93" t="s">
        <v>386</v>
      </c>
      <c r="B28" s="27">
        <v>1</v>
      </c>
      <c r="C28" s="28">
        <v>2</v>
      </c>
      <c r="D28" s="29">
        <v>5</v>
      </c>
      <c r="E28" s="28">
        <v>1</v>
      </c>
      <c r="F28" s="29"/>
      <c r="G28" s="28"/>
      <c r="H28" s="29"/>
      <c r="I28" s="28"/>
      <c r="J28" s="29"/>
      <c r="K28" s="28"/>
      <c r="L28" s="29"/>
      <c r="M28" s="77"/>
      <c r="N28" s="3">
        <f t="shared" si="0"/>
        <v>9</v>
      </c>
      <c r="O28" s="71">
        <f t="shared" si="1"/>
        <v>2.25</v>
      </c>
      <c r="P28" s="61"/>
    </row>
    <row r="29" spans="1:16" s="145" customFormat="1" ht="15" customHeight="1" x14ac:dyDescent="0.2">
      <c r="A29" s="93" t="s">
        <v>383</v>
      </c>
      <c r="B29" s="27">
        <v>3</v>
      </c>
      <c r="C29" s="28">
        <v>2</v>
      </c>
      <c r="D29" s="29">
        <v>6</v>
      </c>
      <c r="E29" s="28">
        <v>6</v>
      </c>
      <c r="F29" s="29"/>
      <c r="G29" s="28"/>
      <c r="H29" s="29"/>
      <c r="I29" s="28"/>
      <c r="J29" s="29"/>
      <c r="K29" s="28"/>
      <c r="L29" s="29"/>
      <c r="M29" s="77"/>
      <c r="N29" s="3">
        <f t="shared" si="0"/>
        <v>17</v>
      </c>
      <c r="O29" s="71">
        <f t="shared" si="1"/>
        <v>4.25</v>
      </c>
      <c r="P29" s="61"/>
    </row>
    <row r="30" spans="1:16" s="145" customFormat="1" ht="15" customHeight="1" x14ac:dyDescent="0.2">
      <c r="A30" s="93" t="s">
        <v>136</v>
      </c>
      <c r="B30" s="27">
        <v>1</v>
      </c>
      <c r="C30" s="28">
        <v>3</v>
      </c>
      <c r="D30" s="29">
        <v>5</v>
      </c>
      <c r="E30" s="28">
        <v>8</v>
      </c>
      <c r="F30" s="29"/>
      <c r="G30" s="28"/>
      <c r="H30" s="29"/>
      <c r="I30" s="28"/>
      <c r="J30" s="29"/>
      <c r="K30" s="28"/>
      <c r="L30" s="29"/>
      <c r="M30" s="77"/>
      <c r="N30" s="3">
        <f t="shared" si="0"/>
        <v>17</v>
      </c>
      <c r="O30" s="71">
        <f t="shared" si="1"/>
        <v>4.25</v>
      </c>
      <c r="P30" s="61"/>
    </row>
    <row r="31" spans="1:16" s="145" customFormat="1" ht="15" customHeight="1" x14ac:dyDescent="0.2">
      <c r="A31" s="92" t="s">
        <v>137</v>
      </c>
      <c r="B31" s="27">
        <v>2</v>
      </c>
      <c r="C31" s="28">
        <v>1</v>
      </c>
      <c r="D31" s="29">
        <v>3</v>
      </c>
      <c r="E31" s="28">
        <v>1</v>
      </c>
      <c r="F31" s="29"/>
      <c r="G31" s="28"/>
      <c r="H31" s="29"/>
      <c r="I31" s="28"/>
      <c r="J31" s="29"/>
      <c r="K31" s="28"/>
      <c r="L31" s="29"/>
      <c r="M31" s="77"/>
      <c r="N31" s="3">
        <f t="shared" si="0"/>
        <v>7</v>
      </c>
      <c r="O31" s="71">
        <f t="shared" si="1"/>
        <v>1.75</v>
      </c>
      <c r="P31" s="61"/>
    </row>
    <row r="32" spans="1:16" s="145" customFormat="1" ht="15" customHeight="1" x14ac:dyDescent="0.2">
      <c r="A32" s="93" t="s">
        <v>138</v>
      </c>
      <c r="B32" s="27">
        <v>1</v>
      </c>
      <c r="C32" s="28">
        <v>1</v>
      </c>
      <c r="D32" s="29">
        <v>4</v>
      </c>
      <c r="E32" s="28">
        <v>1</v>
      </c>
      <c r="F32" s="29"/>
      <c r="G32" s="28"/>
      <c r="H32" s="29"/>
      <c r="I32" s="28"/>
      <c r="J32" s="29"/>
      <c r="K32" s="28"/>
      <c r="L32" s="29"/>
      <c r="M32" s="77"/>
      <c r="N32" s="3">
        <f t="shared" si="0"/>
        <v>7</v>
      </c>
      <c r="O32" s="71">
        <f t="shared" si="1"/>
        <v>1.75</v>
      </c>
      <c r="P32" s="61"/>
    </row>
    <row r="33" spans="1:16" s="145" customFormat="1" ht="15" customHeight="1" x14ac:dyDescent="0.2">
      <c r="A33" s="92" t="s">
        <v>21</v>
      </c>
      <c r="B33" s="27">
        <v>1</v>
      </c>
      <c r="C33" s="28">
        <v>2</v>
      </c>
      <c r="D33" s="29">
        <v>4</v>
      </c>
      <c r="E33" s="28"/>
      <c r="F33" s="29"/>
      <c r="G33" s="28"/>
      <c r="H33" s="29"/>
      <c r="I33" s="28"/>
      <c r="J33" s="29"/>
      <c r="K33" s="28"/>
      <c r="L33" s="29"/>
      <c r="M33" s="77"/>
      <c r="N33" s="3">
        <f t="shared" si="0"/>
        <v>7</v>
      </c>
      <c r="O33" s="71">
        <f t="shared" si="1"/>
        <v>2.3333333333333335</v>
      </c>
      <c r="P33" s="61"/>
    </row>
    <row r="34" spans="1:16" s="145" customFormat="1" ht="15" customHeight="1" x14ac:dyDescent="0.2">
      <c r="A34" s="92" t="s">
        <v>378</v>
      </c>
      <c r="B34" s="27">
        <v>4</v>
      </c>
      <c r="C34" s="28">
        <v>10</v>
      </c>
      <c r="D34" s="29">
        <v>3</v>
      </c>
      <c r="E34" s="28">
        <v>6</v>
      </c>
      <c r="F34" s="29"/>
      <c r="G34" s="28"/>
      <c r="H34" s="29"/>
      <c r="I34" s="28"/>
      <c r="J34" s="29"/>
      <c r="K34" s="28"/>
      <c r="L34" s="29"/>
      <c r="M34" s="77"/>
      <c r="N34" s="3">
        <f t="shared" si="0"/>
        <v>23</v>
      </c>
      <c r="O34" s="71">
        <f t="shared" si="1"/>
        <v>5.75</v>
      </c>
      <c r="P34" s="61"/>
    </row>
    <row r="35" spans="1:16" s="145" customFormat="1" ht="15" customHeight="1" x14ac:dyDescent="0.2">
      <c r="A35" s="94" t="s">
        <v>379</v>
      </c>
      <c r="B35" s="27">
        <v>5</v>
      </c>
      <c r="C35" s="28">
        <v>10</v>
      </c>
      <c r="D35" s="29">
        <v>17</v>
      </c>
      <c r="E35" s="28">
        <v>9</v>
      </c>
      <c r="F35" s="29"/>
      <c r="G35" s="28"/>
      <c r="H35" s="29"/>
      <c r="I35" s="28"/>
      <c r="J35" s="29"/>
      <c r="K35" s="28"/>
      <c r="L35" s="29"/>
      <c r="M35" s="77"/>
      <c r="N35" s="3">
        <f t="shared" si="0"/>
        <v>41</v>
      </c>
      <c r="O35" s="71">
        <f t="shared" si="1"/>
        <v>10.25</v>
      </c>
      <c r="P35" s="61"/>
    </row>
    <row r="36" spans="1:16" s="145" customFormat="1" ht="15" customHeight="1" x14ac:dyDescent="0.2">
      <c r="A36" s="92" t="s">
        <v>139</v>
      </c>
      <c r="B36" s="27">
        <v>5</v>
      </c>
      <c r="C36" s="28">
        <v>6</v>
      </c>
      <c r="D36" s="29">
        <v>10</v>
      </c>
      <c r="E36" s="28">
        <v>13</v>
      </c>
      <c r="F36" s="29"/>
      <c r="G36" s="28"/>
      <c r="H36" s="29"/>
      <c r="I36" s="28"/>
      <c r="J36" s="29"/>
      <c r="K36" s="28"/>
      <c r="L36" s="29"/>
      <c r="M36" s="77"/>
      <c r="N36" s="3">
        <f t="shared" si="0"/>
        <v>34</v>
      </c>
      <c r="O36" s="71">
        <f t="shared" si="1"/>
        <v>8.5</v>
      </c>
      <c r="P36" s="61"/>
    </row>
    <row r="37" spans="1:16" s="145" customFormat="1" ht="15" customHeight="1" x14ac:dyDescent="0.2">
      <c r="A37" s="92" t="s">
        <v>380</v>
      </c>
      <c r="B37" s="27">
        <v>15</v>
      </c>
      <c r="C37" s="28">
        <v>20</v>
      </c>
      <c r="D37" s="29">
        <v>16</v>
      </c>
      <c r="E37" s="28">
        <v>18</v>
      </c>
      <c r="F37" s="29"/>
      <c r="G37" s="28"/>
      <c r="H37" s="29"/>
      <c r="I37" s="28"/>
      <c r="J37" s="29"/>
      <c r="K37" s="28"/>
      <c r="L37" s="29"/>
      <c r="M37" s="77"/>
      <c r="N37" s="3">
        <f t="shared" si="0"/>
        <v>69</v>
      </c>
      <c r="O37" s="71">
        <f t="shared" si="1"/>
        <v>17.25</v>
      </c>
      <c r="P37" s="61"/>
    </row>
    <row r="38" spans="1:16" s="145" customFormat="1" ht="15" customHeight="1" x14ac:dyDescent="0.2">
      <c r="A38" s="92" t="s">
        <v>140</v>
      </c>
      <c r="B38" s="27">
        <v>1</v>
      </c>
      <c r="C38" s="28">
        <v>2</v>
      </c>
      <c r="D38" s="29">
        <v>2</v>
      </c>
      <c r="E38" s="28"/>
      <c r="F38" s="29"/>
      <c r="G38" s="28"/>
      <c r="H38" s="29"/>
      <c r="I38" s="28"/>
      <c r="J38" s="29"/>
      <c r="K38" s="28"/>
      <c r="L38" s="29"/>
      <c r="M38" s="77"/>
      <c r="N38" s="3">
        <f t="shared" si="0"/>
        <v>5</v>
      </c>
      <c r="O38" s="71">
        <f t="shared" si="1"/>
        <v>1.6666666666666667</v>
      </c>
      <c r="P38" s="61"/>
    </row>
    <row r="39" spans="1:16" s="145" customFormat="1" ht="15" customHeight="1" x14ac:dyDescent="0.2">
      <c r="A39" s="92" t="s">
        <v>141</v>
      </c>
      <c r="B39" s="27">
        <v>2</v>
      </c>
      <c r="C39" s="28">
        <v>7</v>
      </c>
      <c r="D39" s="29">
        <v>3</v>
      </c>
      <c r="E39" s="28">
        <v>10</v>
      </c>
      <c r="F39" s="29"/>
      <c r="G39" s="28"/>
      <c r="H39" s="29"/>
      <c r="I39" s="28"/>
      <c r="J39" s="29"/>
      <c r="K39" s="28"/>
      <c r="L39" s="29"/>
      <c r="M39" s="77"/>
      <c r="N39" s="3">
        <f t="shared" si="0"/>
        <v>22</v>
      </c>
      <c r="O39" s="71">
        <f t="shared" si="1"/>
        <v>5.5</v>
      </c>
      <c r="P39" s="61"/>
    </row>
    <row r="40" spans="1:16" s="145" customFormat="1" ht="15" customHeight="1" x14ac:dyDescent="0.2">
      <c r="A40" s="92" t="s">
        <v>142</v>
      </c>
      <c r="B40" s="27">
        <v>2</v>
      </c>
      <c r="C40" s="28">
        <v>6</v>
      </c>
      <c r="D40" s="29">
        <v>9</v>
      </c>
      <c r="E40" s="28">
        <v>6</v>
      </c>
      <c r="F40" s="29"/>
      <c r="G40" s="28"/>
      <c r="H40" s="29"/>
      <c r="I40" s="28"/>
      <c r="J40" s="29"/>
      <c r="K40" s="28"/>
      <c r="L40" s="29"/>
      <c r="M40" s="77"/>
      <c r="N40" s="3">
        <f t="shared" si="0"/>
        <v>23</v>
      </c>
      <c r="O40" s="71">
        <f t="shared" si="1"/>
        <v>5.75</v>
      </c>
      <c r="P40" s="61"/>
    </row>
    <row r="41" spans="1:16" s="145" customFormat="1" ht="15" customHeight="1" x14ac:dyDescent="0.2">
      <c r="A41" s="93" t="s">
        <v>49</v>
      </c>
      <c r="B41" s="27">
        <v>1</v>
      </c>
      <c r="C41" s="28">
        <v>1</v>
      </c>
      <c r="D41" s="29">
        <v>1</v>
      </c>
      <c r="E41" s="28">
        <v>1</v>
      </c>
      <c r="F41" s="29"/>
      <c r="G41" s="28"/>
      <c r="H41" s="29"/>
      <c r="I41" s="28"/>
      <c r="J41" s="29"/>
      <c r="K41" s="28"/>
      <c r="L41" s="29"/>
      <c r="M41" s="77"/>
      <c r="N41" s="3">
        <f t="shared" si="0"/>
        <v>4</v>
      </c>
      <c r="O41" s="71">
        <f t="shared" si="1"/>
        <v>1</v>
      </c>
      <c r="P41" s="61"/>
    </row>
    <row r="42" spans="1:16" s="145" customFormat="1" ht="15" customHeight="1" x14ac:dyDescent="0.2">
      <c r="A42" s="93" t="s">
        <v>143</v>
      </c>
      <c r="B42" s="27">
        <v>4</v>
      </c>
      <c r="C42" s="28">
        <v>5</v>
      </c>
      <c r="D42" s="29">
        <v>3</v>
      </c>
      <c r="E42" s="28">
        <v>3</v>
      </c>
      <c r="F42" s="29"/>
      <c r="G42" s="28"/>
      <c r="H42" s="29"/>
      <c r="I42" s="28"/>
      <c r="J42" s="29"/>
      <c r="K42" s="28"/>
      <c r="L42" s="29"/>
      <c r="M42" s="77"/>
      <c r="N42" s="3">
        <f t="shared" si="0"/>
        <v>15</v>
      </c>
      <c r="O42" s="71">
        <f t="shared" si="1"/>
        <v>3.75</v>
      </c>
      <c r="P42" s="61"/>
    </row>
    <row r="43" spans="1:16" s="145" customFormat="1" ht="15" customHeight="1" x14ac:dyDescent="0.2">
      <c r="A43" s="93" t="s">
        <v>144</v>
      </c>
      <c r="B43" s="27">
        <v>2</v>
      </c>
      <c r="C43" s="28">
        <v>6</v>
      </c>
      <c r="D43" s="29">
        <v>11</v>
      </c>
      <c r="E43" s="28">
        <v>27</v>
      </c>
      <c r="F43" s="29"/>
      <c r="G43" s="28"/>
      <c r="H43" s="29"/>
      <c r="I43" s="28"/>
      <c r="J43" s="29"/>
      <c r="K43" s="28"/>
      <c r="L43" s="29"/>
      <c r="M43" s="77"/>
      <c r="N43" s="3">
        <f t="shared" si="0"/>
        <v>46</v>
      </c>
      <c r="O43" s="71">
        <f t="shared" si="1"/>
        <v>11.5</v>
      </c>
      <c r="P43" s="61"/>
    </row>
    <row r="44" spans="1:16" s="145" customFormat="1" ht="15" customHeight="1" x14ac:dyDescent="0.2">
      <c r="A44" s="93" t="s">
        <v>145</v>
      </c>
      <c r="B44" s="27">
        <v>1</v>
      </c>
      <c r="C44" s="28">
        <v>1</v>
      </c>
      <c r="D44" s="29">
        <v>2</v>
      </c>
      <c r="E44" s="28">
        <v>7</v>
      </c>
      <c r="F44" s="29"/>
      <c r="G44" s="28"/>
      <c r="H44" s="29"/>
      <c r="I44" s="28"/>
      <c r="J44" s="29"/>
      <c r="K44" s="28"/>
      <c r="L44" s="29"/>
      <c r="M44" s="77"/>
      <c r="N44" s="3">
        <f t="shared" si="0"/>
        <v>11</v>
      </c>
      <c r="O44" s="71">
        <f t="shared" si="1"/>
        <v>2.75</v>
      </c>
      <c r="P44" s="61"/>
    </row>
    <row r="45" spans="1:16" s="145" customFormat="1" ht="15" customHeight="1" x14ac:dyDescent="0.2">
      <c r="A45" s="93" t="s">
        <v>146</v>
      </c>
      <c r="B45" s="27">
        <v>2</v>
      </c>
      <c r="C45" s="28">
        <v>2</v>
      </c>
      <c r="D45" s="29">
        <v>2</v>
      </c>
      <c r="E45" s="28">
        <v>10</v>
      </c>
      <c r="F45" s="29"/>
      <c r="G45" s="28"/>
      <c r="H45" s="29"/>
      <c r="I45" s="28"/>
      <c r="J45" s="29"/>
      <c r="K45" s="28"/>
      <c r="L45" s="29"/>
      <c r="M45" s="77"/>
      <c r="N45" s="3">
        <f>SUM(B45:M45)</f>
        <v>16</v>
      </c>
      <c r="O45" s="71">
        <f t="shared" si="1"/>
        <v>4</v>
      </c>
      <c r="P45" s="61"/>
    </row>
    <row r="46" spans="1:16" s="145" customFormat="1" ht="15" customHeight="1" x14ac:dyDescent="0.2">
      <c r="A46" s="92" t="s">
        <v>2</v>
      </c>
      <c r="B46" s="27">
        <v>395</v>
      </c>
      <c r="C46" s="28">
        <v>450</v>
      </c>
      <c r="D46" s="29">
        <v>819</v>
      </c>
      <c r="E46" s="28">
        <v>367</v>
      </c>
      <c r="F46" s="29"/>
      <c r="G46" s="28"/>
      <c r="H46" s="29"/>
      <c r="I46" s="28"/>
      <c r="J46" s="29"/>
      <c r="K46" s="28"/>
      <c r="L46" s="29"/>
      <c r="M46" s="77"/>
      <c r="N46" s="3">
        <f>SUM(B46:M46)</f>
        <v>2031</v>
      </c>
      <c r="O46" s="71">
        <f t="shared" si="1"/>
        <v>507.75</v>
      </c>
      <c r="P46" s="61"/>
    </row>
    <row r="47" spans="1:16" s="146" customFormat="1" ht="15" customHeight="1" x14ac:dyDescent="0.2">
      <c r="A47" s="88" t="s">
        <v>0</v>
      </c>
      <c r="B47" s="1">
        <f>IF(SUM(B2:B46)=0,0,SUM(B2:B46))</f>
        <v>1456</v>
      </c>
      <c r="C47" s="2">
        <f>SUM(C2:C46)</f>
        <v>1786</v>
      </c>
      <c r="D47" s="1">
        <f>SUM(D2:D46)</f>
        <v>2253</v>
      </c>
      <c r="E47" s="98">
        <f>SUM(E2:E46)</f>
        <v>949</v>
      </c>
      <c r="F47" s="1"/>
      <c r="G47" s="2"/>
      <c r="H47" s="1"/>
      <c r="I47" s="2"/>
      <c r="J47" s="1"/>
      <c r="K47" s="2"/>
      <c r="L47" s="1"/>
      <c r="M47" s="2"/>
      <c r="N47" s="3">
        <f>SUM(N2:N46)</f>
        <v>6444</v>
      </c>
      <c r="O47" s="71">
        <f t="shared" si="1"/>
        <v>1611</v>
      </c>
      <c r="P47" s="62"/>
    </row>
    <row r="49" spans="1:16" ht="13.5" thickBot="1" x14ac:dyDescent="0.25"/>
    <row r="50" spans="1:16" s="147" customFormat="1" ht="15" customHeight="1" thickBot="1" x14ac:dyDescent="0.25">
      <c r="A50" s="706" t="s">
        <v>326</v>
      </c>
      <c r="B50" s="707"/>
      <c r="C50" s="707"/>
      <c r="D50" s="707"/>
      <c r="E50" s="707"/>
      <c r="F50" s="707"/>
      <c r="G50" s="707"/>
      <c r="H50" s="707"/>
      <c r="I50" s="707"/>
      <c r="J50" s="707"/>
      <c r="K50" s="707"/>
      <c r="L50" s="707"/>
      <c r="M50" s="707"/>
      <c r="N50" s="707"/>
      <c r="O50" s="708"/>
      <c r="P50" s="63"/>
    </row>
    <row r="51" spans="1:16" s="151" customFormat="1" ht="15" customHeight="1" x14ac:dyDescent="0.2">
      <c r="A51" s="95" t="s">
        <v>28</v>
      </c>
      <c r="B51" s="80"/>
      <c r="C51" s="99"/>
      <c r="D51" s="80"/>
      <c r="E51" s="103"/>
      <c r="F51" s="80"/>
      <c r="G51" s="85"/>
      <c r="H51" s="80"/>
      <c r="I51" s="85"/>
      <c r="J51" s="80"/>
      <c r="K51" s="85"/>
      <c r="L51" s="80"/>
      <c r="M51" s="85"/>
      <c r="N51" s="81">
        <f>SUM(B51:M51)</f>
        <v>0</v>
      </c>
      <c r="O51" s="89">
        <f>IF(N51=0,0,AVERAGE(B51:M51))</f>
        <v>0</v>
      </c>
      <c r="P51" s="66"/>
    </row>
    <row r="52" spans="1:16" s="145" customFormat="1" ht="15" customHeight="1" x14ac:dyDescent="0.2">
      <c r="A52" s="40" t="s">
        <v>17</v>
      </c>
      <c r="B52" s="25"/>
      <c r="C52" s="100"/>
      <c r="D52" s="25"/>
      <c r="E52" s="104"/>
      <c r="F52" s="25"/>
      <c r="G52" s="26"/>
      <c r="H52" s="25"/>
      <c r="I52" s="26"/>
      <c r="J52" s="25"/>
      <c r="K52" s="26"/>
      <c r="L52" s="25"/>
      <c r="M52" s="26"/>
      <c r="N52" s="3">
        <f>SUM(B52:M52)</f>
        <v>0</v>
      </c>
      <c r="O52" s="90">
        <f>IF(N52=0,0,AVERAGE(B52:M52))</f>
        <v>0</v>
      </c>
      <c r="P52" s="61"/>
    </row>
    <row r="53" spans="1:16" s="145" customFormat="1" ht="15" customHeight="1" x14ac:dyDescent="0.2">
      <c r="A53" s="40" t="s">
        <v>18</v>
      </c>
      <c r="B53" s="25"/>
      <c r="C53" s="100"/>
      <c r="D53" s="25"/>
      <c r="E53" s="104"/>
      <c r="F53" s="25"/>
      <c r="G53" s="26"/>
      <c r="H53" s="25"/>
      <c r="I53" s="26"/>
      <c r="J53" s="25"/>
      <c r="K53" s="26"/>
      <c r="L53" s="25"/>
      <c r="M53" s="26"/>
      <c r="N53" s="3">
        <f>SUM(B53:M53)</f>
        <v>0</v>
      </c>
      <c r="O53" s="90">
        <f>IF(N53=0,0,AVERAGE(B53:M53))</f>
        <v>0</v>
      </c>
      <c r="P53" s="61"/>
    </row>
    <row r="54" spans="1:16" s="145" customFormat="1" ht="15" customHeight="1" x14ac:dyDescent="0.2">
      <c r="A54" s="88" t="s">
        <v>0</v>
      </c>
      <c r="B54" s="1">
        <f t="shared" ref="B54:O54" si="2">SUM(B51:B53)</f>
        <v>0</v>
      </c>
      <c r="C54" s="101">
        <f t="shared" si="2"/>
        <v>0</v>
      </c>
      <c r="D54" s="1">
        <f t="shared" si="2"/>
        <v>0</v>
      </c>
      <c r="E54" s="105">
        <f t="shared" si="2"/>
        <v>0</v>
      </c>
      <c r="F54" s="1">
        <f t="shared" si="2"/>
        <v>0</v>
      </c>
      <c r="G54" s="2">
        <f t="shared" si="2"/>
        <v>0</v>
      </c>
      <c r="H54" s="1">
        <f t="shared" si="2"/>
        <v>0</v>
      </c>
      <c r="I54" s="2">
        <f t="shared" si="2"/>
        <v>0</v>
      </c>
      <c r="J54" s="1">
        <f t="shared" si="2"/>
        <v>0</v>
      </c>
      <c r="K54" s="2">
        <f t="shared" si="2"/>
        <v>0</v>
      </c>
      <c r="L54" s="1">
        <f t="shared" si="2"/>
        <v>0</v>
      </c>
      <c r="M54" s="2">
        <f t="shared" si="2"/>
        <v>0</v>
      </c>
      <c r="N54" s="3">
        <f t="shared" si="2"/>
        <v>0</v>
      </c>
      <c r="O54" s="90">
        <f t="shared" si="2"/>
        <v>0</v>
      </c>
      <c r="P54" s="61"/>
    </row>
    <row r="55" spans="1:16" s="144" customFormat="1" ht="15" x14ac:dyDescent="0.2">
      <c r="A55" s="88" t="s">
        <v>1</v>
      </c>
      <c r="B55" s="74" t="str">
        <f t="shared" ref="B55:M55" si="3">IF(B54=0,"",B54/B269)</f>
        <v/>
      </c>
      <c r="C55" s="102" t="str">
        <f t="shared" si="3"/>
        <v/>
      </c>
      <c r="D55" s="74" t="str">
        <f t="shared" si="3"/>
        <v/>
      </c>
      <c r="E55" s="106" t="str">
        <f t="shared" si="3"/>
        <v/>
      </c>
      <c r="F55" s="74" t="str">
        <f t="shared" si="3"/>
        <v/>
      </c>
      <c r="G55" s="75" t="str">
        <f t="shared" si="3"/>
        <v/>
      </c>
      <c r="H55" s="74" t="str">
        <f t="shared" si="3"/>
        <v/>
      </c>
      <c r="I55" s="75" t="str">
        <f t="shared" si="3"/>
        <v/>
      </c>
      <c r="J55" s="74" t="str">
        <f t="shared" si="3"/>
        <v/>
      </c>
      <c r="K55" s="75" t="str">
        <f t="shared" si="3"/>
        <v/>
      </c>
      <c r="L55" s="74" t="str">
        <f t="shared" si="3"/>
        <v/>
      </c>
      <c r="M55" s="75" t="str">
        <f t="shared" si="3"/>
        <v/>
      </c>
      <c r="N55" s="76">
        <f>SUM(B55:M55)</f>
        <v>0</v>
      </c>
      <c r="O55" s="71">
        <f>IF(N55=0,0,AVERAGE(B55:M55))</f>
        <v>0</v>
      </c>
      <c r="P55" s="36"/>
    </row>
    <row r="56" spans="1:16" s="146" customFormat="1" ht="15" customHeight="1" x14ac:dyDescent="0.2">
      <c r="A56" s="671"/>
      <c r="B56" s="668"/>
      <c r="C56" s="668"/>
      <c r="D56" s="668"/>
      <c r="E56" s="668"/>
      <c r="F56" s="668"/>
      <c r="G56" s="668"/>
      <c r="H56" s="668"/>
      <c r="I56" s="668"/>
      <c r="J56" s="668"/>
      <c r="K56" s="668"/>
      <c r="L56" s="668"/>
      <c r="M56" s="668"/>
      <c r="N56" s="668"/>
      <c r="O56" s="709"/>
      <c r="P56" s="62"/>
    </row>
  </sheetData>
  <mergeCells count="3">
    <mergeCell ref="A1:O1"/>
    <mergeCell ref="A50:O50"/>
    <mergeCell ref="A56:O5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0202B-BF7E-4BA0-AE99-79BCEF70D855}">
  <dimension ref="A2:B121"/>
  <sheetViews>
    <sheetView topLeftCell="A109" workbookViewId="0">
      <selection activeCell="B45" sqref="B45"/>
    </sheetView>
  </sheetViews>
  <sheetFormatPr defaultRowHeight="12.75" x14ac:dyDescent="0.2"/>
  <cols>
    <col min="1" max="1" width="34.7109375" bestFit="1" customWidth="1"/>
  </cols>
  <sheetData>
    <row r="2" spans="1:2" x14ac:dyDescent="0.2">
      <c r="A2" s="107" t="s">
        <v>397</v>
      </c>
      <c r="B2" s="107" t="s">
        <v>398</v>
      </c>
    </row>
    <row r="3" spans="1:2" x14ac:dyDescent="0.2">
      <c r="A3" t="s">
        <v>180</v>
      </c>
      <c r="B3" s="107" t="s">
        <v>64</v>
      </c>
    </row>
    <row r="4" spans="1:2" x14ac:dyDescent="0.2">
      <c r="A4" t="s">
        <v>181</v>
      </c>
      <c r="B4" s="107" t="s">
        <v>64</v>
      </c>
    </row>
    <row r="5" spans="1:2" x14ac:dyDescent="0.2">
      <c r="A5" t="s">
        <v>182</v>
      </c>
      <c r="B5" s="107" t="s">
        <v>64</v>
      </c>
    </row>
    <row r="6" spans="1:2" x14ac:dyDescent="0.2">
      <c r="A6" t="s">
        <v>183</v>
      </c>
      <c r="B6" s="107" t="s">
        <v>64</v>
      </c>
    </row>
    <row r="7" spans="1:2" x14ac:dyDescent="0.2">
      <c r="A7" t="s">
        <v>184</v>
      </c>
      <c r="B7" s="107" t="s">
        <v>64</v>
      </c>
    </row>
    <row r="8" spans="1:2" x14ac:dyDescent="0.2">
      <c r="A8" t="s">
        <v>185</v>
      </c>
      <c r="B8" s="107" t="s">
        <v>64</v>
      </c>
    </row>
    <row r="9" spans="1:2" x14ac:dyDescent="0.2">
      <c r="A9" t="s">
        <v>186</v>
      </c>
      <c r="B9" s="107" t="s">
        <v>64</v>
      </c>
    </row>
    <row r="10" spans="1:2" x14ac:dyDescent="0.2">
      <c r="A10" t="s">
        <v>295</v>
      </c>
      <c r="B10" s="107" t="s">
        <v>64</v>
      </c>
    </row>
    <row r="11" spans="1:2" x14ac:dyDescent="0.2">
      <c r="A11" t="s">
        <v>187</v>
      </c>
      <c r="B11" s="107" t="s">
        <v>64</v>
      </c>
    </row>
    <row r="12" spans="1:2" x14ac:dyDescent="0.2">
      <c r="A12" t="s">
        <v>188</v>
      </c>
      <c r="B12" s="107" t="s">
        <v>64</v>
      </c>
    </row>
    <row r="13" spans="1:2" x14ac:dyDescent="0.2">
      <c r="A13" t="s">
        <v>189</v>
      </c>
      <c r="B13" s="107" t="s">
        <v>64</v>
      </c>
    </row>
    <row r="14" spans="1:2" x14ac:dyDescent="0.2">
      <c r="A14" t="s">
        <v>190</v>
      </c>
      <c r="B14" s="107" t="s">
        <v>64</v>
      </c>
    </row>
    <row r="15" spans="1:2" x14ac:dyDescent="0.2">
      <c r="A15" t="s">
        <v>191</v>
      </c>
      <c r="B15" s="107" t="s">
        <v>64</v>
      </c>
    </row>
    <row r="16" spans="1:2" x14ac:dyDescent="0.2">
      <c r="A16" t="s">
        <v>192</v>
      </c>
      <c r="B16" s="107" t="s">
        <v>64</v>
      </c>
    </row>
    <row r="17" spans="1:2" x14ac:dyDescent="0.2">
      <c r="A17" t="s">
        <v>193</v>
      </c>
      <c r="B17" s="107" t="s">
        <v>64</v>
      </c>
    </row>
    <row r="18" spans="1:2" x14ac:dyDescent="0.2">
      <c r="A18" t="s">
        <v>194</v>
      </c>
      <c r="B18" s="107" t="s">
        <v>64</v>
      </c>
    </row>
    <row r="19" spans="1:2" x14ac:dyDescent="0.2">
      <c r="A19" t="s">
        <v>195</v>
      </c>
      <c r="B19" s="107" t="s">
        <v>64</v>
      </c>
    </row>
    <row r="20" spans="1:2" x14ac:dyDescent="0.2">
      <c r="A20" t="s">
        <v>196</v>
      </c>
      <c r="B20" s="107" t="s">
        <v>64</v>
      </c>
    </row>
    <row r="21" spans="1:2" x14ac:dyDescent="0.2">
      <c r="A21" t="s">
        <v>197</v>
      </c>
      <c r="B21" s="107" t="s">
        <v>64</v>
      </c>
    </row>
    <row r="22" spans="1:2" x14ac:dyDescent="0.2">
      <c r="A22" t="s">
        <v>198</v>
      </c>
      <c r="B22" s="107" t="s">
        <v>64</v>
      </c>
    </row>
    <row r="23" spans="1:2" x14ac:dyDescent="0.2">
      <c r="A23" t="s">
        <v>199</v>
      </c>
      <c r="B23" s="107" t="s">
        <v>64</v>
      </c>
    </row>
    <row r="24" spans="1:2" x14ac:dyDescent="0.2">
      <c r="A24" t="s">
        <v>200</v>
      </c>
      <c r="B24" s="107" t="s">
        <v>64</v>
      </c>
    </row>
    <row r="25" spans="1:2" x14ac:dyDescent="0.2">
      <c r="A25" t="s">
        <v>375</v>
      </c>
      <c r="B25" s="107" t="s">
        <v>64</v>
      </c>
    </row>
    <row r="26" spans="1:2" x14ac:dyDescent="0.2">
      <c r="A26" t="s">
        <v>239</v>
      </c>
      <c r="B26" s="107" t="s">
        <v>64</v>
      </c>
    </row>
    <row r="27" spans="1:2" x14ac:dyDescent="0.2">
      <c r="A27" s="107" t="s">
        <v>223</v>
      </c>
      <c r="B27" s="107" t="s">
        <v>64</v>
      </c>
    </row>
    <row r="28" spans="1:2" x14ac:dyDescent="0.2">
      <c r="A28" t="s">
        <v>296</v>
      </c>
      <c r="B28" s="107" t="s">
        <v>150</v>
      </c>
    </row>
    <row r="29" spans="1:2" x14ac:dyDescent="0.2">
      <c r="A29" t="s">
        <v>297</v>
      </c>
      <c r="B29" s="107" t="s">
        <v>150</v>
      </c>
    </row>
    <row r="30" spans="1:2" x14ac:dyDescent="0.2">
      <c r="A30" t="s">
        <v>298</v>
      </c>
      <c r="B30" s="107" t="s">
        <v>150</v>
      </c>
    </row>
    <row r="31" spans="1:2" x14ac:dyDescent="0.2">
      <c r="A31" t="s">
        <v>299</v>
      </c>
      <c r="B31" s="107" t="s">
        <v>150</v>
      </c>
    </row>
    <row r="32" spans="1:2" x14ac:dyDescent="0.2">
      <c r="A32" t="s">
        <v>238</v>
      </c>
      <c r="B32" s="107" t="s">
        <v>150</v>
      </c>
    </row>
    <row r="33" spans="1:2" x14ac:dyDescent="0.2">
      <c r="A33" t="s">
        <v>201</v>
      </c>
      <c r="B33" s="107" t="s">
        <v>399</v>
      </c>
    </row>
    <row r="34" spans="1:2" x14ac:dyDescent="0.2">
      <c r="A34" t="s">
        <v>202</v>
      </c>
      <c r="B34" s="107" t="s">
        <v>399</v>
      </c>
    </row>
    <row r="35" spans="1:2" x14ac:dyDescent="0.2">
      <c r="A35" t="s">
        <v>300</v>
      </c>
      <c r="B35" s="107" t="s">
        <v>399</v>
      </c>
    </row>
    <row r="36" spans="1:2" x14ac:dyDescent="0.2">
      <c r="A36" t="s">
        <v>203</v>
      </c>
      <c r="B36" s="107" t="s">
        <v>399</v>
      </c>
    </row>
    <row r="37" spans="1:2" x14ac:dyDescent="0.2">
      <c r="A37" t="s">
        <v>204</v>
      </c>
      <c r="B37" s="107" t="s">
        <v>399</v>
      </c>
    </row>
    <row r="38" spans="1:2" x14ac:dyDescent="0.2">
      <c r="A38" t="s">
        <v>205</v>
      </c>
      <c r="B38" s="107" t="s">
        <v>399</v>
      </c>
    </row>
    <row r="39" spans="1:2" x14ac:dyDescent="0.2">
      <c r="A39" t="s">
        <v>206</v>
      </c>
      <c r="B39" s="107" t="s">
        <v>399</v>
      </c>
    </row>
    <row r="40" spans="1:2" x14ac:dyDescent="0.2">
      <c r="A40" t="s">
        <v>207</v>
      </c>
      <c r="B40" s="107" t="s">
        <v>399</v>
      </c>
    </row>
    <row r="41" spans="1:2" x14ac:dyDescent="0.2">
      <c r="A41" s="107" t="s">
        <v>403</v>
      </c>
      <c r="B41" s="107" t="s">
        <v>399</v>
      </c>
    </row>
    <row r="42" spans="1:2" x14ac:dyDescent="0.2">
      <c r="A42" s="107" t="s">
        <v>405</v>
      </c>
      <c r="B42" s="107" t="s">
        <v>399</v>
      </c>
    </row>
    <row r="43" spans="1:2" x14ac:dyDescent="0.2">
      <c r="A43" s="107" t="s">
        <v>224</v>
      </c>
      <c r="B43" s="107" t="s">
        <v>399</v>
      </c>
    </row>
    <row r="44" spans="1:2" x14ac:dyDescent="0.2">
      <c r="A44" s="107" t="s">
        <v>252</v>
      </c>
      <c r="B44" s="107" t="s">
        <v>399</v>
      </c>
    </row>
    <row r="45" spans="1:2" x14ac:dyDescent="0.2">
      <c r="A45" s="107" t="s">
        <v>253</v>
      </c>
      <c r="B45" s="107" t="s">
        <v>399</v>
      </c>
    </row>
    <row r="46" spans="1:2" x14ac:dyDescent="0.2">
      <c r="A46" t="s">
        <v>301</v>
      </c>
      <c r="B46" s="107" t="s">
        <v>374</v>
      </c>
    </row>
    <row r="47" spans="1:2" x14ac:dyDescent="0.2">
      <c r="A47" t="s">
        <v>302</v>
      </c>
      <c r="B47" s="107" t="s">
        <v>374</v>
      </c>
    </row>
    <row r="48" spans="1:2" x14ac:dyDescent="0.2">
      <c r="A48" t="s">
        <v>303</v>
      </c>
      <c r="B48" s="107" t="s">
        <v>374</v>
      </c>
    </row>
    <row r="49" spans="1:2" x14ac:dyDescent="0.2">
      <c r="A49" t="s">
        <v>304</v>
      </c>
      <c r="B49" s="107" t="s">
        <v>374</v>
      </c>
    </row>
    <row r="50" spans="1:2" x14ac:dyDescent="0.2">
      <c r="A50" t="s">
        <v>208</v>
      </c>
      <c r="B50" s="107" t="s">
        <v>374</v>
      </c>
    </row>
    <row r="51" spans="1:2" x14ac:dyDescent="0.2">
      <c r="A51" t="s">
        <v>209</v>
      </c>
      <c r="B51" s="107" t="s">
        <v>374</v>
      </c>
    </row>
    <row r="52" spans="1:2" x14ac:dyDescent="0.2">
      <c r="A52" t="s">
        <v>210</v>
      </c>
      <c r="B52" s="107" t="s">
        <v>374</v>
      </c>
    </row>
    <row r="53" spans="1:2" x14ac:dyDescent="0.2">
      <c r="A53" t="s">
        <v>211</v>
      </c>
      <c r="B53" s="107" t="s">
        <v>374</v>
      </c>
    </row>
    <row r="54" spans="1:2" x14ac:dyDescent="0.2">
      <c r="A54" t="s">
        <v>240</v>
      </c>
      <c r="B54" s="107" t="s">
        <v>374</v>
      </c>
    </row>
    <row r="55" spans="1:2" x14ac:dyDescent="0.2">
      <c r="A55" t="s">
        <v>374</v>
      </c>
      <c r="B55" s="107" t="s">
        <v>374</v>
      </c>
    </row>
    <row r="56" spans="1:2" x14ac:dyDescent="0.2">
      <c r="A56" s="107" t="s">
        <v>232</v>
      </c>
      <c r="B56" s="107" t="s">
        <v>374</v>
      </c>
    </row>
    <row r="57" spans="1:2" x14ac:dyDescent="0.2">
      <c r="A57" s="107" t="s">
        <v>406</v>
      </c>
      <c r="B57" s="107" t="s">
        <v>374</v>
      </c>
    </row>
    <row r="58" spans="1:2" x14ac:dyDescent="0.2">
      <c r="A58" t="s">
        <v>234</v>
      </c>
      <c r="B58" s="107" t="s">
        <v>374</v>
      </c>
    </row>
    <row r="59" spans="1:2" x14ac:dyDescent="0.2">
      <c r="A59" t="s">
        <v>60</v>
      </c>
      <c r="B59" s="107" t="s">
        <v>401</v>
      </c>
    </row>
    <row r="60" spans="1:2" x14ac:dyDescent="0.2">
      <c r="A60" s="107" t="s">
        <v>400</v>
      </c>
      <c r="B60" s="107" t="s">
        <v>401</v>
      </c>
    </row>
    <row r="61" spans="1:2" x14ac:dyDescent="0.2">
      <c r="A61" s="107" t="s">
        <v>404</v>
      </c>
      <c r="B61" s="107" t="s">
        <v>401</v>
      </c>
    </row>
    <row r="62" spans="1:2" x14ac:dyDescent="0.2">
      <c r="A62" s="107" t="s">
        <v>59</v>
      </c>
      <c r="B62" s="107" t="s">
        <v>401</v>
      </c>
    </row>
    <row r="63" spans="1:2" x14ac:dyDescent="0.2">
      <c r="A63" s="107" t="s">
        <v>226</v>
      </c>
      <c r="B63" s="107" t="s">
        <v>401</v>
      </c>
    </row>
    <row r="64" spans="1:2" x14ac:dyDescent="0.2">
      <c r="A64" s="107" t="s">
        <v>16</v>
      </c>
      <c r="B64" s="107" t="s">
        <v>401</v>
      </c>
    </row>
    <row r="65" spans="1:2" x14ac:dyDescent="0.2">
      <c r="A65" t="s">
        <v>235</v>
      </c>
      <c r="B65" s="107" t="s">
        <v>401</v>
      </c>
    </row>
    <row r="66" spans="1:2" x14ac:dyDescent="0.2">
      <c r="A66" t="s">
        <v>59</v>
      </c>
      <c r="B66" s="107" t="s">
        <v>401</v>
      </c>
    </row>
    <row r="67" spans="1:2" x14ac:dyDescent="0.2">
      <c r="A67" t="s">
        <v>241</v>
      </c>
      <c r="B67" s="107" t="s">
        <v>401</v>
      </c>
    </row>
    <row r="68" spans="1:2" x14ac:dyDescent="0.2">
      <c r="A68" t="s">
        <v>243</v>
      </c>
      <c r="B68" s="107" t="s">
        <v>401</v>
      </c>
    </row>
    <row r="69" spans="1:2" x14ac:dyDescent="0.2">
      <c r="A69" t="s">
        <v>244</v>
      </c>
      <c r="B69" s="107" t="s">
        <v>401</v>
      </c>
    </row>
    <row r="70" spans="1:2" x14ac:dyDescent="0.2">
      <c r="A70" t="s">
        <v>308</v>
      </c>
      <c r="B70" s="107" t="s">
        <v>401</v>
      </c>
    </row>
    <row r="71" spans="1:2" x14ac:dyDescent="0.2">
      <c r="A71" t="s">
        <v>245</v>
      </c>
      <c r="B71" s="107" t="s">
        <v>401</v>
      </c>
    </row>
    <row r="72" spans="1:2" x14ac:dyDescent="0.2">
      <c r="A72" t="s">
        <v>246</v>
      </c>
      <c r="B72" s="107" t="s">
        <v>401</v>
      </c>
    </row>
    <row r="73" spans="1:2" x14ac:dyDescent="0.2">
      <c r="A73" t="s">
        <v>247</v>
      </c>
      <c r="B73" s="107" t="s">
        <v>401</v>
      </c>
    </row>
    <row r="74" spans="1:2" x14ac:dyDescent="0.2">
      <c r="A74" t="s">
        <v>248</v>
      </c>
      <c r="B74" s="107" t="s">
        <v>401</v>
      </c>
    </row>
    <row r="75" spans="1:2" x14ac:dyDescent="0.2">
      <c r="A75" t="s">
        <v>25</v>
      </c>
      <c r="B75" s="107" t="s">
        <v>401</v>
      </c>
    </row>
    <row r="76" spans="1:2" x14ac:dyDescent="0.2">
      <c r="A76" t="s">
        <v>57</v>
      </c>
      <c r="B76" s="107" t="s">
        <v>401</v>
      </c>
    </row>
    <row r="77" spans="1:2" x14ac:dyDescent="0.2">
      <c r="A77" t="s">
        <v>58</v>
      </c>
      <c r="B77" s="107" t="s">
        <v>401</v>
      </c>
    </row>
    <row r="78" spans="1:2" x14ac:dyDescent="0.2">
      <c r="A78" t="s">
        <v>249</v>
      </c>
      <c r="B78" s="107" t="s">
        <v>401</v>
      </c>
    </row>
    <row r="79" spans="1:2" x14ac:dyDescent="0.2">
      <c r="A79" t="s">
        <v>250</v>
      </c>
      <c r="B79" s="107" t="s">
        <v>401</v>
      </c>
    </row>
    <row r="80" spans="1:2" x14ac:dyDescent="0.2">
      <c r="A80" t="s">
        <v>251</v>
      </c>
      <c r="B80" s="107" t="s">
        <v>401</v>
      </c>
    </row>
    <row r="81" spans="1:2" x14ac:dyDescent="0.2">
      <c r="A81" t="s">
        <v>47</v>
      </c>
      <c r="B81" s="107" t="s">
        <v>401</v>
      </c>
    </row>
    <row r="82" spans="1:2" x14ac:dyDescent="0.2">
      <c r="A82" t="s">
        <v>154</v>
      </c>
      <c r="B82" s="107" t="s">
        <v>54</v>
      </c>
    </row>
    <row r="83" spans="1:2" x14ac:dyDescent="0.2">
      <c r="A83" t="s">
        <v>212</v>
      </c>
      <c r="B83" s="107" t="s">
        <v>54</v>
      </c>
    </row>
    <row r="84" spans="1:2" x14ac:dyDescent="0.2">
      <c r="A84" t="s">
        <v>156</v>
      </c>
      <c r="B84" s="107" t="s">
        <v>54</v>
      </c>
    </row>
    <row r="85" spans="1:2" x14ac:dyDescent="0.2">
      <c r="A85" t="s">
        <v>157</v>
      </c>
      <c r="B85" s="107" t="s">
        <v>54</v>
      </c>
    </row>
    <row r="86" spans="1:2" x14ac:dyDescent="0.2">
      <c r="A86" t="s">
        <v>213</v>
      </c>
      <c r="B86" s="107" t="s">
        <v>54</v>
      </c>
    </row>
    <row r="87" spans="1:2" x14ac:dyDescent="0.2">
      <c r="A87" t="s">
        <v>158</v>
      </c>
      <c r="B87" s="107" t="s">
        <v>54</v>
      </c>
    </row>
    <row r="88" spans="1:2" x14ac:dyDescent="0.2">
      <c r="A88" t="s">
        <v>159</v>
      </c>
      <c r="B88" s="107" t="s">
        <v>54</v>
      </c>
    </row>
    <row r="89" spans="1:2" x14ac:dyDescent="0.2">
      <c r="A89" t="s">
        <v>214</v>
      </c>
      <c r="B89" s="107" t="s">
        <v>54</v>
      </c>
    </row>
    <row r="90" spans="1:2" x14ac:dyDescent="0.2">
      <c r="A90" t="s">
        <v>305</v>
      </c>
      <c r="B90" s="107" t="s">
        <v>54</v>
      </c>
    </row>
    <row r="91" spans="1:2" x14ac:dyDescent="0.2">
      <c r="A91" t="s">
        <v>161</v>
      </c>
      <c r="B91" s="107" t="s">
        <v>54</v>
      </c>
    </row>
    <row r="92" spans="1:2" x14ac:dyDescent="0.2">
      <c r="A92" t="s">
        <v>215</v>
      </c>
      <c r="B92" s="107" t="s">
        <v>54</v>
      </c>
    </row>
    <row r="93" spans="1:2" x14ac:dyDescent="0.2">
      <c r="A93" t="s">
        <v>306</v>
      </c>
      <c r="B93" s="107" t="s">
        <v>54</v>
      </c>
    </row>
    <row r="94" spans="1:2" x14ac:dyDescent="0.2">
      <c r="A94" t="s">
        <v>216</v>
      </c>
      <c r="B94" s="107" t="s">
        <v>54</v>
      </c>
    </row>
    <row r="95" spans="1:2" x14ac:dyDescent="0.2">
      <c r="A95" t="s">
        <v>217</v>
      </c>
      <c r="B95" s="107" t="s">
        <v>54</v>
      </c>
    </row>
    <row r="96" spans="1:2" x14ac:dyDescent="0.2">
      <c r="A96" t="s">
        <v>218</v>
      </c>
      <c r="B96" s="107" t="s">
        <v>54</v>
      </c>
    </row>
    <row r="97" spans="1:2" x14ac:dyDescent="0.2">
      <c r="A97" t="s">
        <v>219</v>
      </c>
      <c r="B97" s="107" t="s">
        <v>54</v>
      </c>
    </row>
    <row r="98" spans="1:2" x14ac:dyDescent="0.2">
      <c r="A98" t="s">
        <v>220</v>
      </c>
      <c r="B98" s="107" t="s">
        <v>54</v>
      </c>
    </row>
    <row r="99" spans="1:2" x14ac:dyDescent="0.2">
      <c r="A99" s="107" t="s">
        <v>19</v>
      </c>
      <c r="B99" s="107" t="s">
        <v>54</v>
      </c>
    </row>
    <row r="100" spans="1:2" x14ac:dyDescent="0.2">
      <c r="A100" s="107" t="s">
        <v>242</v>
      </c>
      <c r="B100" s="107" t="s">
        <v>54</v>
      </c>
    </row>
    <row r="101" spans="1:2" x14ac:dyDescent="0.2">
      <c r="A101" t="s">
        <v>225</v>
      </c>
      <c r="B101" s="107" t="s">
        <v>54</v>
      </c>
    </row>
    <row r="102" spans="1:2" x14ac:dyDescent="0.2">
      <c r="A102" t="s">
        <v>237</v>
      </c>
      <c r="B102" s="107" t="s">
        <v>54</v>
      </c>
    </row>
    <row r="103" spans="1:2" x14ac:dyDescent="0.2">
      <c r="A103" t="s">
        <v>221</v>
      </c>
      <c r="B103" s="107" t="s">
        <v>402</v>
      </c>
    </row>
    <row r="104" spans="1:2" x14ac:dyDescent="0.2">
      <c r="A104" t="s">
        <v>222</v>
      </c>
      <c r="B104" s="107" t="s">
        <v>402</v>
      </c>
    </row>
    <row r="105" spans="1:2" x14ac:dyDescent="0.2">
      <c r="A105" t="s">
        <v>224</v>
      </c>
      <c r="B105" s="107" t="s">
        <v>402</v>
      </c>
    </row>
    <row r="106" spans="1:2" x14ac:dyDescent="0.2">
      <c r="A106" t="s">
        <v>226</v>
      </c>
      <c r="B106" s="107" t="s">
        <v>402</v>
      </c>
    </row>
    <row r="107" spans="1:2" x14ac:dyDescent="0.2">
      <c r="A107" t="s">
        <v>227</v>
      </c>
      <c r="B107" s="107" t="s">
        <v>402</v>
      </c>
    </row>
    <row r="108" spans="1:2" x14ac:dyDescent="0.2">
      <c r="A108" t="s">
        <v>228</v>
      </c>
      <c r="B108" s="107" t="s">
        <v>402</v>
      </c>
    </row>
    <row r="109" spans="1:2" x14ac:dyDescent="0.2">
      <c r="A109" t="s">
        <v>229</v>
      </c>
      <c r="B109" s="107" t="s">
        <v>402</v>
      </c>
    </row>
    <row r="110" spans="1:2" x14ac:dyDescent="0.2">
      <c r="A110" t="s">
        <v>230</v>
      </c>
      <c r="B110" s="107" t="s">
        <v>402</v>
      </c>
    </row>
    <row r="111" spans="1:2" x14ac:dyDescent="0.2">
      <c r="A111" t="s">
        <v>231</v>
      </c>
      <c r="B111" s="107" t="s">
        <v>402</v>
      </c>
    </row>
    <row r="112" spans="1:2" x14ac:dyDescent="0.2">
      <c r="A112" t="s">
        <v>4</v>
      </c>
      <c r="B112" s="107" t="s">
        <v>402</v>
      </c>
    </row>
    <row r="113" spans="1:2" x14ac:dyDescent="0.2">
      <c r="A113" t="s">
        <v>24</v>
      </c>
      <c r="B113" s="107" t="s">
        <v>402</v>
      </c>
    </row>
    <row r="114" spans="1:2" x14ac:dyDescent="0.2">
      <c r="A114" t="s">
        <v>233</v>
      </c>
      <c r="B114" s="107" t="s">
        <v>402</v>
      </c>
    </row>
    <row r="115" spans="1:2" x14ac:dyDescent="0.2">
      <c r="A115" t="s">
        <v>307</v>
      </c>
      <c r="B115" s="107" t="s">
        <v>402</v>
      </c>
    </row>
    <row r="116" spans="1:2" x14ac:dyDescent="0.2">
      <c r="A116" t="s">
        <v>236</v>
      </c>
      <c r="B116" s="107" t="s">
        <v>402</v>
      </c>
    </row>
    <row r="117" spans="1:2" x14ac:dyDescent="0.2">
      <c r="A117" t="s">
        <v>254</v>
      </c>
      <c r="B117" s="107" t="s">
        <v>283</v>
      </c>
    </row>
    <row r="118" spans="1:2" x14ac:dyDescent="0.2">
      <c r="A118" t="s">
        <v>255</v>
      </c>
      <c r="B118" s="107" t="s">
        <v>283</v>
      </c>
    </row>
    <row r="119" spans="1:2" x14ac:dyDescent="0.2">
      <c r="A119" t="s">
        <v>256</v>
      </c>
      <c r="B119" s="107" t="s">
        <v>283</v>
      </c>
    </row>
    <row r="120" spans="1:2" x14ac:dyDescent="0.2">
      <c r="A120" t="s">
        <v>257</v>
      </c>
      <c r="B120" s="107" t="s">
        <v>283</v>
      </c>
    </row>
    <row r="121" spans="1:2" x14ac:dyDescent="0.2">
      <c r="A121" t="s">
        <v>258</v>
      </c>
      <c r="B121" s="107" t="s">
        <v>283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V144"/>
  <sheetViews>
    <sheetView view="pageBreakPreview" topLeftCell="A94" zoomScaleNormal="100" zoomScaleSheetLayoutView="100" workbookViewId="0">
      <selection activeCell="J123" sqref="J123"/>
    </sheetView>
  </sheetViews>
  <sheetFormatPr defaultRowHeight="15" x14ac:dyDescent="0.2"/>
  <cols>
    <col min="1" max="1" width="49.7109375" style="38" bestFit="1" customWidth="1"/>
    <col min="2" max="4" width="12.7109375" style="38" customWidth="1"/>
    <col min="5" max="5" width="13.85546875" style="38" bestFit="1" customWidth="1"/>
    <col min="6" max="13" width="12.7109375" style="38" customWidth="1"/>
    <col min="14" max="14" width="12.85546875" style="55" customWidth="1"/>
    <col min="15" max="15" width="12.7109375" style="54" customWidth="1"/>
    <col min="16" max="16384" width="9.140625" style="38"/>
  </cols>
  <sheetData>
    <row r="1" spans="1:16" ht="18" x14ac:dyDescent="0.2">
      <c r="A1" s="241" t="s">
        <v>384</v>
      </c>
      <c r="B1" s="689" t="s">
        <v>477</v>
      </c>
      <c r="C1" s="689"/>
      <c r="D1" s="689"/>
      <c r="E1" s="689"/>
      <c r="F1" s="689"/>
      <c r="G1" s="689"/>
      <c r="H1" s="689"/>
      <c r="I1" s="689"/>
      <c r="J1" s="689"/>
      <c r="K1" s="689"/>
      <c r="L1" s="242"/>
      <c r="M1" s="242"/>
      <c r="N1" s="243"/>
      <c r="O1" s="244"/>
    </row>
    <row r="2" spans="1:16" ht="28.5" customHeight="1" x14ac:dyDescent="0.2">
      <c r="A2" s="710" t="s">
        <v>385</v>
      </c>
      <c r="B2" s="711"/>
      <c r="C2" s="711"/>
      <c r="D2" s="711"/>
      <c r="E2" s="711"/>
      <c r="F2" s="711"/>
      <c r="G2" s="711"/>
      <c r="H2" s="711"/>
      <c r="I2" s="711"/>
      <c r="J2" s="711"/>
      <c r="K2" s="711"/>
      <c r="L2" s="711"/>
      <c r="M2" s="711"/>
      <c r="N2" s="711"/>
      <c r="O2" s="712"/>
    </row>
    <row r="3" spans="1:16" x14ac:dyDescent="0.2">
      <c r="A3" s="717" t="s">
        <v>476</v>
      </c>
      <c r="B3" s="718"/>
      <c r="C3" s="718"/>
      <c r="D3" s="718"/>
      <c r="E3" s="718"/>
      <c r="F3" s="718"/>
      <c r="G3" s="718"/>
      <c r="H3" s="718"/>
      <c r="I3" s="718"/>
      <c r="J3" s="718"/>
      <c r="K3" s="718"/>
      <c r="L3" s="718"/>
      <c r="M3" s="718"/>
      <c r="N3" s="718"/>
      <c r="O3" s="719"/>
    </row>
    <row r="4" spans="1:16" ht="14.25" x14ac:dyDescent="0.2">
      <c r="A4" s="716"/>
      <c r="B4" s="716"/>
      <c r="C4" s="716"/>
      <c r="D4" s="716"/>
      <c r="E4" s="716"/>
      <c r="F4" s="716"/>
      <c r="G4" s="716"/>
      <c r="H4" s="716"/>
      <c r="I4" s="716"/>
      <c r="J4" s="716"/>
      <c r="K4" s="716"/>
      <c r="L4" s="716"/>
      <c r="M4" s="716"/>
      <c r="N4" s="716"/>
      <c r="O4" s="716"/>
    </row>
    <row r="5" spans="1:16" s="53" customFormat="1" x14ac:dyDescent="0.2">
      <c r="A5" s="339" t="s">
        <v>45</v>
      </c>
      <c r="B5" s="340">
        <v>43831</v>
      </c>
      <c r="C5" s="340">
        <v>43862</v>
      </c>
      <c r="D5" s="340">
        <v>43891</v>
      </c>
      <c r="E5" s="340">
        <v>43922</v>
      </c>
      <c r="F5" s="340">
        <v>43952</v>
      </c>
      <c r="G5" s="340">
        <v>43983</v>
      </c>
      <c r="H5" s="340">
        <v>44013</v>
      </c>
      <c r="I5" s="340">
        <v>44044</v>
      </c>
      <c r="J5" s="340">
        <v>44075</v>
      </c>
      <c r="K5" s="340">
        <v>44105</v>
      </c>
      <c r="L5" s="340">
        <v>44136</v>
      </c>
      <c r="M5" s="340">
        <v>44166</v>
      </c>
      <c r="N5" s="340" t="s">
        <v>431</v>
      </c>
      <c r="O5" s="340" t="s">
        <v>376</v>
      </c>
    </row>
    <row r="6" spans="1:16" x14ac:dyDescent="0.2">
      <c r="A6" s="341" t="s">
        <v>312</v>
      </c>
      <c r="B6" s="222">
        <f>'Plano Estatístico Analitic 2020'!B13</f>
        <v>58</v>
      </c>
      <c r="C6" s="222">
        <f>'Plano Estatístico Analitic 2020'!C13</f>
        <v>58</v>
      </c>
      <c r="D6" s="222">
        <f>'Plano Estatístico Analitic 2020'!D13</f>
        <v>58</v>
      </c>
      <c r="E6" s="222">
        <f>'Plano Estatístico Analitic 2020'!E13</f>
        <v>58</v>
      </c>
      <c r="F6" s="222">
        <f>'Plano Estatístico Analitic 2020'!F13</f>
        <v>58</v>
      </c>
      <c r="G6" s="222">
        <f>'Plano Estatístico Analitic 2020'!G13</f>
        <v>58</v>
      </c>
      <c r="H6" s="222">
        <f>'Plano Estatístico Analitic 2020'!H13</f>
        <v>58</v>
      </c>
      <c r="I6" s="222">
        <f>'Plano Estatístico Analitic 2020'!I13</f>
        <v>58</v>
      </c>
      <c r="J6" s="222">
        <f>'Plano Estatístico Analitic 2020'!J13</f>
        <v>58</v>
      </c>
      <c r="K6" s="222">
        <f>'Plano Estatístico Analitic 2020'!K13</f>
        <v>58</v>
      </c>
      <c r="L6" s="222">
        <f>'Plano Estatístico Analitic 2020'!L13</f>
        <v>58</v>
      </c>
      <c r="M6" s="222">
        <f>'Plano Estatístico Analitic 2020'!M13</f>
        <v>58</v>
      </c>
      <c r="N6" s="342">
        <f>'Plano Estatístico Analitic 2020'!N13</f>
        <v>58</v>
      </c>
      <c r="O6" s="342">
        <f>'Plano Estatístico Analitic 2020'!O13</f>
        <v>58</v>
      </c>
    </row>
    <row r="7" spans="1:16" x14ac:dyDescent="0.2">
      <c r="A7" s="352" t="s">
        <v>313</v>
      </c>
      <c r="B7" s="353">
        <f>'Plano Estatístico Analitic 2020'!B22</f>
        <v>16594</v>
      </c>
      <c r="C7" s="353">
        <f>'Plano Estatístico Analitic 2020'!C22</f>
        <v>12743</v>
      </c>
      <c r="D7" s="353">
        <f>'Plano Estatístico Analitic 2020'!D22</f>
        <v>9817</v>
      </c>
      <c r="E7" s="353">
        <f>'Plano Estatístico Analitic 2020'!E22</f>
        <v>1662</v>
      </c>
      <c r="F7" s="353">
        <f>'Plano Estatístico Analitic 2020'!F22</f>
        <v>1459</v>
      </c>
      <c r="G7" s="353">
        <f>'Plano Estatístico Analitic 2020'!G22</f>
        <v>2546</v>
      </c>
      <c r="H7" s="353">
        <f>'Plano Estatístico Analitic 2020'!H22</f>
        <v>5020</v>
      </c>
      <c r="I7" s="353">
        <f>'Plano Estatístico Analitic 2020'!I22</f>
        <v>7587</v>
      </c>
      <c r="J7" s="353">
        <f>'Plano Estatístico Analitic 2020'!J22</f>
        <v>11564</v>
      </c>
      <c r="K7" s="353">
        <f>'Plano Estatístico Analitic 2020'!K22</f>
        <v>11642</v>
      </c>
      <c r="L7" s="353">
        <f>'Plano Estatístico Analitic 2020'!L22</f>
        <v>9519</v>
      </c>
      <c r="M7" s="353">
        <f>'Plano Estatístico Analitic 2020'!M22</f>
        <v>8844</v>
      </c>
      <c r="N7" s="354">
        <f>'Plano Estatístico Analitic 2020'!N22</f>
        <v>98997</v>
      </c>
      <c r="O7" s="354">
        <f>'Plano Estatístico Analitic 2020'!O22</f>
        <v>8250.9090909090901</v>
      </c>
    </row>
    <row r="8" spans="1:16" x14ac:dyDescent="0.2">
      <c r="A8" s="341" t="s">
        <v>314</v>
      </c>
      <c r="B8" s="216">
        <f>'Plano Estatístico Analitic 2020'!B74</f>
        <v>19</v>
      </c>
      <c r="C8" s="216">
        <f>'Plano Estatístico Analitic 2020'!C74</f>
        <v>26</v>
      </c>
      <c r="D8" s="216">
        <f>'Plano Estatístico Analitic 2020'!D74</f>
        <v>20</v>
      </c>
      <c r="E8" s="216">
        <f>'Plano Estatístico Analitic 2020'!E74</f>
        <v>6</v>
      </c>
      <c r="F8" s="216">
        <f>'Plano Estatístico Analitic 2020'!F74</f>
        <v>5</v>
      </c>
      <c r="G8" s="216">
        <f>'Plano Estatístico Analitic 2020'!G74</f>
        <v>8</v>
      </c>
      <c r="H8" s="216">
        <f>'Plano Estatístico Analitic 2020'!H74</f>
        <v>17</v>
      </c>
      <c r="I8" s="216">
        <f>'Plano Estatístico Analitic 2020'!I74</f>
        <v>11</v>
      </c>
      <c r="J8" s="216">
        <f>'Plano Estatístico Analitic 2020'!J74</f>
        <v>20</v>
      </c>
      <c r="K8" s="216">
        <f>'Plano Estatístico Analitic 2020'!K74</f>
        <v>14</v>
      </c>
      <c r="L8" s="216">
        <f>'Plano Estatístico Analitic 2020'!L74</f>
        <v>16</v>
      </c>
      <c r="M8" s="216">
        <f>'Plano Estatístico Analitic 2020'!M74</f>
        <v>35</v>
      </c>
      <c r="N8" s="343">
        <f>'Plano Estatístico Analitic 2020'!N74</f>
        <v>197</v>
      </c>
      <c r="O8" s="343">
        <f>'Plano Estatístico Analitic 2020'!O74</f>
        <v>23.583333333333332</v>
      </c>
    </row>
    <row r="9" spans="1:16" x14ac:dyDescent="0.2">
      <c r="A9" s="352" t="s">
        <v>315</v>
      </c>
      <c r="B9" s="355">
        <f>'Plano Estatístico Analitic 2020'!B82</f>
        <v>709</v>
      </c>
      <c r="C9" s="355">
        <f>'Plano Estatístico Analitic 2020'!C82</f>
        <v>726</v>
      </c>
      <c r="D9" s="355">
        <f>'Plano Estatístico Analitic 2020'!D82</f>
        <v>741</v>
      </c>
      <c r="E9" s="355">
        <f>'Plano Estatístico Analitic 2020'!E82</f>
        <v>747</v>
      </c>
      <c r="F9" s="355">
        <f>'Plano Estatístico Analitic 2020'!F82</f>
        <v>752</v>
      </c>
      <c r="G9" s="355">
        <f>'Plano Estatístico Analitic 2020'!G82</f>
        <v>755</v>
      </c>
      <c r="H9" s="355">
        <f>'Plano Estatístico Analitic 2020'!H82</f>
        <v>762</v>
      </c>
      <c r="I9" s="355">
        <f>'Plano Estatístico Analitic 2020'!I82</f>
        <v>773</v>
      </c>
      <c r="J9" s="355">
        <f>'Plano Estatístico Analitic 2020'!J82</f>
        <v>801</v>
      </c>
      <c r="K9" s="355">
        <f>'Plano Estatístico Analitic 2020'!K82</f>
        <v>806</v>
      </c>
      <c r="L9" s="355">
        <f>'Plano Estatístico Analitic 2020'!L82</f>
        <v>819</v>
      </c>
      <c r="M9" s="355">
        <f>'Plano Estatístico Analitic 2020'!M82</f>
        <v>860</v>
      </c>
      <c r="N9" s="356">
        <f>'Plano Estatístico Analitic 2020'!N82</f>
        <v>860</v>
      </c>
      <c r="O9" s="356">
        <f>'Plano Estatístico Analitic 2020'!O82</f>
        <v>768.25</v>
      </c>
      <c r="P9" s="58"/>
    </row>
    <row r="10" spans="1:16" x14ac:dyDescent="0.2">
      <c r="A10" s="341" t="s">
        <v>319</v>
      </c>
      <c r="B10" s="344">
        <f>'Plano Estatístico Analitic 2020'!B90</f>
        <v>92</v>
      </c>
      <c r="C10" s="344">
        <f>'Plano Estatístico Analitic 2020'!C90</f>
        <v>18</v>
      </c>
      <c r="D10" s="344">
        <f>'Plano Estatístico Analitic 2020'!D90</f>
        <v>16</v>
      </c>
      <c r="E10" s="344">
        <f>'Plano Estatístico Analitic 2020'!E90</f>
        <v>6</v>
      </c>
      <c r="F10" s="344">
        <f>'Plano Estatístico Analitic 2020'!F90</f>
        <v>5</v>
      </c>
      <c r="G10" s="344">
        <f>'Plano Estatístico Analitic 2020'!G90</f>
        <v>3</v>
      </c>
      <c r="H10" s="344">
        <f>'Plano Estatístico Analitic 2020'!H90</f>
        <v>7</v>
      </c>
      <c r="I10" s="344">
        <f>'Plano Estatístico Analitic 2020'!I90</f>
        <v>11</v>
      </c>
      <c r="J10" s="344">
        <f>'Plano Estatístico Analitic 2020'!J90</f>
        <v>29</v>
      </c>
      <c r="K10" s="344">
        <f>'Plano Estatístico Analitic 2020'!K90</f>
        <v>11</v>
      </c>
      <c r="L10" s="344">
        <f>'Plano Estatístico Analitic 2020'!L90</f>
        <v>15</v>
      </c>
      <c r="M10" s="344">
        <f>'Plano Estatístico Analitic 2020'!M90</f>
        <v>42</v>
      </c>
      <c r="N10" s="345">
        <f>'Plano Estatístico Analitic 2020'!N90</f>
        <v>223</v>
      </c>
      <c r="O10" s="345">
        <f>'Plano Estatístico Analitic 2020'!O90</f>
        <v>30.833333333333332</v>
      </c>
    </row>
    <row r="11" spans="1:16" x14ac:dyDescent="0.2">
      <c r="A11" s="352" t="s">
        <v>316</v>
      </c>
      <c r="B11" s="357" t="str">
        <f>'Plano Estatístico Analitic 2020'!B98</f>
        <v/>
      </c>
      <c r="C11" s="357">
        <f>'Plano Estatístico Analitic 2020'!C98</f>
        <v>1</v>
      </c>
      <c r="D11" s="357">
        <f>'Plano Estatístico Analitic 2020'!D98</f>
        <v>1</v>
      </c>
      <c r="E11" s="357" t="str">
        <f>'Plano Estatístico Analitic 2020'!E98</f>
        <v/>
      </c>
      <c r="F11" s="357" t="str">
        <f>'Plano Estatístico Analitic 2020'!F98</f>
        <v/>
      </c>
      <c r="G11" s="357" t="str">
        <f>'Plano Estatístico Analitic 2020'!G98</f>
        <v/>
      </c>
      <c r="H11" s="357" t="str">
        <f>'Plano Estatístico Analitic 2020'!H98</f>
        <v/>
      </c>
      <c r="I11" s="357">
        <f>'Plano Estatístico Analitic 2020'!I98</f>
        <v>1</v>
      </c>
      <c r="J11" s="357">
        <f>'Plano Estatístico Analitic 2020'!J98</f>
        <v>1</v>
      </c>
      <c r="K11" s="357">
        <f>'Plano Estatístico Analitic 2020'!K98</f>
        <v>6</v>
      </c>
      <c r="L11" s="357">
        <f>'Plano Estatístico Analitic 2020'!L98</f>
        <v>2</v>
      </c>
      <c r="M11" s="357">
        <f>'Plano Estatístico Analitic 2020'!M98</f>
        <v>1</v>
      </c>
      <c r="N11" s="358">
        <f>'Plano Estatístico Analitic 2020'!N98</f>
        <v>13</v>
      </c>
      <c r="O11" s="358">
        <f>'Plano Estatístico Analitic 2020'!O98</f>
        <v>4.166666666666667</v>
      </c>
    </row>
    <row r="12" spans="1:16" x14ac:dyDescent="0.2">
      <c r="A12" s="341" t="s">
        <v>317</v>
      </c>
      <c r="B12" s="216">
        <f>'Plano Estatístico Analitic 2020'!B106</f>
        <v>347</v>
      </c>
      <c r="C12" s="216">
        <f>'Plano Estatístico Analitic 2020'!C106</f>
        <v>313</v>
      </c>
      <c r="D12" s="346">
        <f>'Plano Estatístico Analitic 2020'!D106</f>
        <v>259</v>
      </c>
      <c r="E12" s="216">
        <f>'Plano Estatístico Analitic 2020'!E106</f>
        <v>14</v>
      </c>
      <c r="F12" s="216">
        <f>'Plano Estatístico Analitic 2020'!F106</f>
        <v>14</v>
      </c>
      <c r="G12" s="216">
        <f>'Plano Estatístico Analitic 2020'!G106</f>
        <v>19</v>
      </c>
      <c r="H12" s="216">
        <f>'Plano Estatístico Analitic 2020'!H106</f>
        <v>47</v>
      </c>
      <c r="I12" s="216">
        <f>'Plano Estatístico Analitic 2020'!I106</f>
        <v>44</v>
      </c>
      <c r="J12" s="216">
        <f>'Plano Estatístico Analitic 2020'!J106</f>
        <v>117</v>
      </c>
      <c r="K12" s="216">
        <f>'Plano Estatístico Analitic 2020'!K106</f>
        <v>102</v>
      </c>
      <c r="L12" s="216">
        <f>'Plano Estatístico Analitic 2020'!L106</f>
        <v>145</v>
      </c>
      <c r="M12" s="216">
        <f>'Plano Estatístico Analitic 2020'!M106</f>
        <v>122</v>
      </c>
      <c r="N12" s="343">
        <f>'Plano Estatístico Analitic 2020'!N106</f>
        <v>1543</v>
      </c>
      <c r="O12" s="343">
        <f>'Plano Estatístico Analitic 2020'!O106</f>
        <v>128.58333333333334</v>
      </c>
    </row>
    <row r="13" spans="1:16" x14ac:dyDescent="0.2">
      <c r="A13" s="359" t="s">
        <v>318</v>
      </c>
      <c r="B13" s="318">
        <f>'Plano Estatístico Analitic 2020'!B114</f>
        <v>2059</v>
      </c>
      <c r="C13" s="318">
        <f>'Plano Estatístico Analitic 2020'!C114</f>
        <v>1526</v>
      </c>
      <c r="D13" s="360">
        <f>'Plano Estatístico Analitic 2020'!D114</f>
        <v>1549</v>
      </c>
      <c r="E13" s="318">
        <f>'Plano Estatístico Analitic 2020'!E114</f>
        <v>25</v>
      </c>
      <c r="F13" s="318">
        <f>'Plano Estatístico Analitic 2020'!F114</f>
        <v>51</v>
      </c>
      <c r="G13" s="318">
        <f>'Plano Estatístico Analitic 2020'!G114</f>
        <v>53</v>
      </c>
      <c r="H13" s="318">
        <f>'Plano Estatístico Analitic 2020'!H114</f>
        <v>110</v>
      </c>
      <c r="I13" s="318">
        <f>'Plano Estatístico Analitic 2020'!I114</f>
        <v>128</v>
      </c>
      <c r="J13" s="318">
        <f>'Plano Estatístico Analitic 2020'!J114</f>
        <v>689</v>
      </c>
      <c r="K13" s="318">
        <f>'Plano Estatístico Analitic 2020'!K114</f>
        <v>1347</v>
      </c>
      <c r="L13" s="318">
        <f>'Plano Estatístico Analitic 2020'!L114</f>
        <v>923</v>
      </c>
      <c r="M13" s="318">
        <f>'Plano Estatístico Analitic 2020'!M114</f>
        <v>805</v>
      </c>
      <c r="N13" s="361">
        <f>'Plano Estatístico Analitic 2020'!N114</f>
        <v>9265</v>
      </c>
      <c r="O13" s="361">
        <f>'Plano Estatístico Analitic 2020'!O114</f>
        <v>776.83333333333326</v>
      </c>
    </row>
    <row r="14" spans="1:16" customFormat="1" x14ac:dyDescent="0.25">
      <c r="A14" s="380" t="s">
        <v>455</v>
      </c>
      <c r="B14" s="380">
        <f>'Plano Estatístico Analitic 2020'!B120</f>
        <v>547</v>
      </c>
      <c r="C14" s="380">
        <f>'Plano Estatístico Analitic 2020'!C120</f>
        <v>453</v>
      </c>
      <c r="D14" s="380">
        <f>'Plano Estatístico Analitic 2020'!D120</f>
        <v>276</v>
      </c>
      <c r="E14" s="380">
        <f>'Plano Estatístico Analitic 2020'!E120</f>
        <v>138</v>
      </c>
      <c r="F14" s="380">
        <f>'Plano Estatístico Analitic 2020'!F120</f>
        <v>192</v>
      </c>
      <c r="G14" s="380">
        <f>'Plano Estatístico Analitic 2020'!G120</f>
        <v>807</v>
      </c>
      <c r="H14" s="380">
        <f>'Plano Estatístico Analitic 2020'!H120</f>
        <v>633</v>
      </c>
      <c r="I14" s="380">
        <f>'Plano Estatístico Analitic 2020'!I120</f>
        <v>426</v>
      </c>
      <c r="J14" s="380">
        <f>'Plano Estatístico Analitic 2020'!J120</f>
        <v>429</v>
      </c>
      <c r="K14" s="380">
        <f>'Plano Estatístico Analitic 2020'!K120</f>
        <v>485</v>
      </c>
      <c r="L14" s="380">
        <f>'Plano Estatístico Analitic 2020'!L120</f>
        <v>610</v>
      </c>
      <c r="M14" s="380">
        <f>'Plano Estatístico Analitic 2020'!M120</f>
        <v>435</v>
      </c>
      <c r="N14" s="381">
        <f>'Plano Estatístico Analitic 2020'!N120</f>
        <v>5431</v>
      </c>
      <c r="O14" s="382">
        <f>'Plano Estatístico Analitic 2020'!O120</f>
        <v>452.58333333333337</v>
      </c>
    </row>
    <row r="15" spans="1:16" x14ac:dyDescent="0.2">
      <c r="A15" s="352" t="s">
        <v>345</v>
      </c>
      <c r="B15" s="353">
        <f>'Plano Estatístico Analitic 2020'!B189</f>
        <v>3302</v>
      </c>
      <c r="C15" s="353">
        <f>'Plano Estatístico Analitic 2020'!C189</f>
        <v>4271</v>
      </c>
      <c r="D15" s="353">
        <f>'Plano Estatístico Analitic 2020'!D189</f>
        <v>5290</v>
      </c>
      <c r="E15" s="353">
        <f>'Plano Estatístico Analitic 2020'!E189</f>
        <v>6441</v>
      </c>
      <c r="F15" s="353">
        <f>'Plano Estatístico Analitic 2020'!F189</f>
        <v>7534</v>
      </c>
      <c r="G15" s="353">
        <f>'Plano Estatístico Analitic 2020'!G189</f>
        <v>6844</v>
      </c>
      <c r="H15" s="353">
        <f>'Plano Estatístico Analitic 2020'!H189</f>
        <v>8538</v>
      </c>
      <c r="I15" s="353">
        <f>'Plano Estatístico Analitic 2020'!I189</f>
        <v>7241</v>
      </c>
      <c r="J15" s="353">
        <f>'Plano Estatístico Analitic 2020'!J189</f>
        <v>6304</v>
      </c>
      <c r="K15" s="353">
        <f>'Plano Estatístico Analitic 2020'!K189</f>
        <v>4544</v>
      </c>
      <c r="L15" s="353">
        <f>'Plano Estatístico Analitic 2020'!L189</f>
        <v>5315</v>
      </c>
      <c r="M15" s="353">
        <f>'Plano Estatístico Analitic 2020'!M189</f>
        <v>5265</v>
      </c>
      <c r="N15" s="354">
        <f>'Plano Estatístico Analitic 2020'!N189</f>
        <v>70889</v>
      </c>
      <c r="O15" s="354">
        <f>'Plano Estatístico Analitic 2020'!O189</f>
        <v>5907.416666666667</v>
      </c>
    </row>
    <row r="16" spans="1:16" x14ac:dyDescent="0.2">
      <c r="A16" s="341" t="s">
        <v>321</v>
      </c>
      <c r="B16" s="222">
        <f>'Plano Estatístico Analitic 2020'!B193</f>
        <v>7</v>
      </c>
      <c r="C16" s="222">
        <f>'Plano Estatístico Analitic 2020'!C193</f>
        <v>11</v>
      </c>
      <c r="D16" s="222">
        <f>'Plano Estatístico Analitic 2020'!D192</f>
        <v>14</v>
      </c>
      <c r="E16" s="222">
        <f>'Plano Estatístico Analitic 2020'!E193</f>
        <v>1</v>
      </c>
      <c r="F16" s="222">
        <f>'Plano Estatístico Analitic 2020'!F193</f>
        <v>4</v>
      </c>
      <c r="G16" s="222">
        <f>'Plano Estatístico Analitic 2020'!G193</f>
        <v>11</v>
      </c>
      <c r="H16" s="222">
        <f>'Plano Estatístico Analitic 2020'!H193</f>
        <v>8</v>
      </c>
      <c r="I16" s="222">
        <f>'Plano Estatístico Analitic 2020'!I193</f>
        <v>17</v>
      </c>
      <c r="J16" s="222">
        <f>'Plano Estatístico Analitic 2020'!J193</f>
        <v>18</v>
      </c>
      <c r="K16" s="222">
        <f>'Plano Estatístico Analitic 2020'!K193</f>
        <v>8</v>
      </c>
      <c r="L16" s="222">
        <f>'Plano Estatístico Analitic 2020'!L193</f>
        <v>16</v>
      </c>
      <c r="M16" s="222">
        <f>'Plano Estatístico Analitic 2020'!M193</f>
        <v>5</v>
      </c>
      <c r="N16" s="342">
        <f>'Plano Estatístico Analitic 2020'!N193</f>
        <v>120</v>
      </c>
      <c r="O16" s="342">
        <f>'Plano Estatístico Analitic 2020'!O193</f>
        <v>10</v>
      </c>
    </row>
    <row r="17" spans="1:17" x14ac:dyDescent="0.2">
      <c r="A17" s="352" t="s">
        <v>320</v>
      </c>
      <c r="B17" s="353">
        <f>'Plano Estatístico Analitic 2020'!B197</f>
        <v>8</v>
      </c>
      <c r="C17" s="353">
        <f>'Plano Estatístico Analitic 2020'!C197</f>
        <v>18</v>
      </c>
      <c r="D17" s="353">
        <f>'Plano Estatístico Analitic 2020'!D196</f>
        <v>9</v>
      </c>
      <c r="E17" s="353">
        <f>'Plano Estatístico Analitic 2020'!E196</f>
        <v>3</v>
      </c>
      <c r="F17" s="353">
        <f>'Plano Estatístico Analitic 2020'!F196</f>
        <v>0</v>
      </c>
      <c r="G17" s="353">
        <f>'Plano Estatístico Analitic 2020'!G196</f>
        <v>16</v>
      </c>
      <c r="H17" s="353">
        <f>'Plano Estatístico Analitic 2020'!H196</f>
        <v>26</v>
      </c>
      <c r="I17" s="353">
        <f>'Plano Estatístico Analitic 2020'!I196</f>
        <v>18</v>
      </c>
      <c r="J17" s="353">
        <f>'Plano Estatístico Analitic 2020'!J196</f>
        <v>36</v>
      </c>
      <c r="K17" s="353">
        <f>'Plano Estatístico Analitic 2020'!K196</f>
        <v>24</v>
      </c>
      <c r="L17" s="353">
        <f>'Plano Estatístico Analitic 2020'!L196</f>
        <v>13</v>
      </c>
      <c r="M17" s="353">
        <f>'Plano Estatístico Analitic 2020'!M196</f>
        <v>13</v>
      </c>
      <c r="N17" s="354">
        <f>'Plano Estatístico Analitic 2020'!N197</f>
        <v>184</v>
      </c>
      <c r="O17" s="354">
        <f>'Plano Estatístico Analitic 2020'!O197</f>
        <v>16.727272727272727</v>
      </c>
    </row>
    <row r="18" spans="1:17" x14ac:dyDescent="0.2">
      <c r="A18" s="341" t="s">
        <v>325</v>
      </c>
      <c r="B18" s="222">
        <f>'Plano Estatístico Analitic 2020'!B228</f>
        <v>3070</v>
      </c>
      <c r="C18" s="222">
        <f>'Plano Estatístico Analitic 2020'!C228</f>
        <v>3347</v>
      </c>
      <c r="D18" s="222">
        <f>'Plano Estatístico Analitic 2020'!D228</f>
        <v>2214</v>
      </c>
      <c r="E18" s="222">
        <f>'Plano Estatístico Analitic 2020'!E228</f>
        <v>1208</v>
      </c>
      <c r="F18" s="222">
        <f>'Plano Estatístico Analitic 2020'!F228</f>
        <v>910</v>
      </c>
      <c r="G18" s="222">
        <f>'Plano Estatístico Analitic 2020'!G228</f>
        <v>2485</v>
      </c>
      <c r="H18" s="222">
        <f>'Plano Estatístico Analitic 2020'!H228</f>
        <v>2831</v>
      </c>
      <c r="I18" s="222">
        <f>'Plano Estatístico Analitic 2020'!I228</f>
        <v>3263</v>
      </c>
      <c r="J18" s="222">
        <f>'Plano Estatístico Analitic 2020'!J228</f>
        <v>3151</v>
      </c>
      <c r="K18" s="222">
        <f>'Plano Estatístico Analitic 2020'!K228</f>
        <v>3487</v>
      </c>
      <c r="L18" s="222">
        <f>'Plano Estatístico Analitic 2020'!L228</f>
        <v>4082</v>
      </c>
      <c r="M18" s="222">
        <f>'Plano Estatístico Analitic 2020'!M228</f>
        <v>2104</v>
      </c>
      <c r="N18" s="342">
        <f>'Plano Estatístico Analitic 2020'!N228</f>
        <v>32152</v>
      </c>
      <c r="O18" s="342">
        <f>'Plano Estatístico Analitic 2020'!O228</f>
        <v>2679.3333333333335</v>
      </c>
    </row>
    <row r="19" spans="1:17" x14ac:dyDescent="0.2">
      <c r="A19" s="352" t="s">
        <v>323</v>
      </c>
      <c r="B19" s="364">
        <f>'Plano Estatístico Analitic 2020'!B249</f>
        <v>0.91961666666666664</v>
      </c>
      <c r="C19" s="364">
        <f>'Plano Estatístico Analitic 2020'!C249</f>
        <v>0.94028333333333336</v>
      </c>
      <c r="D19" s="364">
        <f>'Plano Estatístico Analitic 2020'!D249</f>
        <v>0.92888333333333328</v>
      </c>
      <c r="E19" s="364">
        <f>'Plano Estatístico Analitic 2020'!E249</f>
        <v>0.97542000000000006</v>
      </c>
      <c r="F19" s="364">
        <f>'Plano Estatístico Analitic 2020'!F249</f>
        <v>0.96226</v>
      </c>
      <c r="G19" s="364">
        <f>'Plano Estatístico Analitic 2020'!G249</f>
        <v>0.96270000000000011</v>
      </c>
      <c r="H19" s="364">
        <f>'Plano Estatístico Analitic 2020'!H249</f>
        <v>0.96076000000000017</v>
      </c>
      <c r="I19" s="364">
        <f>'Plano Estatístico Analitic 2020'!I249</f>
        <v>0.94840000000000002</v>
      </c>
      <c r="J19" s="364">
        <f>'Plano Estatístico Analitic 2020'!J249</f>
        <v>0.96375</v>
      </c>
      <c r="K19" s="364">
        <f>'Plano Estatístico Analitic 2020'!K249</f>
        <v>0.95353999999999994</v>
      </c>
      <c r="L19" s="364">
        <f>'Plano Estatístico Analitic 2020'!L249</f>
        <v>0.95508000000000004</v>
      </c>
      <c r="M19" s="364">
        <f>'Plano Estatístico Analitic 2020'!M249</f>
        <v>0.96351999999999993</v>
      </c>
      <c r="N19" s="365">
        <f>'Plano Estatístico Analitic 2020'!N249</f>
        <v>0.95285111111111132</v>
      </c>
      <c r="O19" s="365">
        <f>'Plano Estatístico Analitic 2020'!O249</f>
        <v>0.95285111111111132</v>
      </c>
    </row>
    <row r="20" spans="1:17" x14ac:dyDescent="0.2">
      <c r="A20" s="341" t="s">
        <v>324</v>
      </c>
      <c r="B20" s="222">
        <f>'Plano Estatístico Analitic 2020'!B256</f>
        <v>896</v>
      </c>
      <c r="C20" s="222">
        <f>'Plano Estatístico Analitic 2020'!C256</f>
        <v>675</v>
      </c>
      <c r="D20" s="222">
        <f>'Plano Estatístico Analitic 2020'!D256</f>
        <v>554</v>
      </c>
      <c r="E20" s="222">
        <f>'Plano Estatístico Analitic 2020'!E256</f>
        <v>43</v>
      </c>
      <c r="F20" s="222">
        <f>'Plano Estatístico Analitic 2020'!F256</f>
        <v>67</v>
      </c>
      <c r="G20" s="222">
        <f>'Plano Estatístico Analitic 2020'!G256</f>
        <v>149</v>
      </c>
      <c r="H20" s="222">
        <f>'Plano Estatístico Analitic 2020'!H256</f>
        <v>228</v>
      </c>
      <c r="I20" s="222">
        <f>'Plano Estatístico Analitic 2020'!I256</f>
        <v>257</v>
      </c>
      <c r="J20" s="222">
        <f>'Plano Estatístico Analitic 2020'!J256</f>
        <v>371</v>
      </c>
      <c r="K20" s="222">
        <f>'Plano Estatístico Analitic 2020'!K256</f>
        <v>321</v>
      </c>
      <c r="L20" s="222">
        <f>'Plano Estatístico Analitic 2020'!L256</f>
        <v>281</v>
      </c>
      <c r="M20" s="222">
        <f>'Plano Estatístico Analitic 2020'!M256</f>
        <v>244</v>
      </c>
      <c r="N20" s="342">
        <f>'Plano Estatístico Analitic 2020'!N256</f>
        <v>4086</v>
      </c>
      <c r="O20" s="342">
        <f>'Plano Estatístico Analitic 2020'!O256</f>
        <v>351.16666666666663</v>
      </c>
      <c r="Q20" s="59"/>
    </row>
    <row r="21" spans="1:17" x14ac:dyDescent="0.2">
      <c r="A21" s="386" t="s">
        <v>362</v>
      </c>
      <c r="B21" s="387">
        <f>'Plano Estatístico Analitic 2020'!B266</f>
        <v>0.13798611111111111</v>
      </c>
      <c r="C21" s="387">
        <f>'Plano Estatístico Analitic 2020'!C266</f>
        <v>0.12732638888888889</v>
      </c>
      <c r="D21" s="387">
        <f>'Plano Estatístico Analitic 2020'!D266</f>
        <v>0.31275462962962963</v>
      </c>
      <c r="E21" s="387">
        <f>'Plano Estatístico Analitic 2020'!E266</f>
        <v>9.2962962962962969E-2</v>
      </c>
      <c r="F21" s="387">
        <f>'Plano Estatístico Analitic 2020'!F266</f>
        <v>5.4479166666666669E-2</v>
      </c>
      <c r="G21" s="387">
        <f>'Plano Estatístico Analitic 2020'!G266</f>
        <v>8.924768518518518E-2</v>
      </c>
      <c r="H21" s="387">
        <f>'Plano Estatístico Analitic 2020'!H266</f>
        <v>0.18895833333333334</v>
      </c>
      <c r="I21" s="387">
        <f>'Plano Estatístico Analitic 2020'!I266</f>
        <v>0.13693287037037036</v>
      </c>
      <c r="J21" s="387">
        <f>'Plano Estatístico Analitic 2020'!J266</f>
        <v>0.14104166666666665</v>
      </c>
      <c r="K21" s="387">
        <f>'Plano Estatístico Analitic 2020'!K266</f>
        <v>0.12230324074074074</v>
      </c>
      <c r="L21" s="387">
        <f>'Plano Estatístico Analitic 2020'!L266</f>
        <v>0.2757060185185185</v>
      </c>
      <c r="M21" s="387">
        <f>'Plano Estatístico Analitic 2020'!M266</f>
        <v>0.32365740740740739</v>
      </c>
      <c r="N21" s="388">
        <f>'Plano Estatístico Analitic 2020'!N266</f>
        <v>2.0033564814814815</v>
      </c>
      <c r="O21" s="388">
        <f>N21</f>
        <v>2.0033564814814815</v>
      </c>
      <c r="Q21" s="59"/>
    </row>
    <row r="22" spans="1:17" x14ac:dyDescent="0.2">
      <c r="A22" s="201" t="s">
        <v>322</v>
      </c>
      <c r="B22" s="222">
        <f>'Plano Estatístico Analitic 2020'!B275</f>
        <v>2824</v>
      </c>
      <c r="C22" s="222">
        <f>'Plano Estatístico Analitic 2020'!C275</f>
        <v>2486</v>
      </c>
      <c r="D22" s="222">
        <f>'Plano Estatístico Analitic 2020'!D275</f>
        <v>1784</v>
      </c>
      <c r="E22" s="222">
        <f>'Plano Estatístico Analitic 2020'!E275</f>
        <v>132</v>
      </c>
      <c r="F22" s="222">
        <f>'Plano Estatístico Analitic 2020'!F275</f>
        <v>147</v>
      </c>
      <c r="G22" s="222">
        <f>'Plano Estatístico Analitic 2020'!G275</f>
        <v>258</v>
      </c>
      <c r="H22" s="222">
        <f>'Plano Estatístico Analitic 2020'!H275</f>
        <v>394</v>
      </c>
      <c r="I22" s="222">
        <f>'Plano Estatístico Analitic 2020'!I275</f>
        <v>648</v>
      </c>
      <c r="J22" s="222">
        <f>'Plano Estatístico Analitic 2020'!J275</f>
        <v>1056</v>
      </c>
      <c r="K22" s="222">
        <f>'Plano Estatístico Analitic 2020'!K275</f>
        <v>1686</v>
      </c>
      <c r="L22" s="222">
        <f>'Plano Estatístico Analitic 2020'!L275</f>
        <v>1799</v>
      </c>
      <c r="M22" s="222">
        <f>'Plano Estatístico Analitic 2020'!M275</f>
        <v>1312</v>
      </c>
      <c r="N22" s="342">
        <f>'Plano Estatístico Analitic 2020'!N275</f>
        <v>14526</v>
      </c>
      <c r="O22" s="342">
        <f>'Plano Estatístico Analitic 2020'!O275</f>
        <v>1238.7777777777778</v>
      </c>
    </row>
    <row r="23" spans="1:17" x14ac:dyDescent="0.2">
      <c r="A23" s="304" t="s">
        <v>178</v>
      </c>
      <c r="B23" s="353">
        <f>'Plano Estatístico Analitic 2020'!B281</f>
        <v>19</v>
      </c>
      <c r="C23" s="353">
        <f>'Plano Estatístico Analitic 2020'!C281</f>
        <v>1</v>
      </c>
      <c r="D23" s="353">
        <f>'Plano Estatístico Analitic 2020'!D281</f>
        <v>6</v>
      </c>
      <c r="E23" s="353">
        <f>'Plano Estatístico Analitic 2020'!F281</f>
        <v>0</v>
      </c>
      <c r="F23" s="353">
        <f>'Plano Estatístico Analitic 2020'!G281</f>
        <v>3</v>
      </c>
      <c r="G23" s="353">
        <f>'Plano Estatístico Analitic 2020'!H281</f>
        <v>5</v>
      </c>
      <c r="H23" s="353">
        <f>'Plano Estatístico Analitic 2020'!I281</f>
        <v>2</v>
      </c>
      <c r="I23" s="353">
        <f>'Plano Estatístico Analitic 2020'!J281</f>
        <v>4</v>
      </c>
      <c r="J23" s="353">
        <f>'Plano Estatístico Analitic 2020'!K281</f>
        <v>15</v>
      </c>
      <c r="K23" s="353">
        <f>'Plano Estatístico Analitic 2020'!L281</f>
        <v>3</v>
      </c>
      <c r="L23" s="353">
        <f>'Plano Estatístico Analitic 2020'!M281</f>
        <v>1</v>
      </c>
      <c r="M23" s="353">
        <f>'Plano Estatístico Analitic 2020'!N281</f>
        <v>60</v>
      </c>
      <c r="N23" s="354">
        <f>'Plano Estatístico Analitic 2020'!N281</f>
        <v>60</v>
      </c>
      <c r="O23" s="354">
        <f>'Plano Estatístico Analitic 2020'!O281</f>
        <v>5.4545454545454541</v>
      </c>
    </row>
    <row r="24" spans="1:17" x14ac:dyDescent="0.2">
      <c r="A24" s="223" t="s">
        <v>294</v>
      </c>
      <c r="B24" s="222">
        <f>'Plano Estatístico Analitic 2020'!B282</f>
        <v>112</v>
      </c>
      <c r="C24" s="222">
        <f>'Plano Estatístico Analitic 2020'!C282</f>
        <v>75</v>
      </c>
      <c r="D24" s="222">
        <v>0</v>
      </c>
      <c r="E24" s="222">
        <v>0</v>
      </c>
      <c r="F24" s="222">
        <v>0</v>
      </c>
      <c r="G24" s="222">
        <v>0</v>
      </c>
      <c r="H24" s="222">
        <v>0</v>
      </c>
      <c r="I24" s="222">
        <v>0</v>
      </c>
      <c r="J24" s="222">
        <v>0</v>
      </c>
      <c r="K24" s="222">
        <v>0</v>
      </c>
      <c r="L24" s="222">
        <v>0</v>
      </c>
      <c r="M24" s="222">
        <v>0</v>
      </c>
      <c r="N24" s="342">
        <f>'Plano Estatístico Analitic 2020'!N282</f>
        <v>765</v>
      </c>
      <c r="O24" s="342">
        <f>'Plano Estatístico Analitic 2020'!O282</f>
        <v>63.75</v>
      </c>
    </row>
    <row r="25" spans="1:17" x14ac:dyDescent="0.2">
      <c r="A25" s="304" t="s">
        <v>279</v>
      </c>
      <c r="B25" s="353">
        <f>'Plano Estatístico Analitic 2020'!B312</f>
        <v>86</v>
      </c>
      <c r="C25" s="353">
        <f>'Plano Estatístico Analitic 2020'!C312</f>
        <v>55</v>
      </c>
      <c r="D25" s="353">
        <f>'Plano Estatístico Analitic 2020'!D312</f>
        <v>63</v>
      </c>
      <c r="E25" s="353">
        <f>'Plano Estatístico Analitic 2020'!E312</f>
        <v>52</v>
      </c>
      <c r="F25" s="353">
        <f>'Plano Estatístico Analitic 2020'!F312</f>
        <v>55</v>
      </c>
      <c r="G25" s="353">
        <f>'Plano Estatístico Analitic 2020'!G312</f>
        <v>59</v>
      </c>
      <c r="H25" s="353">
        <f>'Plano Estatístico Analitic 2020'!H312</f>
        <v>96</v>
      </c>
      <c r="I25" s="353">
        <f>'Plano Estatístico Analitic 2020'!I312</f>
        <v>35</v>
      </c>
      <c r="J25" s="353">
        <f>'Plano Estatístico Analitic 2020'!J312</f>
        <v>38</v>
      </c>
      <c r="K25" s="353">
        <f>'Plano Estatístico Analitic 2020'!K312</f>
        <v>80</v>
      </c>
      <c r="L25" s="353">
        <f>'Plano Estatístico Analitic 2020'!L312</f>
        <v>68</v>
      </c>
      <c r="M25" s="353">
        <f>'Plano Estatístico Analitic 2020'!M312</f>
        <v>37</v>
      </c>
      <c r="N25" s="354">
        <f>'Plano Estatístico Analitic 2020'!N312</f>
        <v>724</v>
      </c>
      <c r="O25" s="354">
        <f>'Plano Estatístico Analitic 2020'!O312</f>
        <v>60.333333333333336</v>
      </c>
    </row>
    <row r="26" spans="1:17" x14ac:dyDescent="0.2">
      <c r="A26" s="341" t="s">
        <v>46</v>
      </c>
      <c r="B26" s="222">
        <f>'Plano Estatístico Analitic 2020'!B322</f>
        <v>225</v>
      </c>
      <c r="C26" s="222">
        <f>'Plano Estatístico Analitic 2020'!C322</f>
        <v>222</v>
      </c>
      <c r="D26" s="222">
        <f>'Plano Estatístico Analitic 2020'!D322</f>
        <v>223</v>
      </c>
      <c r="E26" s="222">
        <f>'Plano Estatístico Analitic 2020'!E322</f>
        <v>222</v>
      </c>
      <c r="F26" s="222">
        <f>'Plano Estatístico Analitic 2020'!F322</f>
        <v>221</v>
      </c>
      <c r="G26" s="222">
        <f>'Plano Estatístico Analitic 2020'!G322</f>
        <v>220</v>
      </c>
      <c r="H26" s="222">
        <f>'Plano Estatístico Analitic 2020'!H322</f>
        <v>223</v>
      </c>
      <c r="I26" s="222">
        <f>'Plano Estatístico Analitic 2020'!I322</f>
        <v>220</v>
      </c>
      <c r="J26" s="222">
        <f>'Plano Estatístico Analitic 2020'!J322</f>
        <v>217</v>
      </c>
      <c r="K26" s="222">
        <f>'Plano Estatístico Analitic 2020'!K322</f>
        <v>210</v>
      </c>
      <c r="L26" s="222">
        <f>'Plano Estatístico Analitic 2020'!L322</f>
        <v>212</v>
      </c>
      <c r="M26" s="222">
        <f>'Plano Estatístico Analitic 2020'!M322</f>
        <v>243</v>
      </c>
      <c r="N26" s="342">
        <f>'Plano Estatístico Analitic 2020'!N322</f>
        <v>243</v>
      </c>
      <c r="O26" s="342">
        <f>'Plano Estatístico Analitic 2020'!O322</f>
        <v>221.5</v>
      </c>
    </row>
    <row r="27" spans="1:17" x14ac:dyDescent="0.2">
      <c r="A27" s="304" t="s">
        <v>347</v>
      </c>
      <c r="B27" s="353">
        <f>'Plano Estatístico Analitic 2020'!B329</f>
        <v>43</v>
      </c>
      <c r="C27" s="353">
        <f>'Plano Estatístico Analitic 2020'!C329</f>
        <v>46</v>
      </c>
      <c r="D27" s="353">
        <f>'Plano Estatístico Analitic 2020'!D329</f>
        <v>58</v>
      </c>
      <c r="E27" s="353">
        <f>'Plano Estatístico Analitic 2020'!E329</f>
        <v>60</v>
      </c>
      <c r="F27" s="353">
        <f>'Plano Estatístico Analitic 2020'!F329</f>
        <v>61</v>
      </c>
      <c r="G27" s="353">
        <f>'Plano Estatístico Analitic 2020'!G329</f>
        <v>62</v>
      </c>
      <c r="H27" s="353">
        <f>'Plano Estatístico Analitic 2020'!H329</f>
        <v>62</v>
      </c>
      <c r="I27" s="353">
        <f>'Plano Estatístico Analitic 2020'!I329</f>
        <v>62</v>
      </c>
      <c r="J27" s="353">
        <f>'Plano Estatístico Analitic 2020'!J329</f>
        <v>62</v>
      </c>
      <c r="K27" s="353">
        <f>'Plano Estatístico Analitic 2020'!K329</f>
        <v>62</v>
      </c>
      <c r="L27" s="353">
        <f>'Plano Estatístico Analitic 2020'!L329</f>
        <v>61</v>
      </c>
      <c r="M27" s="353">
        <f>'Plano Estatístico Analitic 2020'!M329</f>
        <v>52</v>
      </c>
      <c r="N27" s="354">
        <f>'Plano Estatístico Analitic 2020'!N329</f>
        <v>52</v>
      </c>
      <c r="O27" s="354">
        <f>'Plano Estatístico Analitic 2020'!O329</f>
        <v>57.583333333333336</v>
      </c>
    </row>
    <row r="28" spans="1:17" x14ac:dyDescent="0.2">
      <c r="A28" s="349" t="s">
        <v>348</v>
      </c>
      <c r="B28" s="222">
        <f>'Plano Estatístico Analitic 2020'!B330</f>
        <v>8</v>
      </c>
      <c r="C28" s="222">
        <f>'Plano Estatístico Analitic 2020'!C330</f>
        <v>8</v>
      </c>
      <c r="D28" s="222">
        <f>'Plano Estatístico Analitic 2020'!D330</f>
        <v>8</v>
      </c>
      <c r="E28" s="222">
        <f>'Plano Estatístico Analitic 2020'!E330</f>
        <v>8</v>
      </c>
      <c r="F28" s="222">
        <f>'Plano Estatístico Analitic 2020'!F330</f>
        <v>8</v>
      </c>
      <c r="G28" s="222">
        <f>'Plano Estatístico Analitic 2020'!G330</f>
        <v>8</v>
      </c>
      <c r="H28" s="222">
        <f>'Plano Estatístico Analitic 2020'!H330</f>
        <v>8</v>
      </c>
      <c r="I28" s="222">
        <f>'Plano Estatístico Analitic 2020'!I330</f>
        <v>8</v>
      </c>
      <c r="J28" s="222">
        <f>'Plano Estatístico Analitic 2020'!J330</f>
        <v>8</v>
      </c>
      <c r="K28" s="222">
        <f>'Plano Estatístico Analitic 2020'!K330</f>
        <v>8</v>
      </c>
      <c r="L28" s="222">
        <f>'Plano Estatístico Analitic 2020'!L330</f>
        <v>8</v>
      </c>
      <c r="M28" s="222">
        <f>'Plano Estatístico Analitic 2020'!M330</f>
        <v>8</v>
      </c>
      <c r="N28" s="342">
        <f>'Plano Estatístico Analitic 2020'!N330</f>
        <v>8</v>
      </c>
      <c r="O28" s="342">
        <f>'Plano Estatístico Analitic 2020'!O330</f>
        <v>8</v>
      </c>
    </row>
    <row r="29" spans="1:17" x14ac:dyDescent="0.2">
      <c r="A29" s="362" t="s">
        <v>349</v>
      </c>
      <c r="B29" s="353">
        <f>'Plano Estatístico Analitic 2020'!B331</f>
        <v>3</v>
      </c>
      <c r="C29" s="353">
        <f>'Plano Estatístico Analitic 2020'!C331</f>
        <v>3</v>
      </c>
      <c r="D29" s="353">
        <f>'Plano Estatístico Analitic 2020'!D331</f>
        <v>3</v>
      </c>
      <c r="E29" s="353">
        <f>'Plano Estatístico Analitic 2020'!E331</f>
        <v>3</v>
      </c>
      <c r="F29" s="353">
        <f>'Plano Estatístico Analitic 2020'!F331</f>
        <v>3</v>
      </c>
      <c r="G29" s="353">
        <f>'Plano Estatístico Analitic 2020'!G331</f>
        <v>3</v>
      </c>
      <c r="H29" s="353">
        <f>'Plano Estatístico Analitic 2020'!H331</f>
        <v>3</v>
      </c>
      <c r="I29" s="353">
        <f>'Plano Estatístico Analitic 2020'!I331</f>
        <v>3</v>
      </c>
      <c r="J29" s="353">
        <f>'Plano Estatístico Analitic 2020'!J331</f>
        <v>3</v>
      </c>
      <c r="K29" s="353">
        <f>'Plano Estatístico Analitic 2020'!K331</f>
        <v>3</v>
      </c>
      <c r="L29" s="353">
        <f>'Plano Estatístico Analitic 2020'!L331</f>
        <v>2</v>
      </c>
      <c r="M29" s="353">
        <f>'Plano Estatístico Analitic 2020'!M331</f>
        <v>2</v>
      </c>
      <c r="N29" s="354">
        <f>'Plano Estatístico Analitic 2020'!N331</f>
        <v>2</v>
      </c>
      <c r="O29" s="354">
        <f>'Plano Estatístico Analitic 2020'!O331</f>
        <v>2.8333333333333335</v>
      </c>
    </row>
    <row r="30" spans="1:17" x14ac:dyDescent="0.2">
      <c r="A30" s="349" t="s">
        <v>350</v>
      </c>
      <c r="B30" s="222">
        <f>'Plano Estatístico Analitic 2020'!B332</f>
        <v>12</v>
      </c>
      <c r="C30" s="222">
        <f>'Plano Estatístico Analitic 2020'!C332</f>
        <v>13</v>
      </c>
      <c r="D30" s="222">
        <f>'Plano Estatístico Analitic 2020'!D332</f>
        <v>13</v>
      </c>
      <c r="E30" s="222">
        <f>'Plano Estatístico Analitic 2020'!E332</f>
        <v>13</v>
      </c>
      <c r="F30" s="222">
        <f>'Plano Estatístico Analitic 2020'!F332</f>
        <v>13</v>
      </c>
      <c r="G30" s="222">
        <f>'Plano Estatístico Analitic 2020'!G332</f>
        <v>13</v>
      </c>
      <c r="H30" s="222">
        <f>'Plano Estatístico Analitic 2020'!H332</f>
        <v>13</v>
      </c>
      <c r="I30" s="222">
        <f>'Plano Estatístico Analitic 2020'!I332</f>
        <v>13</v>
      </c>
      <c r="J30" s="222">
        <f>'Plano Estatístico Analitic 2020'!J332</f>
        <v>9</v>
      </c>
      <c r="K30" s="222">
        <f>'Plano Estatístico Analitic 2020'!K332</f>
        <v>9</v>
      </c>
      <c r="L30" s="222">
        <f>'Plano Estatístico Analitic 2020'!L332</f>
        <v>9</v>
      </c>
      <c r="M30" s="222">
        <f>'Plano Estatístico Analitic 2020'!M332</f>
        <v>12</v>
      </c>
      <c r="N30" s="342">
        <f>'Plano Estatístico Analitic 2020'!N332</f>
        <v>12</v>
      </c>
      <c r="O30" s="342">
        <f>'Plano Estatístico Analitic 2020'!O332</f>
        <v>11.833333333333334</v>
      </c>
    </row>
    <row r="31" spans="1:17" x14ac:dyDescent="0.2">
      <c r="A31" s="362" t="s">
        <v>351</v>
      </c>
      <c r="B31" s="353">
        <f>'Plano Estatístico Analitic 2020'!B333</f>
        <v>16</v>
      </c>
      <c r="C31" s="353">
        <f>'Plano Estatístico Analitic 2020'!C333</f>
        <v>16</v>
      </c>
      <c r="D31" s="353">
        <f>'Plano Estatístico Analitic 2020'!D333</f>
        <v>16</v>
      </c>
      <c r="E31" s="353">
        <f>'Plano Estatístico Analitic 2020'!E333</f>
        <v>16</v>
      </c>
      <c r="F31" s="353">
        <f>'Plano Estatístico Analitic 2020'!F333</f>
        <v>16</v>
      </c>
      <c r="G31" s="353">
        <f>'Plano Estatístico Analitic 2020'!G333</f>
        <v>16</v>
      </c>
      <c r="H31" s="353">
        <f>'Plano Estatístico Analitic 2020'!H333</f>
        <v>16</v>
      </c>
      <c r="I31" s="353">
        <f>'Plano Estatístico Analitic 2020'!I333</f>
        <v>17</v>
      </c>
      <c r="J31" s="353">
        <f>'Plano Estatístico Analitic 2020'!J333</f>
        <v>14</v>
      </c>
      <c r="K31" s="353">
        <f>'Plano Estatístico Analitic 2020'!K333</f>
        <v>14</v>
      </c>
      <c r="L31" s="353">
        <f>'Plano Estatístico Analitic 2020'!L333</f>
        <v>14</v>
      </c>
      <c r="M31" s="353">
        <f>'Plano Estatístico Analitic 2020'!M333</f>
        <v>17</v>
      </c>
      <c r="N31" s="354">
        <f>'Plano Estatístico Analitic 2020'!N333</f>
        <v>17</v>
      </c>
      <c r="O31" s="354">
        <f>'Plano Estatístico Analitic 2020'!O333</f>
        <v>15.666666666666666</v>
      </c>
    </row>
    <row r="32" spans="1:17" x14ac:dyDescent="0.2">
      <c r="A32" s="349" t="s">
        <v>352</v>
      </c>
      <c r="B32" s="222">
        <f>'Plano Estatístico Analitic 2020'!B334</f>
        <v>12</v>
      </c>
      <c r="C32" s="222">
        <f>'Plano Estatístico Analitic 2020'!C334</f>
        <v>12</v>
      </c>
      <c r="D32" s="222">
        <f>'Plano Estatístico Analitic 2020'!D334</f>
        <v>12</v>
      </c>
      <c r="E32" s="222">
        <f>'Plano Estatístico Analitic 2020'!E334</f>
        <v>12</v>
      </c>
      <c r="F32" s="222">
        <f>'Plano Estatístico Analitic 2020'!F334</f>
        <v>12</v>
      </c>
      <c r="G32" s="222">
        <f>'Plano Estatístico Analitic 2020'!G334</f>
        <v>12</v>
      </c>
      <c r="H32" s="222">
        <f>'Plano Estatístico Analitic 2020'!H334</f>
        <v>12</v>
      </c>
      <c r="I32" s="222">
        <f>'Plano Estatístico Analitic 2020'!I334</f>
        <v>13</v>
      </c>
      <c r="J32" s="222">
        <f>'Plano Estatístico Analitic 2020'!J334</f>
        <v>12</v>
      </c>
      <c r="K32" s="222">
        <f>'Plano Estatístico Analitic 2020'!K334</f>
        <v>12</v>
      </c>
      <c r="L32" s="222">
        <f>'Plano Estatístico Analitic 2020'!L334</f>
        <v>12</v>
      </c>
      <c r="M32" s="222">
        <f>'Plano Estatístico Analitic 2020'!M334</f>
        <v>13</v>
      </c>
      <c r="N32" s="342">
        <f>'Plano Estatístico Analitic 2020'!N334</f>
        <v>13</v>
      </c>
      <c r="O32" s="342">
        <f>'Plano Estatístico Analitic 2020'!O334</f>
        <v>12.166666666666666</v>
      </c>
    </row>
    <row r="33" spans="1:256" x14ac:dyDescent="0.2">
      <c r="A33" s="362" t="s">
        <v>353</v>
      </c>
      <c r="B33" s="353">
        <f>'Plano Estatístico Analitic 2020'!B335</f>
        <v>4</v>
      </c>
      <c r="C33" s="353">
        <f>'Plano Estatístico Analitic 2020'!C335</f>
        <v>4</v>
      </c>
      <c r="D33" s="353">
        <f>'Plano Estatístico Analitic 2020'!D335</f>
        <v>4</v>
      </c>
      <c r="E33" s="353">
        <f>'Plano Estatístico Analitic 2020'!E335</f>
        <v>4</v>
      </c>
      <c r="F33" s="353">
        <f>'Plano Estatístico Analitic 2020'!F335</f>
        <v>4</v>
      </c>
      <c r="G33" s="353">
        <f>'Plano Estatístico Analitic 2020'!G335</f>
        <v>4</v>
      </c>
      <c r="H33" s="353">
        <f>'Plano Estatístico Analitic 2020'!H335</f>
        <v>4</v>
      </c>
      <c r="I33" s="353">
        <f>'Plano Estatístico Analitic 2020'!I335</f>
        <v>4</v>
      </c>
      <c r="J33" s="353">
        <f>'Plano Estatístico Analitic 2020'!J335</f>
        <v>5</v>
      </c>
      <c r="K33" s="353">
        <f>'Plano Estatístico Analitic 2020'!K335</f>
        <v>5</v>
      </c>
      <c r="L33" s="353">
        <f>'Plano Estatístico Analitic 2020'!L335</f>
        <v>5</v>
      </c>
      <c r="M33" s="353">
        <f>'Plano Estatístico Analitic 2020'!M335</f>
        <v>6</v>
      </c>
      <c r="N33" s="354">
        <f>'Plano Estatístico Analitic 2020'!N335</f>
        <v>6</v>
      </c>
      <c r="O33" s="354">
        <f>'Plano Estatístico Analitic 2020'!O335</f>
        <v>4.416666666666667</v>
      </c>
    </row>
    <row r="34" spans="1:256" x14ac:dyDescent="0.2">
      <c r="A34" s="341" t="s">
        <v>354</v>
      </c>
      <c r="B34" s="222">
        <f>'Plano Estatístico Analitic 2020'!B368</f>
        <v>0</v>
      </c>
      <c r="C34" s="222">
        <f>'Plano Estatístico Analitic 2020'!C368</f>
        <v>16</v>
      </c>
      <c r="D34" s="222">
        <f>'Plano Estatístico Analitic 2020'!D324</f>
        <v>16</v>
      </c>
      <c r="E34" s="222">
        <f>'Plano Estatístico Analitic 2020'!E324</f>
        <v>16</v>
      </c>
      <c r="F34" s="222">
        <f>'Plano Estatístico Analitic 2020'!F324</f>
        <v>16</v>
      </c>
      <c r="G34" s="222">
        <f>'Plano Estatístico Analitic 2020'!G324</f>
        <v>16</v>
      </c>
      <c r="H34" s="222">
        <f>'Plano Estatístico Analitic 2020'!H324</f>
        <v>15</v>
      </c>
      <c r="I34" s="222">
        <f>'Plano Estatístico Analitic 2020'!I324</f>
        <v>15</v>
      </c>
      <c r="J34" s="222">
        <f>'Plano Estatístico Analitic 2020'!J324</f>
        <v>17</v>
      </c>
      <c r="K34" s="222">
        <f>'Plano Estatístico Analitic 2020'!K324</f>
        <v>16</v>
      </c>
      <c r="L34" s="222">
        <f>'Plano Estatístico Analitic 2020'!L324</f>
        <v>17</v>
      </c>
      <c r="M34" s="222">
        <f>'Plano Estatístico Analitic 2020'!M324</f>
        <v>16</v>
      </c>
      <c r="N34" s="342">
        <f>'Plano Estatístico Analitic 2020'!N368</f>
        <v>16</v>
      </c>
      <c r="O34" s="342">
        <f>'Plano Estatístico Analitic 2020'!O368</f>
        <v>16.09090909090909</v>
      </c>
    </row>
    <row r="35" spans="1:256" x14ac:dyDescent="0.2">
      <c r="A35" s="363" t="s">
        <v>7</v>
      </c>
      <c r="B35" s="353">
        <f>'Plano Estatístico Analitic 2020'!B351</f>
        <v>11</v>
      </c>
      <c r="C35" s="353">
        <f>'Plano Estatístico Analitic 2020'!C351</f>
        <v>12</v>
      </c>
      <c r="D35" s="353">
        <f>'Plano Estatístico Analitic 2020'!D351</f>
        <v>11</v>
      </c>
      <c r="E35" s="353">
        <f>'Plano Estatístico Analitic 2020'!E351</f>
        <v>22</v>
      </c>
      <c r="F35" s="353">
        <f>'Plano Estatístico Analitic 2020'!F351</f>
        <v>24</v>
      </c>
      <c r="G35" s="353">
        <f>'Plano Estatístico Analitic 2020'!G351</f>
        <v>24</v>
      </c>
      <c r="H35" s="353">
        <f>'Plano Estatístico Analitic 2020'!H351</f>
        <v>27</v>
      </c>
      <c r="I35" s="353">
        <f>'Plano Estatístico Analitic 2020'!I351</f>
        <v>25</v>
      </c>
      <c r="J35" s="353">
        <f>'Plano Estatístico Analitic 2020'!J351</f>
        <v>32</v>
      </c>
      <c r="K35" s="353">
        <f>'Plano Estatístico Analitic 2020'!K351</f>
        <v>17</v>
      </c>
      <c r="L35" s="353">
        <f>'Plano Estatístico Analitic 2020'!L351</f>
        <v>26</v>
      </c>
      <c r="M35" s="353">
        <f>'Plano Estatístico Analitic 2020'!M351</f>
        <v>27</v>
      </c>
      <c r="N35" s="354">
        <f>'Plano Estatístico Analitic 2020'!N351</f>
        <v>258</v>
      </c>
      <c r="O35" s="354">
        <f>'Plano Estatístico Analitic 2020'!O351</f>
        <v>21.5</v>
      </c>
    </row>
    <row r="36" spans="1:256" x14ac:dyDescent="0.2">
      <c r="A36" s="350" t="s">
        <v>355</v>
      </c>
      <c r="B36" s="222">
        <f>'Plano Estatístico Analitic 2020'!B352</f>
        <v>8</v>
      </c>
      <c r="C36" s="222">
        <f>'Plano Estatístico Analitic 2020'!C352</f>
        <v>9</v>
      </c>
      <c r="D36" s="222">
        <f>'Plano Estatístico Analitic 2020'!D352</f>
        <v>8</v>
      </c>
      <c r="E36" s="222">
        <f>'Plano Estatístico Analitic 2020'!E352</f>
        <v>8</v>
      </c>
      <c r="F36" s="222">
        <f>'Plano Estatístico Analitic 2020'!F352</f>
        <v>12</v>
      </c>
      <c r="G36" s="222">
        <f>'Plano Estatístico Analitic 2020'!G352</f>
        <v>13</v>
      </c>
      <c r="H36" s="222">
        <f>'Plano Estatístico Analitic 2020'!H352</f>
        <v>7</v>
      </c>
      <c r="I36" s="222">
        <f>'Plano Estatístico Analitic 2020'!I352</f>
        <v>7</v>
      </c>
      <c r="J36" s="222">
        <f>'Plano Estatístico Analitic 2020'!J352</f>
        <v>6</v>
      </c>
      <c r="K36" s="222">
        <f>'Plano Estatístico Analitic 2020'!K352</f>
        <v>12</v>
      </c>
      <c r="L36" s="222">
        <f>'Plano Estatístico Analitic 2020'!L352</f>
        <v>23</v>
      </c>
      <c r="M36" s="222">
        <f>'Plano Estatístico Analitic 2020'!M352</f>
        <v>7</v>
      </c>
      <c r="N36" s="342">
        <f>'Plano Estatístico Analitic 2020'!N352</f>
        <v>120</v>
      </c>
      <c r="O36" s="342">
        <f>'Plano Estatístico Analitic 2020'!O352</f>
        <v>10</v>
      </c>
    </row>
    <row r="37" spans="1:256" x14ac:dyDescent="0.2">
      <c r="A37" s="304" t="s">
        <v>8</v>
      </c>
      <c r="B37" s="353">
        <f>'Plano Estatístico Analitic 2020'!B353</f>
        <v>5</v>
      </c>
      <c r="C37" s="353">
        <f>'Plano Estatístico Analitic 2020'!C353</f>
        <v>2</v>
      </c>
      <c r="D37" s="353">
        <f>'Plano Estatístico Analitic 2020'!D353</f>
        <v>2</v>
      </c>
      <c r="E37" s="353">
        <f>'Plano Estatístico Analitic 2020'!E353</f>
        <v>2</v>
      </c>
      <c r="F37" s="353">
        <f>'Plano Estatístico Analitic 2020'!F353</f>
        <v>1</v>
      </c>
      <c r="G37" s="353">
        <f>'Plano Estatístico Analitic 2020'!G353</f>
        <v>1</v>
      </c>
      <c r="H37" s="353">
        <f>'Plano Estatístico Analitic 2020'!H353</f>
        <v>0</v>
      </c>
      <c r="I37" s="353">
        <f>'Plano Estatístico Analitic 2020'!I353</f>
        <v>2</v>
      </c>
      <c r="J37" s="353">
        <f>'Plano Estatístico Analitic 2020'!J353</f>
        <v>5</v>
      </c>
      <c r="K37" s="353">
        <f>'Plano Estatístico Analitic 2020'!K353</f>
        <v>9</v>
      </c>
      <c r="L37" s="353">
        <f>'Plano Estatístico Analitic 2020'!L353</f>
        <v>7</v>
      </c>
      <c r="M37" s="353">
        <f>'Plano Estatístico Analitic 2020'!M353</f>
        <v>34</v>
      </c>
      <c r="N37" s="354">
        <f>'Plano Estatístico Analitic 2020'!N353</f>
        <v>70</v>
      </c>
      <c r="O37" s="354">
        <f>'Plano Estatístico Analitic 2020'!O353</f>
        <v>6.3636363636363633</v>
      </c>
    </row>
    <row r="38" spans="1:256" x14ac:dyDescent="0.2">
      <c r="A38" s="201" t="s">
        <v>9</v>
      </c>
      <c r="B38" s="222">
        <f>'Plano Estatístico Analitic 2020'!B354</f>
        <v>2</v>
      </c>
      <c r="C38" s="222">
        <f>'Plano Estatístico Analitic 2020'!C354</f>
        <v>5</v>
      </c>
      <c r="D38" s="222">
        <f>'Plano Estatístico Analitic 2020'!D354</f>
        <v>2</v>
      </c>
      <c r="E38" s="222">
        <f>'Plano Estatístico Analitic 2020'!E354</f>
        <v>3</v>
      </c>
      <c r="F38" s="222">
        <f>'Plano Estatístico Analitic 2020'!F354</f>
        <v>1</v>
      </c>
      <c r="G38" s="222">
        <f>'Plano Estatístico Analitic 2020'!G354</f>
        <v>2</v>
      </c>
      <c r="H38" s="222">
        <f>'Plano Estatístico Analitic 2020'!H354</f>
        <v>1</v>
      </c>
      <c r="I38" s="222">
        <f>'Plano Estatístico Analitic 2020'!I354</f>
        <v>5</v>
      </c>
      <c r="J38" s="222">
        <f>'Plano Estatístico Analitic 2020'!J354</f>
        <v>8</v>
      </c>
      <c r="K38" s="222">
        <f>'Plano Estatístico Analitic 2020'!K354</f>
        <v>16</v>
      </c>
      <c r="L38" s="222">
        <f>'Plano Estatístico Analitic 2020'!L354</f>
        <v>5</v>
      </c>
      <c r="M38" s="222">
        <f>'Plano Estatístico Analitic 2020'!M354</f>
        <v>3</v>
      </c>
      <c r="N38" s="342">
        <f>'Plano Estatístico Analitic 2020'!N354</f>
        <v>53</v>
      </c>
      <c r="O38" s="342">
        <f>'Plano Estatístico Analitic 2020'!O354</f>
        <v>4.416666666666667</v>
      </c>
    </row>
    <row r="39" spans="1:256" x14ac:dyDescent="0.2">
      <c r="A39" s="270" t="s">
        <v>260</v>
      </c>
      <c r="B39" s="364">
        <f>'Plano Estatístico Analitic 2020'!B361</f>
        <v>0.41333333333333333</v>
      </c>
      <c r="C39" s="364">
        <f>'Plano Estatístico Analitic 2020'!C361</f>
        <v>0.4144144144144144</v>
      </c>
      <c r="D39" s="364">
        <f>'Plano Estatístico Analitic 2020'!D361</f>
        <v>0.42600896860986548</v>
      </c>
      <c r="E39" s="364">
        <f>'Plano Estatístico Analitic 2020'!E361</f>
        <v>0.41891891891891891</v>
      </c>
      <c r="F39" s="364">
        <f>'Plano Estatístico Analitic 2020'!F361</f>
        <v>0.41628959276018102</v>
      </c>
      <c r="G39" s="364">
        <f>'Plano Estatístico Analitic 2020'!G361</f>
        <v>0.42272727272727273</v>
      </c>
      <c r="H39" s="364">
        <f>'Plano Estatístico Analitic 2020'!H361</f>
        <v>0.4349775784753363</v>
      </c>
      <c r="I39" s="364">
        <f>'Plano Estatístico Analitic 2020'!I361</f>
        <v>0.44545454545454544</v>
      </c>
      <c r="J39" s="364">
        <f>'Plano Estatístico Analitic 2020'!J361</f>
        <v>0.42396313364055299</v>
      </c>
      <c r="K39" s="364">
        <f>'Plano Estatístico Analitic 2020'!K361</f>
        <v>0.42857142857142855</v>
      </c>
      <c r="L39" s="364">
        <f>'Plano Estatístico Analitic 2020'!L361</f>
        <v>0.46698113207547171</v>
      </c>
      <c r="M39" s="364">
        <f>'Plano Estatístico Analitic 2020'!M361</f>
        <v>0.41563786008230452</v>
      </c>
      <c r="N39" s="365">
        <f>'Plano Estatístico Analitic 2020'!N361</f>
        <v>0.41563786008230452</v>
      </c>
      <c r="O39" s="365">
        <f>'Plano Estatístico Analitic 2020'!O361</f>
        <v>0.42727318158863548</v>
      </c>
    </row>
    <row r="40" spans="1:256" x14ac:dyDescent="0.2">
      <c r="A40" s="109" t="s">
        <v>259</v>
      </c>
      <c r="B40" s="347">
        <f>'Plano Estatístico Analitic 2020'!B362</f>
        <v>0.34222222222222221</v>
      </c>
      <c r="C40" s="347">
        <f>'Plano Estatístico Analitic 2020'!C362</f>
        <v>0.34684684684684686</v>
      </c>
      <c r="D40" s="347">
        <f>'Plano Estatístico Analitic 2020'!D362</f>
        <v>0.33632286995515698</v>
      </c>
      <c r="E40" s="347">
        <f>'Plano Estatístico Analitic 2020'!E362</f>
        <v>0.34234234234234234</v>
      </c>
      <c r="F40" s="347">
        <f>'Plano Estatístico Analitic 2020'!F362</f>
        <v>0.34389140271493213</v>
      </c>
      <c r="G40" s="347">
        <f>'Plano Estatístico Analitic 2020'!G362</f>
        <v>0.35</v>
      </c>
      <c r="H40" s="347">
        <f>'Plano Estatístico Analitic 2020'!H362</f>
        <v>0.3273542600896861</v>
      </c>
      <c r="I40" s="347">
        <f>'Plano Estatístico Analitic 2020'!I362</f>
        <v>0.31818181818181818</v>
      </c>
      <c r="J40" s="347">
        <f>'Plano Estatístico Analitic 2020'!J362</f>
        <v>0.33179723502304148</v>
      </c>
      <c r="K40" s="347">
        <f>'Plano Estatístico Analitic 2020'!K362</f>
        <v>0.34285714285714286</v>
      </c>
      <c r="L40" s="347">
        <f>'Plano Estatístico Analitic 2020'!L362</f>
        <v>0.30188679245283018</v>
      </c>
      <c r="M40" s="347">
        <f>'Plano Estatístico Analitic 2020'!M362</f>
        <v>0.37037037037037035</v>
      </c>
      <c r="N40" s="348">
        <f>'Plano Estatístico Analitic 2020'!N362</f>
        <v>0.37037037037037035</v>
      </c>
      <c r="O40" s="348">
        <f>'Plano Estatístico Analitic 2020'!O362</f>
        <v>0.33783944192136578</v>
      </c>
    </row>
    <row r="41" spans="1:256" x14ac:dyDescent="0.2">
      <c r="A41" s="270" t="s">
        <v>261</v>
      </c>
      <c r="B41" s="364">
        <f>'Plano Estatístico Analitic 2020'!B363</f>
        <v>0.17333333333333334</v>
      </c>
      <c r="C41" s="364">
        <f>'Plano Estatístico Analitic 2020'!C363</f>
        <v>0.17117117117117117</v>
      </c>
      <c r="D41" s="364">
        <f>'Plano Estatístico Analitic 2020'!D363</f>
        <v>0.17040358744394618</v>
      </c>
      <c r="E41" s="364">
        <f>'Plano Estatístico Analitic 2020'!E363</f>
        <v>0.17117117117117117</v>
      </c>
      <c r="F41" s="364">
        <f>'Plano Estatístico Analitic 2020'!F363</f>
        <v>0.17194570135746606</v>
      </c>
      <c r="G41" s="364">
        <f>'Plano Estatístico Analitic 2020'!G363</f>
        <v>0.15909090909090909</v>
      </c>
      <c r="H41" s="364">
        <f>'Plano Estatístico Analitic 2020'!H363</f>
        <v>0.17040358744394618</v>
      </c>
      <c r="I41" s="364">
        <f>'Plano Estatístico Analitic 2020'!I363</f>
        <v>0.17272727272727273</v>
      </c>
      <c r="J41" s="364">
        <f>'Plano Estatístico Analitic 2020'!J363</f>
        <v>0.17972350230414746</v>
      </c>
      <c r="K41" s="364">
        <f>'Plano Estatístico Analitic 2020'!K363</f>
        <v>0.16666666666666666</v>
      </c>
      <c r="L41" s="364">
        <f>'Plano Estatístico Analitic 2020'!L363</f>
        <v>0.16981132075471697</v>
      </c>
      <c r="M41" s="364">
        <f>'Plano Estatístico Analitic 2020'!M363</f>
        <v>0.16049382716049382</v>
      </c>
      <c r="N41" s="365">
        <f>'Plano Estatístico Analitic 2020'!N363</f>
        <v>0.16049382716049382</v>
      </c>
      <c r="O41" s="365">
        <f>'Plano Estatístico Analitic 2020'!O363</f>
        <v>0.16974517088543675</v>
      </c>
    </row>
    <row r="42" spans="1:256" x14ac:dyDescent="0.2">
      <c r="A42" s="109" t="s">
        <v>284</v>
      </c>
      <c r="B42" s="347">
        <f>'Plano Estatístico Analitic 2020'!B364</f>
        <v>7.1111111111111111E-2</v>
      </c>
      <c r="C42" s="347">
        <f>'Plano Estatístico Analitic 2020'!C364</f>
        <v>6.7567567567567571E-2</v>
      </c>
      <c r="D42" s="347">
        <f>'Plano Estatístico Analitic 2020'!D364</f>
        <v>6.726457399103139E-2</v>
      </c>
      <c r="E42" s="347">
        <f>'Plano Estatístico Analitic 2020'!E364</f>
        <v>6.7567567567567571E-2</v>
      </c>
      <c r="F42" s="347">
        <f>'Plano Estatístico Analitic 2020'!F364</f>
        <v>6.7873303167420809E-2</v>
      </c>
      <c r="G42" s="347">
        <f>'Plano Estatístico Analitic 2020'!G364</f>
        <v>6.8181818181818177E-2</v>
      </c>
      <c r="H42" s="347">
        <f>'Plano Estatístico Analitic 2020'!H364</f>
        <v>6.726457399103139E-2</v>
      </c>
      <c r="I42" s="347">
        <f>'Plano Estatístico Analitic 2020'!I364</f>
        <v>6.363636363636363E-2</v>
      </c>
      <c r="J42" s="347">
        <f>'Plano Estatístico Analitic 2020'!J364</f>
        <v>6.4516129032258063E-2</v>
      </c>
      <c r="K42" s="347">
        <f>'Plano Estatístico Analitic 2020'!K364</f>
        <v>6.1904761904761907E-2</v>
      </c>
      <c r="L42" s="347">
        <f>'Plano Estatístico Analitic 2020'!L364</f>
        <v>6.1320754716981132E-2</v>
      </c>
      <c r="M42" s="347">
        <f>'Plano Estatístico Analitic 2020'!M364</f>
        <v>5.3497942386831275E-2</v>
      </c>
      <c r="N42" s="348">
        <f>'Plano Estatístico Analitic 2020'!N364</f>
        <v>5.3497942386831275E-2</v>
      </c>
      <c r="O42" s="348">
        <f>'Plano Estatístico Analitic 2020'!O364</f>
        <v>6.5142205604561992E-2</v>
      </c>
    </row>
    <row r="43" spans="1:256" x14ac:dyDescent="0.2">
      <c r="A43" s="270" t="s">
        <v>370</v>
      </c>
      <c r="B43" s="364">
        <f>'Plano Estatístico Analitic 2020'!B365</f>
        <v>4.4444444444444446E-2</v>
      </c>
      <c r="C43" s="364">
        <f>'Plano Estatístico Analitic 2020'!C365</f>
        <v>4.5045045045045043E-2</v>
      </c>
      <c r="D43" s="364">
        <f>'Plano Estatístico Analitic 2020'!D365</f>
        <v>4.4843049327354258E-2</v>
      </c>
      <c r="E43" s="364">
        <f>'Plano Estatístico Analitic 2020'!E365</f>
        <v>3.6036036036036036E-2</v>
      </c>
      <c r="F43" s="364">
        <f>'Plano Estatístico Analitic 2020'!F365</f>
        <v>3.6199095022624438E-2</v>
      </c>
      <c r="G43" s="364">
        <f>'Plano Estatístico Analitic 2020'!G365</f>
        <v>3.6363636363636362E-2</v>
      </c>
      <c r="H43" s="364">
        <f>'Plano Estatístico Analitic 2020'!H365</f>
        <v>3.5874439461883408E-2</v>
      </c>
      <c r="I43" s="364">
        <f>'Plano Estatístico Analitic 2020'!I365</f>
        <v>5.4545454545454543E-2</v>
      </c>
      <c r="J43" s="364">
        <f>'Plano Estatístico Analitic 2020'!J365</f>
        <v>5.5299539170506916E-2</v>
      </c>
      <c r="K43" s="364">
        <f>'Plano Estatístico Analitic 2020'!K365</f>
        <v>4.2857142857142858E-2</v>
      </c>
      <c r="L43" s="364">
        <f>'Plano Estatístico Analitic 2020'!L365</f>
        <v>4.2452830188679243E-2</v>
      </c>
      <c r="M43" s="364">
        <f>'Plano Estatístico Analitic 2020'!M365</f>
        <v>3.7037037037037035E-2</v>
      </c>
      <c r="N43" s="365">
        <f>'Plano Estatístico Analitic 2020'!N365</f>
        <v>3.7037037037037035E-2</v>
      </c>
      <c r="O43" s="365">
        <f>'Plano Estatístico Analitic 2020'!O365</f>
        <v>4.2583145791653711E-2</v>
      </c>
    </row>
    <row r="44" spans="1:256" x14ac:dyDescent="0.2">
      <c r="A44" s="201" t="s">
        <v>363</v>
      </c>
      <c r="B44" s="210">
        <f>'Plano Estatístico Analitic 2020'!B357</f>
        <v>2.0596654393248151</v>
      </c>
      <c r="C44" s="210">
        <f>'Plano Estatístico Analitic 2020'!C357</f>
        <v>2.4139372001252797</v>
      </c>
      <c r="D44" s="210">
        <f>'Plano Estatístico Analitic 2020'!D357</f>
        <v>2.7099623877270993</v>
      </c>
      <c r="E44" s="210">
        <f>'Plano Estatístico Analitic 2020'!E357</f>
        <v>2.6117113020250811</v>
      </c>
      <c r="F44" s="210">
        <f>'Plano Estatístico Analitic 2020'!F357</f>
        <v>1.8652737483877739</v>
      </c>
      <c r="G44" s="210">
        <f>'Plano Estatístico Analitic 2020'!G357</f>
        <v>1.2573070403902602</v>
      </c>
      <c r="H44" s="210">
        <f>'Plano Estatístico Analitic 2020'!H357</f>
        <v>1.0993779835093305</v>
      </c>
      <c r="I44" s="210">
        <f>'Plano Estatístico Analitic 2020'!I357</f>
        <v>2.174408788852304</v>
      </c>
      <c r="J44" s="210">
        <f>'Plano Estatístico Analitic 2020'!J357</f>
        <v>2.2192743664380328</v>
      </c>
      <c r="K44" s="210">
        <f>'Plano Estatístico Analitic 2020'!K357</f>
        <v>3</v>
      </c>
      <c r="L44" s="210">
        <f>'Plano Estatístico Analitic 2020'!L357</f>
        <v>1.5</v>
      </c>
      <c r="M44" s="210">
        <f>'Plano Estatístico Analitic 2020'!M357</f>
        <v>11.296960042479757</v>
      </c>
      <c r="N44" s="351">
        <f>'Plano Estatístico Analitic 2020'!N357</f>
        <v>34.207878299259733</v>
      </c>
      <c r="O44" s="351">
        <f>'Plano Estatístico Analitic 2020'!O357</f>
        <v>2.8506565249383109</v>
      </c>
    </row>
    <row r="45" spans="1:256" x14ac:dyDescent="0.2">
      <c r="A45" s="304" t="s">
        <v>14</v>
      </c>
      <c r="B45" s="304">
        <f>'Plano Estatístico Analitic 2020'!B360</f>
        <v>1.5555555555555556</v>
      </c>
      <c r="C45" s="304">
        <f>'Plano Estatístico Analitic 2020'!C360</f>
        <v>1.5765765765765767</v>
      </c>
      <c r="D45" s="304">
        <f>'Plano Estatístico Analitic 2020'!D360</f>
        <v>0.89686098654708524</v>
      </c>
      <c r="E45" s="304">
        <f>'Plano Estatístico Analitic 2020'!E360</f>
        <v>1.1261261261261262</v>
      </c>
      <c r="F45" s="304">
        <f>'Plano Estatístico Analitic 2020'!F360</f>
        <v>0.45248868778280543</v>
      </c>
      <c r="G45" s="304">
        <f>'Plano Estatístico Analitic 2020'!G360</f>
        <v>0.68181818181818177</v>
      </c>
      <c r="H45" s="304">
        <f>'Plano Estatístico Analitic 2020'!H360</f>
        <v>0.22421524663677131</v>
      </c>
      <c r="I45" s="304">
        <f>'Plano Estatístico Analitic 2020'!I360</f>
        <v>1.5909090909090908</v>
      </c>
      <c r="J45" s="304">
        <f>'Plano Estatístico Analitic 2020'!J360</f>
        <v>2.9953917050691246</v>
      </c>
      <c r="K45" s="304">
        <f>'Plano Estatístico Analitic 2020'!K360</f>
        <v>5.9523809523809526</v>
      </c>
      <c r="L45" s="304">
        <f>'Plano Estatístico Analitic 2020'!L360</f>
        <v>2.8301886792452828</v>
      </c>
      <c r="M45" s="304">
        <f>'Plano Estatístico Analitic 2020'!M360</f>
        <v>7.6131687242798352</v>
      </c>
      <c r="N45" s="366">
        <f>'Plano Estatístico Analitic 2020'!N360</f>
        <v>27.495680512927386</v>
      </c>
      <c r="O45" s="366">
        <f>'Plano Estatístico Analitic 2020'!O360</f>
        <v>2.2913067094106156</v>
      </c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57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 t="s">
        <v>14</v>
      </c>
      <c r="DJ45" s="40" t="s">
        <v>14</v>
      </c>
      <c r="DK45" s="40" t="s">
        <v>14</v>
      </c>
      <c r="DL45" s="40" t="s">
        <v>14</v>
      </c>
      <c r="DM45" s="40" t="s">
        <v>14</v>
      </c>
      <c r="DN45" s="40" t="s">
        <v>14</v>
      </c>
      <c r="DO45" s="40" t="s">
        <v>14</v>
      </c>
      <c r="DP45" s="40" t="s">
        <v>14</v>
      </c>
      <c r="DQ45" s="40" t="s">
        <v>14</v>
      </c>
      <c r="DR45" s="40" t="s">
        <v>14</v>
      </c>
      <c r="DS45" s="40" t="s">
        <v>14</v>
      </c>
      <c r="DT45" s="40" t="s">
        <v>14</v>
      </c>
      <c r="DU45" s="40" t="s">
        <v>14</v>
      </c>
      <c r="DV45" s="40" t="s">
        <v>14</v>
      </c>
      <c r="DW45" s="40" t="s">
        <v>14</v>
      </c>
      <c r="DX45" s="40" t="s">
        <v>14</v>
      </c>
      <c r="DY45" s="40" t="s">
        <v>14</v>
      </c>
      <c r="DZ45" s="40" t="s">
        <v>14</v>
      </c>
      <c r="EA45" s="40" t="s">
        <v>14</v>
      </c>
      <c r="EB45" s="40" t="s">
        <v>14</v>
      </c>
      <c r="EC45" s="40" t="s">
        <v>14</v>
      </c>
      <c r="ED45" s="40" t="s">
        <v>14</v>
      </c>
      <c r="EE45" s="40" t="s">
        <v>14</v>
      </c>
      <c r="EF45" s="40" t="s">
        <v>14</v>
      </c>
      <c r="EG45" s="40" t="s">
        <v>14</v>
      </c>
      <c r="EH45" s="40" t="s">
        <v>14</v>
      </c>
      <c r="EI45" s="40" t="s">
        <v>14</v>
      </c>
      <c r="EJ45" s="40" t="s">
        <v>14</v>
      </c>
      <c r="EK45" s="40" t="s">
        <v>14</v>
      </c>
      <c r="EL45" s="40" t="s">
        <v>14</v>
      </c>
      <c r="EM45" s="40" t="s">
        <v>14</v>
      </c>
      <c r="EN45" s="40" t="s">
        <v>14</v>
      </c>
      <c r="EO45" s="40" t="s">
        <v>14</v>
      </c>
      <c r="EP45" s="40" t="s">
        <v>14</v>
      </c>
      <c r="EQ45" s="40" t="s">
        <v>14</v>
      </c>
      <c r="ER45" s="40" t="s">
        <v>14</v>
      </c>
      <c r="ES45" s="40" t="s">
        <v>14</v>
      </c>
      <c r="ET45" s="40" t="s">
        <v>14</v>
      </c>
      <c r="EU45" s="40" t="s">
        <v>14</v>
      </c>
      <c r="EV45" s="40" t="s">
        <v>14</v>
      </c>
      <c r="EW45" s="40" t="s">
        <v>14</v>
      </c>
      <c r="EX45" s="40" t="s">
        <v>14</v>
      </c>
      <c r="EY45" s="40" t="s">
        <v>14</v>
      </c>
      <c r="EZ45" s="40" t="s">
        <v>14</v>
      </c>
      <c r="FA45" s="40" t="s">
        <v>14</v>
      </c>
      <c r="FB45" s="40" t="s">
        <v>14</v>
      </c>
      <c r="FC45" s="40" t="s">
        <v>14</v>
      </c>
      <c r="FD45" s="40" t="s">
        <v>14</v>
      </c>
      <c r="FE45" s="40" t="s">
        <v>14</v>
      </c>
      <c r="FF45" s="40" t="s">
        <v>14</v>
      </c>
      <c r="FG45" s="40" t="s">
        <v>14</v>
      </c>
      <c r="FH45" s="40" t="s">
        <v>14</v>
      </c>
      <c r="FI45" s="40" t="s">
        <v>14</v>
      </c>
      <c r="FJ45" s="40" t="s">
        <v>14</v>
      </c>
      <c r="FK45" s="40" t="s">
        <v>14</v>
      </c>
      <c r="FL45" s="40" t="s">
        <v>14</v>
      </c>
      <c r="FM45" s="40" t="s">
        <v>14</v>
      </c>
      <c r="FN45" s="40" t="s">
        <v>14</v>
      </c>
      <c r="FO45" s="40" t="s">
        <v>14</v>
      </c>
      <c r="FP45" s="40" t="s">
        <v>14</v>
      </c>
      <c r="FQ45" s="40" t="s">
        <v>14</v>
      </c>
      <c r="FR45" s="40" t="s">
        <v>14</v>
      </c>
      <c r="FS45" s="40" t="s">
        <v>14</v>
      </c>
      <c r="FT45" s="40" t="s">
        <v>14</v>
      </c>
      <c r="FU45" s="40" t="s">
        <v>14</v>
      </c>
      <c r="FV45" s="40" t="s">
        <v>14</v>
      </c>
      <c r="FW45" s="40" t="s">
        <v>14</v>
      </c>
      <c r="FX45" s="40" t="s">
        <v>14</v>
      </c>
      <c r="FY45" s="40" t="s">
        <v>14</v>
      </c>
      <c r="FZ45" s="40" t="s">
        <v>14</v>
      </c>
      <c r="GA45" s="40" t="s">
        <v>14</v>
      </c>
      <c r="GB45" s="40" t="s">
        <v>14</v>
      </c>
      <c r="GC45" s="40" t="s">
        <v>14</v>
      </c>
      <c r="GD45" s="40" t="s">
        <v>14</v>
      </c>
      <c r="GE45" s="40" t="s">
        <v>14</v>
      </c>
      <c r="GF45" s="40" t="s">
        <v>14</v>
      </c>
      <c r="GG45" s="40" t="s">
        <v>14</v>
      </c>
      <c r="GH45" s="40" t="s">
        <v>14</v>
      </c>
      <c r="GI45" s="40" t="s">
        <v>14</v>
      </c>
      <c r="GJ45" s="40" t="s">
        <v>14</v>
      </c>
      <c r="GK45" s="40" t="s">
        <v>14</v>
      </c>
      <c r="GL45" s="40" t="s">
        <v>14</v>
      </c>
      <c r="GM45" s="40" t="s">
        <v>14</v>
      </c>
      <c r="GN45" s="40" t="s">
        <v>14</v>
      </c>
      <c r="GO45" s="40" t="s">
        <v>14</v>
      </c>
      <c r="GP45" s="40" t="s">
        <v>14</v>
      </c>
      <c r="GQ45" s="40" t="s">
        <v>14</v>
      </c>
      <c r="GR45" s="40" t="s">
        <v>14</v>
      </c>
      <c r="GS45" s="40" t="s">
        <v>14</v>
      </c>
      <c r="GT45" s="40" t="s">
        <v>14</v>
      </c>
      <c r="GU45" s="40" t="s">
        <v>14</v>
      </c>
      <c r="GV45" s="40" t="s">
        <v>14</v>
      </c>
      <c r="GW45" s="40" t="s">
        <v>14</v>
      </c>
      <c r="GX45" s="40" t="s">
        <v>14</v>
      </c>
      <c r="GY45" s="40" t="s">
        <v>14</v>
      </c>
      <c r="GZ45" s="40" t="s">
        <v>14</v>
      </c>
      <c r="HA45" s="40" t="s">
        <v>14</v>
      </c>
      <c r="HB45" s="40" t="s">
        <v>14</v>
      </c>
      <c r="HC45" s="40" t="s">
        <v>14</v>
      </c>
      <c r="HD45" s="40" t="s">
        <v>14</v>
      </c>
      <c r="HE45" s="40" t="s">
        <v>14</v>
      </c>
      <c r="HF45" s="40" t="s">
        <v>14</v>
      </c>
      <c r="HG45" s="40" t="s">
        <v>14</v>
      </c>
      <c r="HH45" s="40" t="s">
        <v>14</v>
      </c>
      <c r="HI45" s="40" t="s">
        <v>14</v>
      </c>
      <c r="HJ45" s="40" t="s">
        <v>14</v>
      </c>
      <c r="HK45" s="40" t="s">
        <v>14</v>
      </c>
      <c r="HL45" s="40" t="s">
        <v>14</v>
      </c>
      <c r="HM45" s="40" t="s">
        <v>14</v>
      </c>
      <c r="HN45" s="40" t="s">
        <v>14</v>
      </c>
      <c r="HO45" s="40" t="s">
        <v>14</v>
      </c>
      <c r="HP45" s="40" t="s">
        <v>14</v>
      </c>
      <c r="HQ45" s="40" t="s">
        <v>14</v>
      </c>
      <c r="HR45" s="40" t="s">
        <v>14</v>
      </c>
      <c r="HS45" s="40" t="s">
        <v>14</v>
      </c>
      <c r="HT45" s="40" t="s">
        <v>14</v>
      </c>
      <c r="HU45" s="40" t="s">
        <v>14</v>
      </c>
      <c r="HV45" s="40" t="s">
        <v>14</v>
      </c>
      <c r="HW45" s="40" t="s">
        <v>14</v>
      </c>
      <c r="HX45" s="40" t="s">
        <v>14</v>
      </c>
      <c r="HY45" s="40" t="s">
        <v>14</v>
      </c>
      <c r="HZ45" s="40" t="s">
        <v>14</v>
      </c>
      <c r="IA45" s="40" t="s">
        <v>14</v>
      </c>
      <c r="IB45" s="40" t="s">
        <v>14</v>
      </c>
      <c r="IC45" s="40" t="s">
        <v>14</v>
      </c>
      <c r="ID45" s="40" t="s">
        <v>14</v>
      </c>
      <c r="IE45" s="40" t="s">
        <v>14</v>
      </c>
      <c r="IF45" s="40" t="s">
        <v>14</v>
      </c>
      <c r="IG45" s="40" t="s">
        <v>14</v>
      </c>
      <c r="IH45" s="40" t="s">
        <v>14</v>
      </c>
      <c r="II45" s="40" t="s">
        <v>14</v>
      </c>
      <c r="IJ45" s="40" t="s">
        <v>14</v>
      </c>
      <c r="IK45" s="40" t="s">
        <v>14</v>
      </c>
      <c r="IL45" s="40" t="s">
        <v>14</v>
      </c>
      <c r="IM45" s="40" t="s">
        <v>14</v>
      </c>
      <c r="IN45" s="40" t="s">
        <v>14</v>
      </c>
      <c r="IO45" s="40" t="s">
        <v>14</v>
      </c>
      <c r="IP45" s="40" t="s">
        <v>14</v>
      </c>
      <c r="IQ45" s="40" t="s">
        <v>14</v>
      </c>
      <c r="IR45" s="40" t="s">
        <v>14</v>
      </c>
      <c r="IS45" s="40" t="s">
        <v>14</v>
      </c>
      <c r="IT45" s="40" t="s">
        <v>14</v>
      </c>
      <c r="IU45" s="40" t="s">
        <v>14</v>
      </c>
      <c r="IV45" s="40" t="s">
        <v>14</v>
      </c>
    </row>
    <row r="46" spans="1:256" x14ac:dyDescent="0.2">
      <c r="A46" s="383" t="str">
        <f>'Plano Estatístico Analitic 2020'!A405</f>
        <v>Total de Compras</v>
      </c>
      <c r="B46" s="383">
        <f>'Plano Estatístico Analitic 2020'!B405</f>
        <v>172444.3</v>
      </c>
      <c r="C46" s="383">
        <f>'Plano Estatístico Analitic 2020'!C405</f>
        <v>180262.27</v>
      </c>
      <c r="D46" s="384">
        <f>'Plano Estatístico Analitic 2020'!D405</f>
        <v>154010.69</v>
      </c>
      <c r="E46" s="383">
        <f>'Plano Estatístico Analitic 2020'!E405</f>
        <v>279654.88</v>
      </c>
      <c r="F46" s="383">
        <f>'Plano Estatístico Analitic 2020'!F405</f>
        <v>449460.49</v>
      </c>
      <c r="G46" s="383">
        <f>'Plano Estatístico Analitic 2020'!G405</f>
        <v>240419.87</v>
      </c>
      <c r="H46" s="383">
        <f>'Plano Estatístico Analitic 2020'!H405</f>
        <v>311721.48</v>
      </c>
      <c r="I46" s="383">
        <f>'Plano Estatístico Analitic 2020'!I405</f>
        <v>174138.01999999996</v>
      </c>
      <c r="J46" s="383">
        <f>'Plano Estatístico Analitic 2020'!J405</f>
        <v>209102.27000000002</v>
      </c>
      <c r="K46" s="383">
        <f>'Plano Estatístico Analitic 2020'!K405</f>
        <v>322414.58</v>
      </c>
      <c r="L46" s="383">
        <f>'Plano Estatístico Analitic 2020'!L405</f>
        <v>253227.59</v>
      </c>
      <c r="M46" s="383">
        <f>'Plano Estatístico Analitic 2020'!M405</f>
        <v>395380.31</v>
      </c>
      <c r="N46" s="343">
        <f>'Plano Estatístico Analitic 2020'!N405</f>
        <v>3142236.75</v>
      </c>
      <c r="O46" s="343">
        <f>'Plano Estatístico Analitic 2020'!O405</f>
        <v>261853.0625</v>
      </c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97"/>
      <c r="BH46" s="97"/>
      <c r="BI46" s="97"/>
      <c r="BJ46" s="97"/>
      <c r="BK46" s="97"/>
      <c r="BL46" s="97"/>
      <c r="BM46" s="97"/>
      <c r="BN46" s="97"/>
      <c r="BO46" s="97"/>
      <c r="BP46" s="97"/>
      <c r="BQ46" s="97"/>
      <c r="BR46" s="97"/>
      <c r="BS46" s="97"/>
      <c r="BT46" s="97"/>
      <c r="BU46" s="97"/>
      <c r="BV46" s="97"/>
      <c r="BW46" s="97"/>
      <c r="BX46" s="97"/>
      <c r="BY46" s="97"/>
      <c r="BZ46" s="97"/>
      <c r="CA46" s="97"/>
      <c r="CB46" s="97"/>
      <c r="CC46" s="97"/>
      <c r="CD46" s="97"/>
      <c r="CE46" s="97"/>
      <c r="CF46" s="97"/>
      <c r="CG46" s="97"/>
      <c r="CH46" s="97"/>
      <c r="CI46" s="97"/>
      <c r="CJ46" s="97"/>
      <c r="CK46" s="97"/>
      <c r="CL46" s="97"/>
      <c r="CM46" s="97"/>
      <c r="CN46" s="97"/>
      <c r="CO46" s="97"/>
      <c r="CP46" s="97"/>
      <c r="CQ46" s="97"/>
      <c r="CR46" s="97"/>
      <c r="CS46" s="97"/>
      <c r="CT46" s="97"/>
      <c r="CU46" s="97"/>
      <c r="CV46" s="97"/>
      <c r="CW46" s="97"/>
      <c r="CX46" s="97"/>
      <c r="CY46" s="97"/>
      <c r="CZ46" s="97"/>
      <c r="DA46" s="97"/>
      <c r="DB46" s="97"/>
      <c r="DC46" s="97"/>
      <c r="DD46" s="97"/>
      <c r="DE46" s="97"/>
      <c r="DF46" s="97"/>
      <c r="DG46" s="97"/>
      <c r="DH46" s="97"/>
      <c r="DI46" s="97"/>
      <c r="DJ46" s="97"/>
      <c r="DK46" s="97"/>
      <c r="DL46" s="97"/>
      <c r="DM46" s="97"/>
      <c r="DN46" s="97"/>
      <c r="DO46" s="97"/>
      <c r="DP46" s="97"/>
      <c r="DQ46" s="97"/>
      <c r="DR46" s="97"/>
      <c r="DS46" s="97"/>
      <c r="DT46" s="97"/>
      <c r="DU46" s="97"/>
      <c r="DV46" s="97"/>
      <c r="DW46" s="97"/>
      <c r="DX46" s="97"/>
      <c r="DY46" s="97"/>
      <c r="DZ46" s="97"/>
      <c r="EA46" s="97"/>
      <c r="EB46" s="97"/>
      <c r="EC46" s="97"/>
      <c r="ED46" s="97"/>
      <c r="EE46" s="97"/>
      <c r="EF46" s="97"/>
      <c r="EG46" s="97"/>
      <c r="EH46" s="97"/>
      <c r="EI46" s="97"/>
      <c r="EJ46" s="97"/>
      <c r="EK46" s="97"/>
      <c r="EL46" s="97"/>
      <c r="EM46" s="97"/>
      <c r="EN46" s="97"/>
      <c r="EO46" s="97"/>
      <c r="EP46" s="97"/>
      <c r="EQ46" s="97"/>
      <c r="ER46" s="97"/>
      <c r="ES46" s="97"/>
      <c r="ET46" s="97"/>
      <c r="EU46" s="97"/>
      <c r="EV46" s="97"/>
      <c r="EW46" s="97"/>
      <c r="EX46" s="97"/>
      <c r="EY46" s="97"/>
      <c r="EZ46" s="97"/>
      <c r="FA46" s="97"/>
      <c r="FB46" s="97"/>
      <c r="FC46" s="97"/>
      <c r="FD46" s="97"/>
      <c r="FE46" s="97"/>
      <c r="FF46" s="97"/>
      <c r="FG46" s="97"/>
      <c r="FH46" s="97"/>
      <c r="FI46" s="97"/>
      <c r="FJ46" s="97"/>
      <c r="FK46" s="97"/>
      <c r="FL46" s="97"/>
      <c r="FM46" s="97"/>
      <c r="FN46" s="97"/>
      <c r="FO46" s="97"/>
      <c r="FP46" s="97"/>
      <c r="FQ46" s="97"/>
      <c r="FR46" s="97"/>
      <c r="FS46" s="97"/>
      <c r="FT46" s="97"/>
      <c r="FU46" s="97"/>
      <c r="FV46" s="97"/>
      <c r="FW46" s="97"/>
      <c r="FX46" s="97"/>
      <c r="FY46" s="97"/>
      <c r="FZ46" s="97"/>
      <c r="GA46" s="97"/>
      <c r="GB46" s="97"/>
      <c r="GC46" s="97"/>
      <c r="GD46" s="97"/>
      <c r="GE46" s="97"/>
      <c r="GF46" s="97"/>
      <c r="GG46" s="97"/>
      <c r="GH46" s="97"/>
      <c r="GI46" s="97"/>
      <c r="GJ46" s="97"/>
      <c r="GK46" s="97"/>
      <c r="GL46" s="97"/>
      <c r="GM46" s="97"/>
      <c r="GN46" s="97"/>
      <c r="GO46" s="97"/>
      <c r="GP46" s="97"/>
      <c r="GQ46" s="97"/>
      <c r="GR46" s="97"/>
      <c r="GS46" s="97"/>
      <c r="GT46" s="97"/>
      <c r="GU46" s="97"/>
      <c r="GV46" s="97"/>
      <c r="GW46" s="97"/>
      <c r="GX46" s="97"/>
      <c r="GY46" s="97"/>
      <c r="GZ46" s="97"/>
      <c r="HA46" s="97"/>
      <c r="HB46" s="97"/>
      <c r="HC46" s="97"/>
      <c r="HD46" s="97"/>
      <c r="HE46" s="97"/>
      <c r="HF46" s="97"/>
      <c r="HG46" s="97"/>
      <c r="HH46" s="97"/>
      <c r="HI46" s="97"/>
      <c r="HJ46" s="97"/>
      <c r="HK46" s="97"/>
      <c r="HL46" s="97"/>
      <c r="HM46" s="97"/>
      <c r="HN46" s="97"/>
      <c r="HO46" s="97"/>
      <c r="HP46" s="97"/>
      <c r="HQ46" s="97"/>
      <c r="HR46" s="97"/>
      <c r="HS46" s="97"/>
      <c r="HT46" s="97"/>
      <c r="HU46" s="97"/>
      <c r="HV46" s="97"/>
      <c r="HW46" s="97"/>
      <c r="HX46" s="97"/>
      <c r="HY46" s="97"/>
      <c r="HZ46" s="97"/>
      <c r="IA46" s="97"/>
      <c r="IB46" s="97"/>
      <c r="IC46" s="97"/>
      <c r="ID46" s="97"/>
      <c r="IE46" s="97"/>
      <c r="IF46" s="97"/>
      <c r="IG46" s="97"/>
      <c r="IH46" s="97"/>
      <c r="II46" s="97"/>
      <c r="IJ46" s="97"/>
      <c r="IK46" s="97"/>
      <c r="IL46" s="97"/>
      <c r="IM46" s="97"/>
      <c r="IN46" s="97"/>
      <c r="IO46" s="97"/>
      <c r="IP46" s="97"/>
      <c r="IQ46" s="97"/>
      <c r="IR46" s="97"/>
      <c r="IS46" s="97"/>
      <c r="IT46" s="97"/>
      <c r="IU46" s="97"/>
      <c r="IV46" s="97"/>
    </row>
    <row r="47" spans="1:256" x14ac:dyDescent="0.2">
      <c r="A47" s="304" t="str">
        <f>'Plano Estatístico Analitic 2020'!A427</f>
        <v>Total  de Consumo</v>
      </c>
      <c r="B47" s="318">
        <f>'Plano Estatístico Analitic 2020'!B427</f>
        <v>196757.03999999998</v>
      </c>
      <c r="C47" s="318">
        <f>'Plano Estatístico Analitic 2020'!C427</f>
        <v>125367.8</v>
      </c>
      <c r="D47" s="318">
        <f>'Plano Estatístico Analitic 2020'!D427</f>
        <v>228641.72999999998</v>
      </c>
      <c r="E47" s="389">
        <f>'Plano Estatístico Analitic 2020'!E427</f>
        <v>246620.79999999999</v>
      </c>
      <c r="F47" s="389">
        <f>'Plano Estatístico Analitic 2020'!F427</f>
        <v>403630.45999999996</v>
      </c>
      <c r="G47" s="389">
        <f>'Plano Estatístico Analitic 2020'!G427</f>
        <v>109057.54</v>
      </c>
      <c r="H47" s="389">
        <f>'Plano Estatístico Analitic 2020'!H427</f>
        <v>231279.22999999998</v>
      </c>
      <c r="I47" s="389">
        <f>'Plano Estatístico Analitic 2020'!I427</f>
        <v>242431.22000000003</v>
      </c>
      <c r="J47" s="389">
        <f>'Plano Estatístico Analitic 2020'!J427</f>
        <v>260961.99999999997</v>
      </c>
      <c r="K47" s="389">
        <f>'Plano Estatístico Analitic 2020'!K427</f>
        <v>268444.49</v>
      </c>
      <c r="L47" s="389">
        <f>'Plano Estatístico Analitic 2020'!L427</f>
        <v>228049.8</v>
      </c>
      <c r="M47" s="389">
        <f>'Plano Estatístico Analitic 2020'!M427</f>
        <v>422200.76</v>
      </c>
      <c r="N47" s="361">
        <f>'Plano Estatístico Analitic 2020'!N427</f>
        <v>2963442.8699999992</v>
      </c>
      <c r="O47" s="361">
        <f>'Plano Estatístico Analitic 2020'!O427</f>
        <v>246953.57249999992</v>
      </c>
    </row>
    <row r="48" spans="1:256" x14ac:dyDescent="0.2">
      <c r="A48" s="201" t="str">
        <f>'Plano Estatístico Analitic 2020'!A428</f>
        <v>Valor  Atual do Estoque</v>
      </c>
      <c r="B48" s="216">
        <f>'Plano Estatístico Analitic 2020'!B428</f>
        <v>625969.56000000006</v>
      </c>
      <c r="C48" s="216">
        <f>'Plano Estatístico Analitic 2020'!C428</f>
        <v>679286.74</v>
      </c>
      <c r="D48" s="216">
        <f>'Plano Estatístico Analitic 2020'!D428</f>
        <v>602611.48</v>
      </c>
      <c r="E48" s="385">
        <f>'Plano Estatístico Analitic 2020'!E428</f>
        <v>630023.4</v>
      </c>
      <c r="F48" s="385">
        <f>'Plano Estatístico Analitic 2020'!F428</f>
        <v>672008.41</v>
      </c>
      <c r="G48" s="385">
        <f>'Plano Estatístico Analitic 2020'!G428</f>
        <v>802593.16</v>
      </c>
      <c r="H48" s="385">
        <f>'Plano Estatístico Analitic 2020'!H428</f>
        <v>879340.24</v>
      </c>
      <c r="I48" s="385">
        <f>'Plano Estatístico Analitic 2020'!I428</f>
        <v>809720.16</v>
      </c>
      <c r="J48" s="385">
        <f>'Plano Estatístico Analitic 2020'!J428</f>
        <v>716085.35</v>
      </c>
      <c r="K48" s="385">
        <f>'Plano Estatístico Analitic 2020'!K428</f>
        <v>757131.79</v>
      </c>
      <c r="L48" s="385">
        <f>'Plano Estatístico Analitic 2020'!L428</f>
        <v>782466.9</v>
      </c>
      <c r="M48" s="385">
        <f>'Plano Estatístico Analitic 2020'!M428</f>
        <v>697426.3</v>
      </c>
      <c r="N48" s="343">
        <f>'Plano Estatístico Analitic 2020'!N428</f>
        <v>697426.3</v>
      </c>
      <c r="O48" s="343">
        <f>'Plano Estatístico Analitic 2020'!O428</f>
        <v>721221.95750000002</v>
      </c>
    </row>
    <row r="49" spans="1:15" x14ac:dyDescent="0.2">
      <c r="A49" s="721"/>
      <c r="B49" s="722"/>
      <c r="C49" s="722"/>
      <c r="D49" s="722"/>
      <c r="E49" s="722"/>
      <c r="F49" s="722"/>
      <c r="G49" s="722"/>
      <c r="H49" s="722"/>
      <c r="I49" s="722"/>
      <c r="J49" s="722"/>
      <c r="K49" s="722"/>
      <c r="L49" s="722"/>
      <c r="M49" s="722"/>
      <c r="N49" s="722"/>
      <c r="O49" s="723"/>
    </row>
    <row r="50" spans="1:15" ht="14.25" x14ac:dyDescent="0.2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</row>
    <row r="51" spans="1:15" x14ac:dyDescent="0.2">
      <c r="A51" s="713" t="s">
        <v>476</v>
      </c>
      <c r="B51" s="714"/>
      <c r="C51" s="714"/>
      <c r="D51" s="714"/>
      <c r="E51" s="714"/>
      <c r="F51" s="714"/>
      <c r="G51" s="714"/>
      <c r="H51" s="714"/>
      <c r="I51" s="714"/>
      <c r="J51" s="714"/>
      <c r="K51" s="714"/>
      <c r="L51" s="714"/>
      <c r="M51" s="714"/>
      <c r="N51" s="714"/>
      <c r="O51" s="715"/>
    </row>
    <row r="52" spans="1:15" ht="6.75" customHeight="1" x14ac:dyDescent="0.2">
      <c r="A52" s="716"/>
      <c r="B52" s="716"/>
      <c r="C52" s="716"/>
      <c r="D52" s="716"/>
      <c r="E52" s="716"/>
      <c r="F52" s="716"/>
      <c r="G52" s="716"/>
      <c r="H52" s="716"/>
      <c r="I52" s="716"/>
      <c r="J52" s="716"/>
      <c r="K52" s="716"/>
      <c r="L52" s="716"/>
      <c r="M52" s="716"/>
      <c r="N52" s="716"/>
      <c r="O52" s="716"/>
    </row>
    <row r="53" spans="1:15" s="53" customFormat="1" x14ac:dyDescent="0.2">
      <c r="A53" s="339" t="s">
        <v>432</v>
      </c>
      <c r="B53" s="340">
        <v>43831</v>
      </c>
      <c r="C53" s="340">
        <v>43862</v>
      </c>
      <c r="D53" s="340">
        <v>43891</v>
      </c>
      <c r="E53" s="340">
        <v>43922</v>
      </c>
      <c r="F53" s="340">
        <v>43952</v>
      </c>
      <c r="G53" s="340">
        <v>43983</v>
      </c>
      <c r="H53" s="340">
        <v>44013</v>
      </c>
      <c r="I53" s="340">
        <v>44044</v>
      </c>
      <c r="J53" s="340">
        <v>44075</v>
      </c>
      <c r="K53" s="340">
        <v>44105</v>
      </c>
      <c r="L53" s="340">
        <v>44136</v>
      </c>
      <c r="M53" s="340">
        <v>44166</v>
      </c>
      <c r="N53" s="340" t="s">
        <v>431</v>
      </c>
      <c r="O53" s="340" t="s">
        <v>376</v>
      </c>
    </row>
    <row r="54" spans="1:15" s="53" customFormat="1" ht="14.25" x14ac:dyDescent="0.2">
      <c r="A54" s="367" t="s">
        <v>73</v>
      </c>
      <c r="B54" s="368">
        <f>'Plano Estatístico Analitic 2020'!B25</f>
        <v>87</v>
      </c>
      <c r="C54" s="368">
        <f>'Plano Estatístico Analitic 2020'!C25</f>
        <v>67</v>
      </c>
      <c r="D54" s="368">
        <f>'Plano Estatístico Analitic 2020'!D25</f>
        <v>27</v>
      </c>
      <c r="E54" s="368">
        <f>'Plano Estatístico Analitic 2020'!E25</f>
        <v>15</v>
      </c>
      <c r="F54" s="368">
        <f>'Plano Estatístico Analitic 2020'!F25</f>
        <v>18</v>
      </c>
      <c r="G54" s="368">
        <f>'Plano Estatístico Analitic 2020'!G25</f>
        <v>32</v>
      </c>
      <c r="H54" s="368">
        <f>'Plano Estatístico Analitic 2020'!H25</f>
        <v>54</v>
      </c>
      <c r="I54" s="368">
        <f>'Plano Estatístico Analitic 2020'!I25</f>
        <v>24</v>
      </c>
      <c r="J54" s="368">
        <f>'Plano Estatístico Analitic 2020'!J25</f>
        <v>30</v>
      </c>
      <c r="K54" s="368">
        <f>'Plano Estatístico Analitic 2020'!K25</f>
        <v>56</v>
      </c>
      <c r="L54" s="368">
        <f>'Plano Estatístico Analitic 2020'!L25</f>
        <v>71</v>
      </c>
      <c r="M54" s="368">
        <f>'Plano Estatístico Analitic 2020'!M25</f>
        <v>77</v>
      </c>
      <c r="N54" s="368">
        <f>'Plano Estatístico Analitic 2020'!N25</f>
        <v>558</v>
      </c>
      <c r="O54" s="368">
        <f>'Plano Estatístico Analitic 2020'!O25</f>
        <v>46.5</v>
      </c>
    </row>
    <row r="55" spans="1:15" s="53" customFormat="1" ht="14.25" x14ac:dyDescent="0.2">
      <c r="A55" s="322" t="s">
        <v>29</v>
      </c>
      <c r="B55" s="375">
        <f>'Plano Estatístico Analitic 2020'!B26</f>
        <v>168</v>
      </c>
      <c r="C55" s="375">
        <f>'Plano Estatístico Analitic 2020'!C26</f>
        <v>265</v>
      </c>
      <c r="D55" s="375">
        <f>'Plano Estatístico Analitic 2020'!D26</f>
        <v>575</v>
      </c>
      <c r="E55" s="375">
        <f>'Plano Estatístico Analitic 2020'!E26</f>
        <v>222</v>
      </c>
      <c r="F55" s="375">
        <f>'Plano Estatístico Analitic 2020'!F26</f>
        <v>142</v>
      </c>
      <c r="G55" s="375">
        <f>'Plano Estatístico Analitic 2020'!G26</f>
        <v>89</v>
      </c>
      <c r="H55" s="375">
        <f>'Plano Estatístico Analitic 2020'!H26</f>
        <v>148</v>
      </c>
      <c r="I55" s="375">
        <f>'Plano Estatístico Analitic 2020'!I26</f>
        <v>241</v>
      </c>
      <c r="J55" s="375">
        <f>'Plano Estatístico Analitic 2020'!J26</f>
        <v>324</v>
      </c>
      <c r="K55" s="375">
        <f>'Plano Estatístico Analitic 2020'!K26</f>
        <v>304</v>
      </c>
      <c r="L55" s="375">
        <f>'Plano Estatístico Analitic 2020'!L26</f>
        <v>241</v>
      </c>
      <c r="M55" s="375">
        <f>'Plano Estatístico Analitic 2020'!M26</f>
        <v>209</v>
      </c>
      <c r="N55" s="375">
        <f>'Plano Estatístico Analitic 2020'!N26</f>
        <v>2928</v>
      </c>
      <c r="O55" s="375">
        <f>'Plano Estatístico Analitic 2020'!O26</f>
        <v>244</v>
      </c>
    </row>
    <row r="56" spans="1:15" s="53" customFormat="1" ht="14.25" x14ac:dyDescent="0.2">
      <c r="A56" s="367" t="s">
        <v>74</v>
      </c>
      <c r="B56" s="368">
        <f>'Plano Estatístico Analitic 2020'!B28</f>
        <v>296</v>
      </c>
      <c r="C56" s="368">
        <f>'Plano Estatístico Analitic 2020'!C28</f>
        <v>282</v>
      </c>
      <c r="D56" s="368">
        <f>'Plano Estatístico Analitic 2020'!D28</f>
        <v>289</v>
      </c>
      <c r="E56" s="368">
        <f>'Plano Estatístico Analitic 2020'!E28</f>
        <v>79</v>
      </c>
      <c r="F56" s="368">
        <f>'Plano Estatístico Analitic 2020'!F28</f>
        <v>143</v>
      </c>
      <c r="G56" s="368">
        <f>'Plano Estatístico Analitic 2020'!G28</f>
        <v>220</v>
      </c>
      <c r="H56" s="368">
        <f>'Plano Estatístico Analitic 2020'!H28</f>
        <v>311</v>
      </c>
      <c r="I56" s="368">
        <f>'Plano Estatístico Analitic 2020'!I28</f>
        <v>281</v>
      </c>
      <c r="J56" s="368">
        <f>'Plano Estatístico Analitic 2020'!J28</f>
        <v>341</v>
      </c>
      <c r="K56" s="368">
        <f>'Plano Estatístico Analitic 2020'!K28</f>
        <v>411</v>
      </c>
      <c r="L56" s="368">
        <f>'Plano Estatístico Analitic 2020'!L28</f>
        <v>403</v>
      </c>
      <c r="M56" s="368">
        <f>'Plano Estatístico Analitic 2020'!M28</f>
        <v>99</v>
      </c>
      <c r="N56" s="368">
        <f>'Plano Estatístico Analitic 2020'!N28</f>
        <v>3155</v>
      </c>
      <c r="O56" s="368">
        <f>'Plano Estatístico Analitic 2020'!O28</f>
        <v>262.91666666666669</v>
      </c>
    </row>
    <row r="57" spans="1:15" s="53" customFormat="1" ht="14.25" x14ac:dyDescent="0.2">
      <c r="A57" s="322" t="s">
        <v>75</v>
      </c>
      <c r="B57" s="375">
        <f>'Plano Estatístico Analitic 2020'!B29</f>
        <v>135</v>
      </c>
      <c r="C57" s="375">
        <f>'Plano Estatístico Analitic 2020'!C29</f>
        <v>133</v>
      </c>
      <c r="D57" s="375">
        <f>'Plano Estatístico Analitic 2020'!D29</f>
        <v>115</v>
      </c>
      <c r="E57" s="375">
        <f>'Plano Estatístico Analitic 2020'!E29</f>
        <v>31</v>
      </c>
      <c r="F57" s="375">
        <f>'Plano Estatístico Analitic 2020'!F29</f>
        <v>37</v>
      </c>
      <c r="G57" s="375">
        <f>'Plano Estatístico Analitic 2020'!G29</f>
        <v>82</v>
      </c>
      <c r="H57" s="375">
        <f>'Plano Estatístico Analitic 2020'!H29</f>
        <v>158</v>
      </c>
      <c r="I57" s="375">
        <f>'Plano Estatístico Analitic 2020'!I29</f>
        <v>146</v>
      </c>
      <c r="J57" s="375">
        <f>'Plano Estatístico Analitic 2020'!J29</f>
        <v>190</v>
      </c>
      <c r="K57" s="375">
        <f>'Plano Estatístico Analitic 2020'!K29</f>
        <v>153</v>
      </c>
      <c r="L57" s="375">
        <f>'Plano Estatístico Analitic 2020'!L29</f>
        <v>135</v>
      </c>
      <c r="M57" s="375">
        <f>'Plano Estatístico Analitic 2020'!M29</f>
        <v>142</v>
      </c>
      <c r="N57" s="375">
        <f>'Plano Estatístico Analitic 2020'!N29</f>
        <v>1457</v>
      </c>
      <c r="O57" s="375">
        <f>'Plano Estatístico Analitic 2020'!O29</f>
        <v>121.41666666666667</v>
      </c>
    </row>
    <row r="58" spans="1:15" s="53" customFormat="1" ht="14.25" x14ac:dyDescent="0.2">
      <c r="A58" s="367" t="s">
        <v>76</v>
      </c>
      <c r="B58" s="368">
        <f>'Plano Estatístico Analitic 2020'!B30</f>
        <v>97</v>
      </c>
      <c r="C58" s="368">
        <f>'Plano Estatístico Analitic 2020'!C30</f>
        <v>70</v>
      </c>
      <c r="D58" s="368">
        <f>'Plano Estatístico Analitic 2020'!D30</f>
        <v>21</v>
      </c>
      <c r="E58" s="368">
        <f>'Plano Estatístico Analitic 2020'!E30</f>
        <v>15</v>
      </c>
      <c r="F58" s="368">
        <f>'Plano Estatístico Analitic 2020'!F30</f>
        <v>12</v>
      </c>
      <c r="G58" s="368">
        <f>'Plano Estatístico Analitic 2020'!G30</f>
        <v>35</v>
      </c>
      <c r="H58" s="368">
        <f>'Plano Estatístico Analitic 2020'!H30</f>
        <v>23</v>
      </c>
      <c r="I58" s="368">
        <f>'Plano Estatístico Analitic 2020'!I30</f>
        <v>32</v>
      </c>
      <c r="J58" s="368">
        <f>'Plano Estatístico Analitic 2020'!J30</f>
        <v>56</v>
      </c>
      <c r="K58" s="368">
        <f>'Plano Estatístico Analitic 2020'!K30</f>
        <v>75</v>
      </c>
      <c r="L58" s="368">
        <f>'Plano Estatístico Analitic 2020'!L30</f>
        <v>119</v>
      </c>
      <c r="M58" s="368">
        <f>'Plano Estatístico Analitic 2020'!M30</f>
        <v>50</v>
      </c>
      <c r="N58" s="368">
        <f>'Plano Estatístico Analitic 2020'!N30</f>
        <v>605</v>
      </c>
      <c r="O58" s="368">
        <f>'Plano Estatístico Analitic 2020'!O30</f>
        <v>50.416666666666664</v>
      </c>
    </row>
    <row r="59" spans="1:15" s="53" customFormat="1" ht="14.25" x14ac:dyDescent="0.2">
      <c r="A59" s="322" t="s">
        <v>77</v>
      </c>
      <c r="B59" s="375">
        <f>'Plano Estatístico Analitic 2020'!B31</f>
        <v>249</v>
      </c>
      <c r="C59" s="375">
        <f>'Plano Estatístico Analitic 2020'!C31</f>
        <v>210</v>
      </c>
      <c r="D59" s="375">
        <f>'Plano Estatístico Analitic 2020'!D31</f>
        <v>174</v>
      </c>
      <c r="E59" s="375">
        <f>'Plano Estatístico Analitic 2020'!E31</f>
        <v>73</v>
      </c>
      <c r="F59" s="375">
        <f>'Plano Estatístico Analitic 2020'!F31</f>
        <v>102</v>
      </c>
      <c r="G59" s="375">
        <f>'Plano Estatístico Analitic 2020'!G31</f>
        <v>170</v>
      </c>
      <c r="H59" s="375">
        <f>'Plano Estatístico Analitic 2020'!H31</f>
        <v>198</v>
      </c>
      <c r="I59" s="375">
        <f>'Plano Estatístico Analitic 2020'!I31</f>
        <v>266</v>
      </c>
      <c r="J59" s="375">
        <f>'Plano Estatístico Analitic 2020'!J31</f>
        <v>212</v>
      </c>
      <c r="K59" s="375">
        <f>'Plano Estatístico Analitic 2020'!K31</f>
        <v>291</v>
      </c>
      <c r="L59" s="375">
        <f>'Plano Estatístico Analitic 2020'!L31</f>
        <v>206</v>
      </c>
      <c r="M59" s="375">
        <f>'Plano Estatístico Analitic 2020'!M31</f>
        <v>112</v>
      </c>
      <c r="N59" s="375">
        <f>'Plano Estatístico Analitic 2020'!N31</f>
        <v>2263</v>
      </c>
      <c r="O59" s="375">
        <f>'Plano Estatístico Analitic 2020'!O31</f>
        <v>188.58333333333334</v>
      </c>
    </row>
    <row r="60" spans="1:15" s="53" customFormat="1" ht="14.25" x14ac:dyDescent="0.2">
      <c r="A60" s="367" t="s">
        <v>78</v>
      </c>
      <c r="B60" s="368">
        <f>'Plano Estatístico Analitic 2020'!B32</f>
        <v>284</v>
      </c>
      <c r="C60" s="368">
        <f>'Plano Estatístico Analitic 2020'!C32</f>
        <v>270</v>
      </c>
      <c r="D60" s="368">
        <f>'Plano Estatístico Analitic 2020'!D32</f>
        <v>223</v>
      </c>
      <c r="E60" s="368">
        <f>'Plano Estatístico Analitic 2020'!E32</f>
        <v>125</v>
      </c>
      <c r="F60" s="368">
        <f>'Plano Estatístico Analitic 2020'!F32</f>
        <v>118</v>
      </c>
      <c r="G60" s="368">
        <f>'Plano Estatístico Analitic 2020'!G32</f>
        <v>136</v>
      </c>
      <c r="H60" s="368">
        <f>'Plano Estatístico Analitic 2020'!H32</f>
        <v>257</v>
      </c>
      <c r="I60" s="368">
        <f>'Plano Estatístico Analitic 2020'!I32</f>
        <v>274</v>
      </c>
      <c r="J60" s="368">
        <f>'Plano Estatístico Analitic 2020'!J32</f>
        <v>306</v>
      </c>
      <c r="K60" s="368">
        <f>'Plano Estatístico Analitic 2020'!K32</f>
        <v>290</v>
      </c>
      <c r="L60" s="368">
        <f>'Plano Estatístico Analitic 2020'!L32</f>
        <v>280</v>
      </c>
      <c r="M60" s="368">
        <f>'Plano Estatístico Analitic 2020'!M32</f>
        <v>276</v>
      </c>
      <c r="N60" s="368">
        <f>'Plano Estatístico Analitic 2020'!N32</f>
        <v>2839</v>
      </c>
      <c r="O60" s="368">
        <f>'Plano Estatístico Analitic 2020'!O32</f>
        <v>236.58333333333334</v>
      </c>
    </row>
    <row r="61" spans="1:15" s="53" customFormat="1" ht="14.25" x14ac:dyDescent="0.2">
      <c r="A61" s="322" t="s">
        <v>79</v>
      </c>
      <c r="B61" s="375">
        <f>'Plano Estatístico Analitic 2020'!B33</f>
        <v>417</v>
      </c>
      <c r="C61" s="375">
        <f>'Plano Estatístico Analitic 2020'!C33</f>
        <v>408</v>
      </c>
      <c r="D61" s="375">
        <f>'Plano Estatístico Analitic 2020'!D33</f>
        <v>287</v>
      </c>
      <c r="E61" s="375">
        <f>'Plano Estatístico Analitic 2020'!E33</f>
        <v>179</v>
      </c>
      <c r="F61" s="375">
        <f>'Plano Estatístico Analitic 2020'!F33</f>
        <v>96</v>
      </c>
      <c r="G61" s="375">
        <f>'Plano Estatístico Analitic 2020'!G33</f>
        <v>152</v>
      </c>
      <c r="H61" s="375">
        <f>'Plano Estatístico Analitic 2020'!H33</f>
        <v>193</v>
      </c>
      <c r="I61" s="375">
        <f>'Plano Estatístico Analitic 2020'!I33</f>
        <v>439</v>
      </c>
      <c r="J61" s="375">
        <f>'Plano Estatístico Analitic 2020'!J33</f>
        <v>451</v>
      </c>
      <c r="K61" s="375">
        <f>'Plano Estatístico Analitic 2020'!K33</f>
        <v>454</v>
      </c>
      <c r="L61" s="375">
        <f>'Plano Estatístico Analitic 2020'!L33</f>
        <v>429</v>
      </c>
      <c r="M61" s="375">
        <f>'Plano Estatístico Analitic 2020'!M33</f>
        <v>209</v>
      </c>
      <c r="N61" s="375">
        <f>'Plano Estatístico Analitic 2020'!N33</f>
        <v>3714</v>
      </c>
      <c r="O61" s="375">
        <f>'Plano Estatístico Analitic 2020'!O33</f>
        <v>309.5</v>
      </c>
    </row>
    <row r="62" spans="1:15" s="53" customFormat="1" ht="14.25" x14ac:dyDescent="0.2">
      <c r="A62" s="367" t="s">
        <v>367</v>
      </c>
      <c r="B62" s="368">
        <f>'Plano Estatístico Analitic 2020'!B34</f>
        <v>296</v>
      </c>
      <c r="C62" s="368">
        <f>'Plano Estatístico Analitic 2020'!C34</f>
        <v>405</v>
      </c>
      <c r="D62" s="368">
        <f>'Plano Estatístico Analitic 2020'!D34</f>
        <v>297</v>
      </c>
      <c r="E62" s="368">
        <f>'Plano Estatístico Analitic 2020'!E34</f>
        <v>119</v>
      </c>
      <c r="F62" s="368">
        <f>'Plano Estatístico Analitic 2020'!F34</f>
        <v>104</v>
      </c>
      <c r="G62" s="368">
        <f>'Plano Estatístico Analitic 2020'!G34</f>
        <v>213</v>
      </c>
      <c r="H62" s="368">
        <f>'Plano Estatístico Analitic 2020'!H34</f>
        <v>241</v>
      </c>
      <c r="I62" s="368">
        <f>'Plano Estatístico Analitic 2020'!I34</f>
        <v>334</v>
      </c>
      <c r="J62" s="368">
        <f>'Plano Estatístico Analitic 2020'!J34</f>
        <v>336</v>
      </c>
      <c r="K62" s="368">
        <f>'Plano Estatístico Analitic 2020'!K34</f>
        <v>361</v>
      </c>
      <c r="L62" s="368">
        <f>'Plano Estatístico Analitic 2020'!L34</f>
        <v>418</v>
      </c>
      <c r="M62" s="368">
        <f>'Plano Estatístico Analitic 2020'!M34</f>
        <v>120</v>
      </c>
      <c r="N62" s="368">
        <f>'Plano Estatístico Analitic 2020'!N34</f>
        <v>3244</v>
      </c>
      <c r="O62" s="368">
        <f>'Plano Estatístico Analitic 2020'!O34</f>
        <v>270.33333333333331</v>
      </c>
    </row>
    <row r="63" spans="1:15" s="53" customFormat="1" ht="14.25" x14ac:dyDescent="0.2">
      <c r="A63" s="322" t="s">
        <v>80</v>
      </c>
      <c r="B63" s="375">
        <f>'Plano Estatístico Analitic 2020'!B35</f>
        <v>499</v>
      </c>
      <c r="C63" s="375">
        <f>'Plano Estatístico Analitic 2020'!C35</f>
        <v>442</v>
      </c>
      <c r="D63" s="375">
        <f>'Plano Estatístico Analitic 2020'!D35</f>
        <v>359</v>
      </c>
      <c r="E63" s="375">
        <f>'Plano Estatístico Analitic 2020'!E35</f>
        <v>177</v>
      </c>
      <c r="F63" s="375">
        <f>'Plano Estatístico Analitic 2020'!F35</f>
        <v>173</v>
      </c>
      <c r="G63" s="375">
        <f>'Plano Estatístico Analitic 2020'!G35</f>
        <v>259</v>
      </c>
      <c r="H63" s="375">
        <f>'Plano Estatístico Analitic 2020'!H35</f>
        <v>292</v>
      </c>
      <c r="I63" s="375">
        <f>'Plano Estatístico Analitic 2020'!I35</f>
        <v>330</v>
      </c>
      <c r="J63" s="375">
        <f>'Plano Estatístico Analitic 2020'!J35</f>
        <v>439</v>
      </c>
      <c r="K63" s="375">
        <f>'Plano Estatístico Analitic 2020'!K35</f>
        <v>421</v>
      </c>
      <c r="L63" s="375">
        <f>'Plano Estatístico Analitic 2020'!L35</f>
        <v>367</v>
      </c>
      <c r="M63" s="375">
        <f>'Plano Estatístico Analitic 2020'!M35</f>
        <v>291</v>
      </c>
      <c r="N63" s="375">
        <f>'Plano Estatístico Analitic 2020'!N35</f>
        <v>4049</v>
      </c>
      <c r="O63" s="375">
        <f>'Plano Estatístico Analitic 2020'!O35</f>
        <v>337.41666666666669</v>
      </c>
    </row>
    <row r="64" spans="1:15" s="53" customFormat="1" ht="14.25" x14ac:dyDescent="0.2">
      <c r="A64" s="367" t="s">
        <v>81</v>
      </c>
      <c r="B64" s="368">
        <f>'Plano Estatístico Analitic 2020'!B36</f>
        <v>53</v>
      </c>
      <c r="C64" s="368">
        <f>'Plano Estatístico Analitic 2020'!C36</f>
        <v>131</v>
      </c>
      <c r="D64" s="368">
        <f>'Plano Estatístico Analitic 2020'!D36</f>
        <v>97</v>
      </c>
      <c r="E64" s="368">
        <f>'Plano Estatístico Analitic 2020'!E36</f>
        <v>48</v>
      </c>
      <c r="F64" s="368">
        <f>'Plano Estatístico Analitic 2020'!F36</f>
        <v>23</v>
      </c>
      <c r="G64" s="368">
        <f>'Plano Estatístico Analitic 2020'!G36</f>
        <v>67</v>
      </c>
      <c r="H64" s="368">
        <f>'Plano Estatístico Analitic 2020'!H36</f>
        <v>71</v>
      </c>
      <c r="I64" s="368">
        <f>'Plano Estatístico Analitic 2020'!I36</f>
        <v>104</v>
      </c>
      <c r="J64" s="368">
        <f>'Plano Estatístico Analitic 2020'!J36</f>
        <v>85</v>
      </c>
      <c r="K64" s="368">
        <f>'Plano Estatístico Analitic 2020'!K36</f>
        <v>113</v>
      </c>
      <c r="L64" s="368">
        <f>'Plano Estatístico Analitic 2020'!L36</f>
        <v>114</v>
      </c>
      <c r="M64" s="368">
        <f>'Plano Estatístico Analitic 2020'!M36</f>
        <v>35</v>
      </c>
      <c r="N64" s="368">
        <f>'Plano Estatístico Analitic 2020'!N36</f>
        <v>941</v>
      </c>
      <c r="O64" s="368">
        <f>'Plano Estatístico Analitic 2020'!O36</f>
        <v>78.416666666666671</v>
      </c>
    </row>
    <row r="65" spans="1:15" s="53" customFormat="1" ht="14.25" x14ac:dyDescent="0.2">
      <c r="A65" s="322" t="s">
        <v>82</v>
      </c>
      <c r="B65" s="375">
        <f>'Plano Estatístico Analitic 2020'!B37</f>
        <v>64</v>
      </c>
      <c r="C65" s="375">
        <f>'Plano Estatístico Analitic 2020'!C37</f>
        <v>137</v>
      </c>
      <c r="D65" s="375">
        <f>'Plano Estatístico Analitic 2020'!D37</f>
        <v>117</v>
      </c>
      <c r="E65" s="375">
        <f>'Plano Estatístico Analitic 2020'!E37</f>
        <v>53</v>
      </c>
      <c r="F65" s="375">
        <f>'Plano Estatístico Analitic 2020'!F37</f>
        <v>44</v>
      </c>
      <c r="G65" s="375">
        <f>'Plano Estatístico Analitic 2020'!G37</f>
        <v>81</v>
      </c>
      <c r="H65" s="375">
        <f>'Plano Estatístico Analitic 2020'!H37</f>
        <v>171</v>
      </c>
      <c r="I65" s="375">
        <f>'Plano Estatístico Analitic 2020'!I37</f>
        <v>171</v>
      </c>
      <c r="J65" s="375">
        <f>'Plano Estatístico Analitic 2020'!J37</f>
        <v>187</v>
      </c>
      <c r="K65" s="375">
        <f>'Plano Estatístico Analitic 2020'!K37</f>
        <v>190</v>
      </c>
      <c r="L65" s="375">
        <f>'Plano Estatístico Analitic 2020'!L37</f>
        <v>152</v>
      </c>
      <c r="M65" s="375">
        <f>'Plano Estatístico Analitic 2020'!M37</f>
        <v>120</v>
      </c>
      <c r="N65" s="375">
        <f>'Plano Estatístico Analitic 2020'!N37</f>
        <v>1487</v>
      </c>
      <c r="O65" s="375">
        <f>'Plano Estatístico Analitic 2020'!O37</f>
        <v>123.91666666666667</v>
      </c>
    </row>
    <row r="66" spans="1:15" s="53" customFormat="1" ht="14.25" x14ac:dyDescent="0.2">
      <c r="A66" s="367" t="s">
        <v>83</v>
      </c>
      <c r="B66" s="368">
        <f>'Plano Estatístico Analitic 2020'!B38</f>
        <v>250</v>
      </c>
      <c r="C66" s="368">
        <f>'Plano Estatístico Analitic 2020'!C38</f>
        <v>128</v>
      </c>
      <c r="D66" s="368">
        <f>'Plano Estatístico Analitic 2020'!D38</f>
        <v>100</v>
      </c>
      <c r="E66" s="368">
        <f>'Plano Estatístico Analitic 2020'!E38</f>
        <v>59</v>
      </c>
      <c r="F66" s="368">
        <f>'Plano Estatístico Analitic 2020'!F38</f>
        <v>81</v>
      </c>
      <c r="G66" s="368">
        <f>'Plano Estatístico Analitic 2020'!G38</f>
        <v>103</v>
      </c>
      <c r="H66" s="368">
        <f>'Plano Estatístico Analitic 2020'!H38</f>
        <v>138</v>
      </c>
      <c r="I66" s="368">
        <f>'Plano Estatístico Analitic 2020'!I38</f>
        <v>96</v>
      </c>
      <c r="J66" s="368">
        <f>'Plano Estatístico Analitic 2020'!J38</f>
        <v>56</v>
      </c>
      <c r="K66" s="368">
        <f>'Plano Estatístico Analitic 2020'!K38</f>
        <v>64</v>
      </c>
      <c r="L66" s="368">
        <f>'Plano Estatístico Analitic 2020'!L38</f>
        <v>149</v>
      </c>
      <c r="M66" s="368">
        <f>'Plano Estatístico Analitic 2020'!M38</f>
        <v>179</v>
      </c>
      <c r="N66" s="368">
        <f>'Plano Estatístico Analitic 2020'!N38</f>
        <v>1403</v>
      </c>
      <c r="O66" s="368">
        <f>'Plano Estatístico Analitic 2020'!O38</f>
        <v>116.91666666666667</v>
      </c>
    </row>
    <row r="67" spans="1:15" s="53" customFormat="1" ht="14.25" x14ac:dyDescent="0.2">
      <c r="A67" s="322" t="s">
        <v>84</v>
      </c>
      <c r="B67" s="375">
        <f>'Plano Estatístico Analitic 2020'!B39</f>
        <v>1095</v>
      </c>
      <c r="C67" s="375">
        <f>'Plano Estatístico Analitic 2020'!C39</f>
        <v>616</v>
      </c>
      <c r="D67" s="375">
        <f>'Plano Estatístico Analitic 2020'!D39</f>
        <v>581</v>
      </c>
      <c r="E67" s="375">
        <f>'Plano Estatístico Analitic 2020'!E39</f>
        <v>7</v>
      </c>
      <c r="F67" s="375">
        <f>'Plano Estatístico Analitic 2020'!F39</f>
        <v>7</v>
      </c>
      <c r="G67" s="375">
        <f>'Plano Estatístico Analitic 2020'!G39</f>
        <v>12</v>
      </c>
      <c r="H67" s="375">
        <f>'Plano Estatístico Analitic 2020'!H39</f>
        <v>17</v>
      </c>
      <c r="I67" s="375">
        <f>'Plano Estatístico Analitic 2020'!I39</f>
        <v>61</v>
      </c>
      <c r="J67" s="375">
        <f>'Plano Estatístico Analitic 2020'!J39</f>
        <v>354</v>
      </c>
      <c r="K67" s="375">
        <f>'Plano Estatístico Analitic 2020'!K39</f>
        <v>815</v>
      </c>
      <c r="L67" s="375">
        <f>'Plano Estatístico Analitic 2020'!L39</f>
        <v>484</v>
      </c>
      <c r="M67" s="375">
        <f>'Plano Estatístico Analitic 2020'!M39</f>
        <v>443</v>
      </c>
      <c r="N67" s="375">
        <f>'Plano Estatístico Analitic 2020'!N39</f>
        <v>4492</v>
      </c>
      <c r="O67" s="375">
        <f>'Plano Estatístico Analitic 2020'!O39</f>
        <v>374.33333333333331</v>
      </c>
    </row>
    <row r="68" spans="1:15" s="53" customFormat="1" ht="14.25" x14ac:dyDescent="0.2">
      <c r="A68" s="367" t="s">
        <v>85</v>
      </c>
      <c r="B68" s="368">
        <f>'Plano Estatístico Analitic 2020'!B40</f>
        <v>140</v>
      </c>
      <c r="C68" s="368">
        <f>'Plano Estatístico Analitic 2020'!C40</f>
        <v>235</v>
      </c>
      <c r="D68" s="368">
        <f>'Plano Estatístico Analitic 2020'!D40</f>
        <v>193</v>
      </c>
      <c r="E68" s="368">
        <f>'Plano Estatístico Analitic 2020'!E40</f>
        <v>5</v>
      </c>
      <c r="F68" s="368">
        <f>'Plano Estatístico Analitic 2020'!F40</f>
        <v>8</v>
      </c>
      <c r="G68" s="368">
        <f>'Plano Estatístico Analitic 2020'!G40</f>
        <v>6</v>
      </c>
      <c r="H68" s="368">
        <f>'Plano Estatístico Analitic 2020'!H40</f>
        <v>19</v>
      </c>
      <c r="I68" s="368">
        <f>'Plano Estatístico Analitic 2020'!I40</f>
        <v>20</v>
      </c>
      <c r="J68" s="368">
        <f>'Plano Estatístico Analitic 2020'!J40</f>
        <v>40</v>
      </c>
      <c r="K68" s="368">
        <f>'Plano Estatístico Analitic 2020'!K40</f>
        <v>56</v>
      </c>
      <c r="L68" s="368">
        <f>'Plano Estatístico Analitic 2020'!L40</f>
        <v>73</v>
      </c>
      <c r="M68" s="368">
        <f>'Plano Estatístico Analitic 2020'!M40</f>
        <v>56</v>
      </c>
      <c r="N68" s="368">
        <f>'Plano Estatístico Analitic 2020'!N40</f>
        <v>851</v>
      </c>
      <c r="O68" s="368">
        <f>'Plano Estatístico Analitic 2020'!O40</f>
        <v>70.916666666666671</v>
      </c>
    </row>
    <row r="69" spans="1:15" s="53" customFormat="1" ht="14.25" x14ac:dyDescent="0.2">
      <c r="A69" s="322" t="s">
        <v>86</v>
      </c>
      <c r="B69" s="375">
        <f>'Plano Estatístico Analitic 2020'!B41</f>
        <v>558</v>
      </c>
      <c r="C69" s="375">
        <f>'Plano Estatístico Analitic 2020'!C41</f>
        <v>358</v>
      </c>
      <c r="D69" s="375">
        <f>'Plano Estatístico Analitic 2020'!D41</f>
        <v>310</v>
      </c>
      <c r="E69" s="375">
        <f>'Plano Estatístico Analitic 2020'!E41</f>
        <v>12</v>
      </c>
      <c r="F69" s="375">
        <f>'Plano Estatístico Analitic 2020'!F41</f>
        <v>27</v>
      </c>
      <c r="G69" s="375">
        <f>'Plano Estatístico Analitic 2020'!G41</f>
        <v>19</v>
      </c>
      <c r="H69" s="375">
        <f>'Plano Estatístico Analitic 2020'!H41</f>
        <v>9</v>
      </c>
      <c r="I69" s="375">
        <f>'Plano Estatístico Analitic 2020'!I41</f>
        <v>17</v>
      </c>
      <c r="J69" s="375">
        <f>'Plano Estatístico Analitic 2020'!J41</f>
        <v>213</v>
      </c>
      <c r="K69" s="375">
        <f>'Plano Estatístico Analitic 2020'!K41</f>
        <v>298</v>
      </c>
      <c r="L69" s="375">
        <f>'Plano Estatístico Analitic 2020'!L41</f>
        <v>270</v>
      </c>
      <c r="M69" s="375">
        <f>'Plano Estatístico Analitic 2020'!M41</f>
        <v>224</v>
      </c>
      <c r="N69" s="375">
        <f>'Plano Estatístico Analitic 2020'!N41</f>
        <v>2315</v>
      </c>
      <c r="O69" s="375">
        <f>'Plano Estatístico Analitic 2020'!O41</f>
        <v>192.91666666666666</v>
      </c>
    </row>
    <row r="70" spans="1:15" s="53" customFormat="1" ht="14.25" x14ac:dyDescent="0.2">
      <c r="A70" s="367" t="s">
        <v>87</v>
      </c>
      <c r="B70" s="368">
        <f>'Plano Estatístico Analitic 2020'!B42</f>
        <v>248</v>
      </c>
      <c r="C70" s="368">
        <f>'Plano Estatístico Analitic 2020'!C42</f>
        <v>308</v>
      </c>
      <c r="D70" s="368">
        <f>'Plano Estatístico Analitic 2020'!D42</f>
        <v>424</v>
      </c>
      <c r="E70" s="368">
        <f>'Plano Estatístico Analitic 2020'!E42</f>
        <v>1</v>
      </c>
      <c r="F70" s="368">
        <f>'Plano Estatístico Analitic 2020'!F42</f>
        <v>9</v>
      </c>
      <c r="G70" s="368">
        <f>'Plano Estatístico Analitic 2020'!G42</f>
        <v>16</v>
      </c>
      <c r="H70" s="368">
        <f>'Plano Estatístico Analitic 2020'!H42</f>
        <v>60</v>
      </c>
      <c r="I70" s="368">
        <f>'Plano Estatístico Analitic 2020'!I42</f>
        <v>26</v>
      </c>
      <c r="J70" s="368">
        <f>'Plano Estatístico Analitic 2020'!J42</f>
        <v>70</v>
      </c>
      <c r="K70" s="368">
        <f>'Plano Estatístico Analitic 2020'!K42</f>
        <v>165</v>
      </c>
      <c r="L70" s="368">
        <f>'Plano Estatístico Analitic 2020'!L42</f>
        <v>84</v>
      </c>
      <c r="M70" s="368">
        <f>'Plano Estatístico Analitic 2020'!M42</f>
        <v>82</v>
      </c>
      <c r="N70" s="368">
        <f>'Plano Estatístico Analitic 2020'!N42</f>
        <v>1493</v>
      </c>
      <c r="O70" s="368">
        <f>'Plano Estatístico Analitic 2020'!O42</f>
        <v>124.41666666666667</v>
      </c>
    </row>
    <row r="71" spans="1:15" s="53" customFormat="1" ht="14.25" x14ac:dyDescent="0.2">
      <c r="A71" s="322" t="s">
        <v>88</v>
      </c>
      <c r="B71" s="375">
        <f>'Plano Estatístico Analitic 2020'!B43</f>
        <v>18</v>
      </c>
      <c r="C71" s="375">
        <f>'Plano Estatístico Analitic 2020'!C43</f>
        <v>9</v>
      </c>
      <c r="D71" s="375">
        <f>'Plano Estatístico Analitic 2020'!D43</f>
        <v>41</v>
      </c>
      <c r="E71" s="375">
        <f>'Plano Estatístico Analitic 2020'!E43</f>
        <v>0</v>
      </c>
      <c r="F71" s="375">
        <f>'Plano Estatístico Analitic 2020'!F43</f>
        <v>0</v>
      </c>
      <c r="G71" s="375">
        <f>'Plano Estatístico Analitic 2020'!G43</f>
        <v>0</v>
      </c>
      <c r="H71" s="375">
        <f>'Plano Estatístico Analitic 2020'!H43</f>
        <v>5</v>
      </c>
      <c r="I71" s="375">
        <f>'Plano Estatístico Analitic 2020'!I43</f>
        <v>4</v>
      </c>
      <c r="J71" s="375">
        <f>'Plano Estatístico Analitic 2020'!J43</f>
        <v>12</v>
      </c>
      <c r="K71" s="375">
        <f>'Plano Estatístico Analitic 2020'!K43</f>
        <v>13</v>
      </c>
      <c r="L71" s="375">
        <f>'Plano Estatístico Analitic 2020'!L43</f>
        <v>12</v>
      </c>
      <c r="M71" s="375">
        <f>'Plano Estatístico Analitic 2020'!M43</f>
        <v>0</v>
      </c>
      <c r="N71" s="375">
        <f>'Plano Estatístico Analitic 2020'!N43</f>
        <v>114</v>
      </c>
      <c r="O71" s="375">
        <f>'Plano Estatístico Analitic 2020'!O43</f>
        <v>14.25</v>
      </c>
    </row>
    <row r="72" spans="1:15" s="53" customFormat="1" ht="14.25" x14ac:dyDescent="0.2">
      <c r="A72" s="367" t="s">
        <v>371</v>
      </c>
      <c r="B72" s="368">
        <f>'Plano Estatístico Analitic 2020'!B44</f>
        <v>3110</v>
      </c>
      <c r="C72" s="368">
        <f>'Plano Estatístico Analitic 2020'!C44</f>
        <v>1925</v>
      </c>
      <c r="D72" s="368">
        <f>'Plano Estatístico Analitic 2020'!D44</f>
        <v>1680</v>
      </c>
      <c r="E72" s="368">
        <f>'Plano Estatístico Analitic 2020'!E44</f>
        <v>64</v>
      </c>
      <c r="F72" s="368">
        <f>'Plano Estatístico Analitic 2020'!F44</f>
        <v>24</v>
      </c>
      <c r="G72" s="368">
        <f>'Plano Estatístico Analitic 2020'!G44</f>
        <v>98</v>
      </c>
      <c r="H72" s="368">
        <f>'Plano Estatístico Analitic 2020'!H44</f>
        <v>645</v>
      </c>
      <c r="I72" s="368">
        <f>'Plano Estatístico Analitic 2020'!I44</f>
        <v>850</v>
      </c>
      <c r="J72" s="368">
        <f>'Plano Estatístico Analitic 2020'!J44</f>
        <v>1457</v>
      </c>
      <c r="K72" s="368">
        <f>'Plano Estatístico Analitic 2020'!K44</f>
        <v>1372</v>
      </c>
      <c r="L72" s="368">
        <f>'Plano Estatístico Analitic 2020'!L44</f>
        <v>1153</v>
      </c>
      <c r="M72" s="368">
        <f>'Plano Estatístico Analitic 2020'!M44</f>
        <v>1184</v>
      </c>
      <c r="N72" s="368">
        <f>'Plano Estatístico Analitic 2020'!N44</f>
        <v>13562</v>
      </c>
      <c r="O72" s="368">
        <f>'Plano Estatístico Analitic 2020'!O44</f>
        <v>1130.1666666666667</v>
      </c>
    </row>
    <row r="73" spans="1:15" s="53" customFormat="1" ht="14.25" x14ac:dyDescent="0.2">
      <c r="A73" s="322" t="s">
        <v>89</v>
      </c>
      <c r="B73" s="375">
        <f>'Plano Estatístico Analitic 2020'!B45</f>
        <v>3363</v>
      </c>
      <c r="C73" s="375">
        <f>'Plano Estatístico Analitic 2020'!C45</f>
        <v>2163</v>
      </c>
      <c r="D73" s="375">
        <f>'Plano Estatístico Analitic 2020'!D45</f>
        <v>1153</v>
      </c>
      <c r="E73" s="375">
        <f>'Plano Estatístico Analitic 2020'!E45</f>
        <v>54</v>
      </c>
      <c r="F73" s="375">
        <f>'Plano Estatístico Analitic 2020'!F45</f>
        <v>22</v>
      </c>
      <c r="G73" s="375">
        <f>'Plano Estatístico Analitic 2020'!G45</f>
        <v>71</v>
      </c>
      <c r="H73" s="375">
        <f>'Plano Estatístico Analitic 2020'!H45</f>
        <v>414</v>
      </c>
      <c r="I73" s="375">
        <f>'Plano Estatístico Analitic 2020'!I45</f>
        <v>960</v>
      </c>
      <c r="J73" s="375">
        <f>'Plano Estatístico Analitic 2020'!J45</f>
        <v>1787</v>
      </c>
      <c r="K73" s="375">
        <f>'Plano Estatístico Analitic 2020'!K45</f>
        <v>1465</v>
      </c>
      <c r="L73" s="375">
        <f>'Plano Estatístico Analitic 2020'!L45</f>
        <v>1066</v>
      </c>
      <c r="M73" s="375">
        <f>'Plano Estatístico Analitic 2020'!M45</f>
        <v>1566</v>
      </c>
      <c r="N73" s="375">
        <f>'Plano Estatístico Analitic 2020'!N45</f>
        <v>14084</v>
      </c>
      <c r="O73" s="375">
        <f>'Plano Estatístico Analitic 2020'!O45</f>
        <v>1173.6666666666667</v>
      </c>
    </row>
    <row r="74" spans="1:15" s="53" customFormat="1" ht="14.25" x14ac:dyDescent="0.2">
      <c r="A74" s="367" t="s">
        <v>67</v>
      </c>
      <c r="B74" s="368">
        <f>'Plano Estatístico Analitic 2020'!B46</f>
        <v>2332</v>
      </c>
      <c r="C74" s="368">
        <f>'Plano Estatístico Analitic 2020'!C46</f>
        <v>1811</v>
      </c>
      <c r="D74" s="368">
        <f>'Plano Estatístico Analitic 2020'!D46</f>
        <v>869</v>
      </c>
      <c r="E74" s="368">
        <f>'Plano Estatístico Analitic 2020'!E46</f>
        <v>32</v>
      </c>
      <c r="F74" s="368">
        <f>'Plano Estatístico Analitic 2020'!F46</f>
        <v>7</v>
      </c>
      <c r="G74" s="368">
        <f>'Plano Estatístico Analitic 2020'!G46</f>
        <v>67</v>
      </c>
      <c r="H74" s="368">
        <f>'Plano Estatístico Analitic 2020'!H46</f>
        <v>166</v>
      </c>
      <c r="I74" s="368">
        <f>'Plano Estatístico Analitic 2020'!I46</f>
        <v>793</v>
      </c>
      <c r="J74" s="368">
        <f>'Plano Estatístico Analitic 2020'!J46</f>
        <v>1272</v>
      </c>
      <c r="K74" s="368">
        <f>'Plano Estatístico Analitic 2020'!K46</f>
        <v>1020</v>
      </c>
      <c r="L74" s="368">
        <f>'Plano Estatístico Analitic 2020'!L46</f>
        <v>735</v>
      </c>
      <c r="M74" s="368">
        <f>'Plano Estatístico Analitic 2020'!M46</f>
        <v>885</v>
      </c>
      <c r="N74" s="368">
        <f>'Plano Estatístico Analitic 2020'!N46</f>
        <v>9989</v>
      </c>
      <c r="O74" s="368">
        <f>'Plano Estatístico Analitic 2020'!O46</f>
        <v>832.41666666666663</v>
      </c>
    </row>
    <row r="75" spans="1:15" s="53" customFormat="1" ht="14.25" x14ac:dyDescent="0.2">
      <c r="A75" s="322" t="s">
        <v>56</v>
      </c>
      <c r="B75" s="375">
        <f>'Plano Estatístico Analitic 2020'!B47</f>
        <v>94</v>
      </c>
      <c r="C75" s="375">
        <f>'Plano Estatístico Analitic 2020'!C47</f>
        <v>160</v>
      </c>
      <c r="D75" s="375">
        <f>'Plano Estatístico Analitic 2020'!D47</f>
        <v>254</v>
      </c>
      <c r="E75" s="375">
        <f>'Plano Estatístico Analitic 2020'!E47</f>
        <v>18</v>
      </c>
      <c r="F75" s="375">
        <f>'Plano Estatístico Analitic 2020'!F47</f>
        <v>43</v>
      </c>
      <c r="G75" s="375">
        <f>'Plano Estatístico Analitic 2020'!G47</f>
        <v>95</v>
      </c>
      <c r="H75" s="375">
        <f>'Plano Estatístico Analitic 2020'!H47</f>
        <v>210</v>
      </c>
      <c r="I75" s="375">
        <f>'Plano Estatístico Analitic 2020'!I47</f>
        <v>200</v>
      </c>
      <c r="J75" s="375">
        <f>'Plano Estatístico Analitic 2020'!J47</f>
        <v>191</v>
      </c>
      <c r="K75" s="375">
        <f>'Plano Estatístico Analitic 2020'!K47</f>
        <v>279</v>
      </c>
      <c r="L75" s="375">
        <f>'Plano Estatístico Analitic 2020'!L47</f>
        <v>176</v>
      </c>
      <c r="M75" s="375">
        <f>'Plano Estatístico Analitic 2020'!M47</f>
        <v>196</v>
      </c>
      <c r="N75" s="375">
        <f>'Plano Estatístico Analitic 2020'!N47</f>
        <v>1916</v>
      </c>
      <c r="O75" s="375">
        <f>'Plano Estatístico Analitic 2020'!O47</f>
        <v>159.66666666666666</v>
      </c>
    </row>
    <row r="76" spans="1:15" s="53" customFormat="1" ht="14.25" x14ac:dyDescent="0.2">
      <c r="A76" s="367" t="s">
        <v>61</v>
      </c>
      <c r="B76" s="368">
        <f>'Plano Estatístico Analitic 2020'!B48</f>
        <v>220</v>
      </c>
      <c r="C76" s="368">
        <f>'Plano Estatístico Analitic 2020'!C48</f>
        <v>157</v>
      </c>
      <c r="D76" s="368">
        <f>'Plano Estatístico Analitic 2020'!D48</f>
        <v>132</v>
      </c>
      <c r="E76" s="368">
        <f>'Plano Estatístico Analitic 2020'!E48</f>
        <v>19</v>
      </c>
      <c r="F76" s="368">
        <f>'Plano Estatístico Analitic 2020'!F48</f>
        <v>30</v>
      </c>
      <c r="G76" s="368">
        <f>'Plano Estatístico Analitic 2020'!G48</f>
        <v>70</v>
      </c>
      <c r="H76" s="368">
        <f>'Plano Estatístico Analitic 2020'!H48</f>
        <v>115</v>
      </c>
      <c r="I76" s="368">
        <f>'Plano Estatístico Analitic 2020'!I48</f>
        <v>258</v>
      </c>
      <c r="J76" s="368">
        <f>'Plano Estatístico Analitic 2020'!J48</f>
        <v>188</v>
      </c>
      <c r="K76" s="368">
        <f>'Plano Estatístico Analitic 2020'!K48</f>
        <v>255</v>
      </c>
      <c r="L76" s="368">
        <f>'Plano Estatístico Analitic 2020'!L48</f>
        <v>194</v>
      </c>
      <c r="M76" s="368">
        <f>'Plano Estatístico Analitic 2020'!M48</f>
        <v>159</v>
      </c>
      <c r="N76" s="368">
        <f>'Plano Estatístico Analitic 2020'!N48</f>
        <v>1797</v>
      </c>
      <c r="O76" s="368">
        <f>'Plano Estatístico Analitic 2020'!O48</f>
        <v>149.75</v>
      </c>
    </row>
    <row r="77" spans="1:15" s="53" customFormat="1" ht="14.25" x14ac:dyDescent="0.2">
      <c r="A77" s="322" t="s">
        <v>90</v>
      </c>
      <c r="B77" s="375">
        <f>'Plano Estatístico Analitic 2020'!B49</f>
        <v>312</v>
      </c>
      <c r="C77" s="375">
        <f>'Plano Estatístico Analitic 2020'!C49</f>
        <v>202</v>
      </c>
      <c r="D77" s="375">
        <f>'Plano Estatístico Analitic 2020'!D49</f>
        <v>125</v>
      </c>
      <c r="E77" s="375">
        <f>'Plano Estatístico Analitic 2020'!E49</f>
        <v>5</v>
      </c>
      <c r="F77" s="375">
        <f>'Plano Estatístico Analitic 2020'!F49</f>
        <v>0</v>
      </c>
      <c r="G77" s="375">
        <f>'Plano Estatístico Analitic 2020'!G49</f>
        <v>19</v>
      </c>
      <c r="H77" s="375">
        <f>'Plano Estatístico Analitic 2020'!H49</f>
        <v>92</v>
      </c>
      <c r="I77" s="375">
        <f>'Plano Estatístico Analitic 2020'!I49</f>
        <v>178</v>
      </c>
      <c r="J77" s="375">
        <f>'Plano Estatístico Analitic 2020'!J49</f>
        <v>261</v>
      </c>
      <c r="K77" s="375">
        <f>'Plano Estatístico Analitic 2020'!K49</f>
        <v>248</v>
      </c>
      <c r="L77" s="375">
        <f>'Plano Estatístico Analitic 2020'!L49</f>
        <v>160</v>
      </c>
      <c r="M77" s="375">
        <f>'Plano Estatístico Analitic 2020'!M49</f>
        <v>195</v>
      </c>
      <c r="N77" s="375">
        <f>'Plano Estatístico Analitic 2020'!N49</f>
        <v>1797</v>
      </c>
      <c r="O77" s="375">
        <f>'Plano Estatístico Analitic 2020'!O49</f>
        <v>163.36363636363637</v>
      </c>
    </row>
    <row r="78" spans="1:15" s="53" customFormat="1" ht="14.25" x14ac:dyDescent="0.2">
      <c r="A78" s="367" t="s">
        <v>66</v>
      </c>
      <c r="B78" s="368">
        <f>'Plano Estatístico Analitic 2020'!B50</f>
        <v>942</v>
      </c>
      <c r="C78" s="368">
        <f>'Plano Estatístico Analitic 2020'!C50</f>
        <v>665</v>
      </c>
      <c r="D78" s="368">
        <f>'Plano Estatístico Analitic 2020'!D50</f>
        <v>450</v>
      </c>
      <c r="E78" s="368">
        <f>'Plano Estatístico Analitic 2020'!E50</f>
        <v>49</v>
      </c>
      <c r="F78" s="368">
        <f>'Plano Estatístico Analitic 2020'!F50</f>
        <v>43</v>
      </c>
      <c r="G78" s="368">
        <f>'Plano Estatístico Analitic 2020'!G50</f>
        <v>97</v>
      </c>
      <c r="H78" s="368">
        <f>'Plano Estatístico Analitic 2020'!H50</f>
        <v>421</v>
      </c>
      <c r="I78" s="368">
        <f>'Plano Estatístico Analitic 2020'!I50</f>
        <v>796</v>
      </c>
      <c r="J78" s="368">
        <f>'Plano Estatístico Analitic 2020'!J50</f>
        <v>1516</v>
      </c>
      <c r="K78" s="368">
        <f>'Plano Estatístico Analitic 2020'!K50</f>
        <v>1280</v>
      </c>
      <c r="L78" s="368">
        <f>'Plano Estatístico Analitic 2020'!L50</f>
        <v>962</v>
      </c>
      <c r="M78" s="368">
        <f>'Plano Estatístico Analitic 2020'!M50</f>
        <v>1147</v>
      </c>
      <c r="N78" s="368">
        <f>'Plano Estatístico Analitic 2020'!N50</f>
        <v>8368</v>
      </c>
      <c r="O78" s="368">
        <f>'Plano Estatístico Analitic 2020'!O50</f>
        <v>697.33333333333337</v>
      </c>
    </row>
    <row r="79" spans="1:15" s="53" customFormat="1" ht="14.25" x14ac:dyDescent="0.2">
      <c r="A79" s="322" t="s">
        <v>91</v>
      </c>
      <c r="B79" s="375">
        <f>'Plano Estatístico Analitic 2020'!B51</f>
        <v>489</v>
      </c>
      <c r="C79" s="375">
        <f>'Plano Estatístico Analitic 2020'!C51</f>
        <v>512</v>
      </c>
      <c r="D79" s="375">
        <f>'Plano Estatístico Analitic 2020'!D51</f>
        <v>306</v>
      </c>
      <c r="E79" s="375">
        <f>'Plano Estatístico Analitic 2020'!E51</f>
        <v>3</v>
      </c>
      <c r="F79" s="375">
        <f>'Plano Estatístico Analitic 2020'!F51</f>
        <v>0</v>
      </c>
      <c r="G79" s="375">
        <f>'Plano Estatístico Analitic 2020'!G51</f>
        <v>9</v>
      </c>
      <c r="H79" s="375">
        <f>'Plano Estatístico Analitic 2020'!H51</f>
        <v>70</v>
      </c>
      <c r="I79" s="375">
        <f>'Plano Estatístico Analitic 2020'!I51</f>
        <v>108</v>
      </c>
      <c r="J79" s="375">
        <f>'Plano Estatístico Analitic 2020'!J51</f>
        <v>223</v>
      </c>
      <c r="K79" s="375">
        <f>'Plano Estatístico Analitic 2020'!K51</f>
        <v>219</v>
      </c>
      <c r="L79" s="375">
        <f>'Plano Estatístico Analitic 2020'!L51</f>
        <v>189</v>
      </c>
      <c r="M79" s="375">
        <f>'Plano Estatístico Analitic 2020'!M51</f>
        <v>217</v>
      </c>
      <c r="N79" s="375">
        <f>'Plano Estatístico Analitic 2020'!N51</f>
        <v>2345</v>
      </c>
      <c r="O79" s="375">
        <f>'Plano Estatístico Analitic 2020'!O51</f>
        <v>213.18181818181819</v>
      </c>
    </row>
    <row r="80" spans="1:15" ht="14.25" x14ac:dyDescent="0.2">
      <c r="A80" s="367" t="s">
        <v>26</v>
      </c>
      <c r="B80" s="368">
        <f>'Plano Estatístico Analitic 2020'!B52</f>
        <v>117</v>
      </c>
      <c r="C80" s="368">
        <f>'Plano Estatístico Analitic 2020'!C52</f>
        <v>101</v>
      </c>
      <c r="D80" s="368">
        <f>'Plano Estatístico Analitic 2020'!D52</f>
        <v>69</v>
      </c>
      <c r="E80" s="368">
        <f>'Plano Estatístico Analitic 2020'!E52</f>
        <v>11</v>
      </c>
      <c r="F80" s="368">
        <f>'Plano Estatístico Analitic 2020'!F52</f>
        <v>24</v>
      </c>
      <c r="G80" s="368">
        <f>'Plano Estatístico Analitic 2020'!G52</f>
        <v>56</v>
      </c>
      <c r="H80" s="368">
        <f>'Plano Estatístico Analitic 2020'!H52</f>
        <v>74</v>
      </c>
      <c r="I80" s="368">
        <f>'Plano Estatístico Analitic 2020'!I52</f>
        <v>121</v>
      </c>
      <c r="J80" s="368">
        <f>'Plano Estatístico Analitic 2020'!J52</f>
        <v>108</v>
      </c>
      <c r="K80" s="368">
        <f>'Plano Estatístico Analitic 2020'!K52</f>
        <v>143</v>
      </c>
      <c r="L80" s="368">
        <f>'Plano Estatístico Analitic 2020'!L52</f>
        <v>155</v>
      </c>
      <c r="M80" s="368">
        <f>'Plano Estatístico Analitic 2020'!M52</f>
        <v>100</v>
      </c>
      <c r="N80" s="368">
        <f>'Plano Estatístico Analitic 2020'!N52</f>
        <v>1079</v>
      </c>
      <c r="O80" s="368">
        <f>'Plano Estatístico Analitic 2020'!O52</f>
        <v>89.916666666666671</v>
      </c>
    </row>
    <row r="81" spans="1:15" ht="14.25" x14ac:dyDescent="0.2">
      <c r="A81" s="322" t="s">
        <v>92</v>
      </c>
      <c r="B81" s="375"/>
      <c r="C81" s="375">
        <f>'Plano Estatístico Analitic 2020'!C53</f>
        <v>71</v>
      </c>
      <c r="D81" s="375">
        <f>'Plano Estatístico Analitic 2020'!D53</f>
        <v>65</v>
      </c>
      <c r="E81" s="375">
        <f>'Plano Estatístico Analitic 2020'!E53</f>
        <v>36</v>
      </c>
      <c r="F81" s="375">
        <f>'Plano Estatístico Analitic 2020'!F53</f>
        <v>14</v>
      </c>
      <c r="G81" s="375">
        <f>'Plano Estatístico Analitic 2020'!G53</f>
        <v>41</v>
      </c>
      <c r="H81" s="375">
        <f>'Plano Estatístico Analitic 2020'!H53</f>
        <v>84</v>
      </c>
      <c r="I81" s="375">
        <f>'Plano Estatístico Analitic 2020'!I53</f>
        <v>74</v>
      </c>
      <c r="J81" s="375">
        <f>'Plano Estatístico Analitic 2020'!J53</f>
        <v>88</v>
      </c>
      <c r="K81" s="375">
        <f>'Plano Estatístico Analitic 2020'!K53</f>
        <v>87</v>
      </c>
      <c r="L81" s="375">
        <f>'Plano Estatístico Analitic 2020'!L53</f>
        <v>119</v>
      </c>
      <c r="M81" s="375">
        <f>'Plano Estatístico Analitic 2020'!M53</f>
        <v>68</v>
      </c>
      <c r="N81" s="375">
        <f>'Plano Estatístico Analitic 2020'!N53</f>
        <v>811</v>
      </c>
      <c r="O81" s="375">
        <f>'Plano Estatístico Analitic 2020'!O53</f>
        <v>67.583333333333329</v>
      </c>
    </row>
    <row r="82" spans="1:15" ht="14.25" x14ac:dyDescent="0.2">
      <c r="A82" s="367" t="s">
        <v>93</v>
      </c>
      <c r="B82" s="368">
        <f>'Plano Estatístico Analitic 2020'!B54</f>
        <v>73</v>
      </c>
      <c r="C82" s="368">
        <f>'Plano Estatístico Analitic 2020'!C54</f>
        <v>82</v>
      </c>
      <c r="D82" s="368">
        <f>'Plano Estatístico Analitic 2020'!D54</f>
        <v>51</v>
      </c>
      <c r="E82" s="368">
        <f>'Plano Estatístico Analitic 2020'!E54</f>
        <v>19</v>
      </c>
      <c r="F82" s="368">
        <f>'Plano Estatístico Analitic 2020'!F54</f>
        <v>29</v>
      </c>
      <c r="G82" s="368">
        <f>'Plano Estatístico Analitic 2020'!G54</f>
        <v>37</v>
      </c>
      <c r="H82" s="368">
        <f>'Plano Estatístico Analitic 2020'!H54</f>
        <v>61</v>
      </c>
      <c r="I82" s="368">
        <f>'Plano Estatístico Analitic 2020'!I54</f>
        <v>48</v>
      </c>
      <c r="J82" s="368">
        <f>'Plano Estatístico Analitic 2020'!J54</f>
        <v>57</v>
      </c>
      <c r="K82" s="368">
        <f>'Plano Estatístico Analitic 2020'!K54</f>
        <v>52</v>
      </c>
      <c r="L82" s="368">
        <f>'Plano Estatístico Analitic 2020'!L54</f>
        <v>71</v>
      </c>
      <c r="M82" s="368">
        <f>'Plano Estatístico Analitic 2020'!M54</f>
        <v>0</v>
      </c>
      <c r="N82" s="368">
        <f>'Plano Estatístico Analitic 2020'!N54</f>
        <v>580</v>
      </c>
      <c r="O82" s="368">
        <f>'Plano Estatístico Analitic 2020'!O54</f>
        <v>52.727272727272727</v>
      </c>
    </row>
    <row r="83" spans="1:15" ht="14.25" x14ac:dyDescent="0.2">
      <c r="A83" s="322" t="s">
        <v>94</v>
      </c>
      <c r="B83" s="375">
        <f>'Plano Estatístico Analitic 2020'!B55</f>
        <v>262</v>
      </c>
      <c r="C83" s="375">
        <f>'Plano Estatístico Analitic 2020'!C55</f>
        <v>240</v>
      </c>
      <c r="D83" s="375">
        <f>'Plano Estatístico Analitic 2020'!D55</f>
        <v>310</v>
      </c>
      <c r="E83" s="375">
        <f>'Plano Estatístico Analitic 2020'!E55</f>
        <v>128</v>
      </c>
      <c r="F83" s="375">
        <f>'Plano Estatístico Analitic 2020'!F55</f>
        <v>79</v>
      </c>
      <c r="G83" s="375">
        <f>'Plano Estatístico Analitic 2020'!G55</f>
        <v>174</v>
      </c>
      <c r="H83" s="375">
        <f>'Plano Estatístico Analitic 2020'!H55</f>
        <v>228</v>
      </c>
      <c r="I83" s="375">
        <f>'Plano Estatístico Analitic 2020'!I55</f>
        <v>169</v>
      </c>
      <c r="J83" s="375">
        <f>'Plano Estatístico Analitic 2020'!J55</f>
        <v>431</v>
      </c>
      <c r="K83" s="375">
        <f>'Plano Estatístico Analitic 2020'!K55</f>
        <v>516</v>
      </c>
      <c r="L83" s="375">
        <f>'Plano Estatístico Analitic 2020'!L55</f>
        <v>426</v>
      </c>
      <c r="M83" s="375">
        <f>'Plano Estatístico Analitic 2020'!M55</f>
        <v>219</v>
      </c>
      <c r="N83" s="375">
        <f>'Plano Estatístico Analitic 2020'!N55</f>
        <v>3182</v>
      </c>
      <c r="O83" s="375">
        <f>'Plano Estatístico Analitic 2020'!O55</f>
        <v>265.16666666666669</v>
      </c>
    </row>
    <row r="84" spans="1:15" ht="14.25" x14ac:dyDescent="0.2">
      <c r="A84" s="367" t="s">
        <v>95</v>
      </c>
      <c r="B84" s="368">
        <f>'Plano Estatístico Analitic 2020'!B56</f>
        <v>258</v>
      </c>
      <c r="C84" s="368">
        <f>'Plano Estatístico Analitic 2020'!C56</f>
        <v>175</v>
      </c>
      <c r="D84" s="368">
        <f>'Plano Estatístico Analitic 2020'!D56</f>
        <v>122</v>
      </c>
      <c r="E84" s="368">
        <f>'Plano Estatístico Analitic 2020'!E56</f>
        <v>2</v>
      </c>
      <c r="F84" s="368">
        <f>'Plano Estatístico Analitic 2020'!F56</f>
        <v>0</v>
      </c>
      <c r="G84" s="368">
        <f>'Plano Estatístico Analitic 2020'!G56</f>
        <v>13</v>
      </c>
      <c r="H84" s="368">
        <f>'Plano Estatístico Analitic 2020'!H56</f>
        <v>41</v>
      </c>
      <c r="I84" s="368">
        <f>'Plano Estatístico Analitic 2020'!I56</f>
        <v>138</v>
      </c>
      <c r="J84" s="368">
        <f>'Plano Estatístico Analitic 2020'!J56</f>
        <v>263</v>
      </c>
      <c r="K84" s="368">
        <f>'Plano Estatístico Analitic 2020'!K56</f>
        <v>153</v>
      </c>
      <c r="L84" s="368">
        <f>'Plano Estatístico Analitic 2020'!L56</f>
        <v>91</v>
      </c>
      <c r="M84" s="368">
        <f>'Plano Estatístico Analitic 2020'!M56</f>
        <v>102</v>
      </c>
      <c r="N84" s="368">
        <f>'Plano Estatístico Analitic 2020'!N56</f>
        <v>1358</v>
      </c>
      <c r="O84" s="368">
        <f>'Plano Estatístico Analitic 2020'!O56</f>
        <v>123.45454545454545</v>
      </c>
    </row>
    <row r="85" spans="1:15" ht="14.25" x14ac:dyDescent="0.2">
      <c r="A85" s="322" t="s">
        <v>96</v>
      </c>
      <c r="B85" s="375">
        <f>'Plano Estatístico Analitic 2020'!B57</f>
        <v>4</v>
      </c>
      <c r="C85" s="375">
        <f>'Plano Estatístico Analitic 2020'!C57</f>
        <v>5</v>
      </c>
      <c r="D85" s="375">
        <f>'Plano Estatístico Analitic 2020'!D57</f>
        <v>1</v>
      </c>
      <c r="E85" s="375">
        <f>'Plano Estatístico Analitic 2020'!E57</f>
        <v>2</v>
      </c>
      <c r="F85" s="375">
        <f>'Plano Estatístico Analitic 2020'!F57</f>
        <v>0</v>
      </c>
      <c r="G85" s="375">
        <f>'Plano Estatístico Analitic 2020'!G57</f>
        <v>7</v>
      </c>
      <c r="H85" s="375">
        <f>'Plano Estatístico Analitic 2020'!H57</f>
        <v>34</v>
      </c>
      <c r="I85" s="375">
        <f>'Plano Estatístico Analitic 2020'!I57</f>
        <v>28</v>
      </c>
      <c r="J85" s="375">
        <f>'Plano Estatístico Analitic 2020'!J57</f>
        <v>15</v>
      </c>
      <c r="K85" s="375">
        <f>'Plano Estatístico Analitic 2020'!K57</f>
        <v>22</v>
      </c>
      <c r="L85" s="375">
        <f>'Plano Estatístico Analitic 2020'!L57</f>
        <v>13</v>
      </c>
      <c r="M85" s="375">
        <f>'Plano Estatístico Analitic 2020'!M57</f>
        <v>22</v>
      </c>
      <c r="N85" s="375">
        <f>'Plano Estatístico Analitic 2020'!N57</f>
        <v>153</v>
      </c>
      <c r="O85" s="375">
        <f>'Plano Estatístico Analitic 2020'!O57</f>
        <v>13.909090909090908</v>
      </c>
    </row>
    <row r="86" spans="1:15" ht="14.25" x14ac:dyDescent="0.2">
      <c r="A86" s="367" t="s">
        <v>491</v>
      </c>
      <c r="B86" s="368">
        <f>'Plano Estatístico Analitic 2020'!B58</f>
        <v>0</v>
      </c>
      <c r="C86" s="368">
        <f>'Plano Estatístico Analitic 2020'!C58</f>
        <v>0</v>
      </c>
      <c r="D86" s="368">
        <f>'Plano Estatístico Analitic 2020'!D58</f>
        <v>0</v>
      </c>
      <c r="E86" s="368">
        <f>'Plano Estatístico Analitic 2020'!E58</f>
        <v>0</v>
      </c>
      <c r="F86" s="368">
        <f>'Plano Estatístico Analitic 2020'!F58</f>
        <v>0</v>
      </c>
      <c r="G86" s="368">
        <f>'Plano Estatístico Analitic 2020'!G58</f>
        <v>0</v>
      </c>
      <c r="H86" s="368">
        <f>'Plano Estatístico Analitic 2020'!H58</f>
        <v>0</v>
      </c>
      <c r="I86" s="368">
        <f>'Plano Estatístico Analitic 2020'!I58</f>
        <v>0</v>
      </c>
      <c r="J86" s="368">
        <f>'Plano Estatístico Analitic 2020'!J58</f>
        <v>0</v>
      </c>
      <c r="K86" s="368">
        <f>'Plano Estatístico Analitic 2020'!K58</f>
        <v>0</v>
      </c>
      <c r="L86" s="368">
        <f>'Plano Estatístico Analitic 2020'!L58</f>
        <v>0</v>
      </c>
      <c r="M86" s="368">
        <f>'Plano Estatístico Analitic 2020'!M58</f>
        <v>11</v>
      </c>
      <c r="N86" s="368">
        <f>'Plano Estatístico Analitic 2020'!N58</f>
        <v>11</v>
      </c>
      <c r="O86" s="368">
        <f>'Plano Estatístico Analitic 2020'!O58</f>
        <v>11</v>
      </c>
    </row>
    <row r="87" spans="1:15" ht="14.25" x14ac:dyDescent="0.2">
      <c r="A87" s="322" t="s">
        <v>492</v>
      </c>
      <c r="B87" s="375">
        <f>'Plano Estatístico Analitic 2020'!B59</f>
        <v>0</v>
      </c>
      <c r="C87" s="375">
        <f>'Plano Estatístico Analitic 2020'!C59</f>
        <v>0</v>
      </c>
      <c r="D87" s="375">
        <f>'Plano Estatístico Analitic 2020'!D59</f>
        <v>0</v>
      </c>
      <c r="E87" s="375">
        <f>'Plano Estatístico Analitic 2020'!E59</f>
        <v>0</v>
      </c>
      <c r="F87" s="375">
        <f>'Plano Estatístico Analitic 2020'!F59</f>
        <v>0</v>
      </c>
      <c r="G87" s="375">
        <f>'Plano Estatístico Analitic 2020'!G59</f>
        <v>0</v>
      </c>
      <c r="H87" s="375">
        <f>'Plano Estatístico Analitic 2020'!H59</f>
        <v>0</v>
      </c>
      <c r="I87" s="375">
        <f>'Plano Estatístico Analitic 2020'!I59</f>
        <v>0</v>
      </c>
      <c r="J87" s="375">
        <f>'Plano Estatístico Analitic 2020'!J59</f>
        <v>0</v>
      </c>
      <c r="K87" s="375">
        <f>'Plano Estatístico Analitic 2020'!K59</f>
        <v>0</v>
      </c>
      <c r="L87" s="375">
        <f>'Plano Estatístico Analitic 2020'!L59</f>
        <v>0</v>
      </c>
      <c r="M87" s="375">
        <f>'Plano Estatístico Analitic 2020'!M59</f>
        <v>21</v>
      </c>
      <c r="N87" s="375">
        <f>'Plano Estatístico Analitic 2020'!N59</f>
        <v>21</v>
      </c>
      <c r="O87" s="375">
        <f>'Plano Estatístico Analitic 2020'!O59</f>
        <v>21</v>
      </c>
    </row>
    <row r="88" spans="1:15" ht="14.25" x14ac:dyDescent="0.2">
      <c r="A88" s="367" t="s">
        <v>493</v>
      </c>
      <c r="B88" s="368">
        <f>'Plano Estatístico Analitic 2020'!B60</f>
        <v>0</v>
      </c>
      <c r="C88" s="368">
        <f>'Plano Estatístico Analitic 2020'!C60</f>
        <v>0</v>
      </c>
      <c r="D88" s="368">
        <f>'Plano Estatístico Analitic 2020'!D60</f>
        <v>0</v>
      </c>
      <c r="E88" s="368">
        <f>'Plano Estatístico Analitic 2020'!E60</f>
        <v>0</v>
      </c>
      <c r="F88" s="368">
        <f>'Plano Estatístico Analitic 2020'!F60</f>
        <v>0</v>
      </c>
      <c r="G88" s="368">
        <f>'Plano Estatístico Analitic 2020'!G60</f>
        <v>0</v>
      </c>
      <c r="H88" s="368">
        <f>'Plano Estatístico Analitic 2020'!H60</f>
        <v>0</v>
      </c>
      <c r="I88" s="368">
        <f>'Plano Estatístico Analitic 2020'!I60</f>
        <v>0</v>
      </c>
      <c r="J88" s="368">
        <f>'Plano Estatístico Analitic 2020'!J60</f>
        <v>0</v>
      </c>
      <c r="K88" s="368">
        <f>'Plano Estatístico Analitic 2020'!K60</f>
        <v>0</v>
      </c>
      <c r="L88" s="368">
        <f>'Plano Estatístico Analitic 2020'!L60</f>
        <v>0</v>
      </c>
      <c r="M88" s="368">
        <f>'Plano Estatístico Analitic 2020'!M60</f>
        <v>9</v>
      </c>
      <c r="N88" s="368">
        <f>'Plano Estatístico Analitic 2020'!N60</f>
        <v>9</v>
      </c>
      <c r="O88" s="368">
        <f>'Plano Estatístico Analitic 2020'!O60</f>
        <v>9</v>
      </c>
    </row>
    <row r="89" spans="1:15" ht="14.25" x14ac:dyDescent="0.2">
      <c r="A89" s="322" t="s">
        <v>494</v>
      </c>
      <c r="B89" s="375">
        <f>'Plano Estatístico Analitic 2020'!B61</f>
        <v>0</v>
      </c>
      <c r="C89" s="375">
        <f>'Plano Estatístico Analitic 2020'!C61</f>
        <v>0</v>
      </c>
      <c r="D89" s="375">
        <f>'Plano Estatístico Analitic 2020'!D61</f>
        <v>0</v>
      </c>
      <c r="E89" s="375">
        <f>'Plano Estatístico Analitic 2020'!E61</f>
        <v>0</v>
      </c>
      <c r="F89" s="375">
        <f>'Plano Estatístico Analitic 2020'!F61</f>
        <v>0</v>
      </c>
      <c r="G89" s="375">
        <f>'Plano Estatístico Analitic 2020'!G61</f>
        <v>0</v>
      </c>
      <c r="H89" s="375">
        <f>'Plano Estatístico Analitic 2020'!H61</f>
        <v>0</v>
      </c>
      <c r="I89" s="375">
        <f>'Plano Estatístico Analitic 2020'!I61</f>
        <v>0</v>
      </c>
      <c r="J89" s="375">
        <f>'Plano Estatístico Analitic 2020'!J61</f>
        <v>0</v>
      </c>
      <c r="K89" s="375">
        <f>'Plano Estatístico Analitic 2020'!K61</f>
        <v>0</v>
      </c>
      <c r="L89" s="375">
        <f>'Plano Estatístico Analitic 2020'!L61</f>
        <v>0</v>
      </c>
      <c r="M89" s="375">
        <f>'Plano Estatístico Analitic 2020'!M61</f>
        <v>5</v>
      </c>
      <c r="N89" s="375">
        <f>'Plano Estatístico Analitic 2020'!N61</f>
        <v>5</v>
      </c>
      <c r="O89" s="375">
        <f>'Plano Estatístico Analitic 2020'!O61</f>
        <v>5</v>
      </c>
    </row>
    <row r="90" spans="1:15" ht="14.25" x14ac:dyDescent="0.2">
      <c r="A90" s="367" t="s">
        <v>495</v>
      </c>
      <c r="B90" s="368">
        <f>'Plano Estatístico Analitic 2020'!B62</f>
        <v>0</v>
      </c>
      <c r="C90" s="368">
        <f>'Plano Estatístico Analitic 2020'!C62</f>
        <v>0</v>
      </c>
      <c r="D90" s="368">
        <f>'Plano Estatístico Analitic 2020'!D62</f>
        <v>0</v>
      </c>
      <c r="E90" s="368">
        <f>'Plano Estatístico Analitic 2020'!E62</f>
        <v>0</v>
      </c>
      <c r="F90" s="368">
        <f>'Plano Estatístico Analitic 2020'!F62</f>
        <v>0</v>
      </c>
      <c r="G90" s="368">
        <f>'Plano Estatístico Analitic 2020'!G62</f>
        <v>0</v>
      </c>
      <c r="H90" s="368">
        <f>'Plano Estatístico Analitic 2020'!H62</f>
        <v>0</v>
      </c>
      <c r="I90" s="368">
        <f>'Plano Estatístico Analitic 2020'!I62</f>
        <v>0</v>
      </c>
      <c r="J90" s="368">
        <f>'Plano Estatístico Analitic 2020'!J62</f>
        <v>0</v>
      </c>
      <c r="K90" s="368">
        <f>'Plano Estatístico Analitic 2020'!K62</f>
        <v>0</v>
      </c>
      <c r="L90" s="368">
        <f>'Plano Estatístico Analitic 2020'!L62</f>
        <v>0</v>
      </c>
      <c r="M90" s="368">
        <f>'Plano Estatístico Analitic 2020'!M62</f>
        <v>6</v>
      </c>
      <c r="N90" s="368">
        <f>'Plano Estatístico Analitic 2020'!N62</f>
        <v>6</v>
      </c>
      <c r="O90" s="368">
        <f>'Plano Estatístico Analitic 2020'!O62</f>
        <v>6</v>
      </c>
    </row>
    <row r="91" spans="1:15" ht="14.25" x14ac:dyDescent="0.2">
      <c r="A91" s="322" t="s">
        <v>496</v>
      </c>
      <c r="B91" s="375">
        <f>'Plano Estatístico Analitic 2020'!B63</f>
        <v>0</v>
      </c>
      <c r="C91" s="375">
        <f>'Plano Estatístico Analitic 2020'!C63</f>
        <v>0</v>
      </c>
      <c r="D91" s="375">
        <f>'Plano Estatístico Analitic 2020'!D63</f>
        <v>0</v>
      </c>
      <c r="E91" s="375">
        <f>'Plano Estatístico Analitic 2020'!E63</f>
        <v>0</v>
      </c>
      <c r="F91" s="375">
        <f>'Plano Estatístico Analitic 2020'!F63</f>
        <v>0</v>
      </c>
      <c r="G91" s="375">
        <f>'Plano Estatístico Analitic 2020'!G63</f>
        <v>0</v>
      </c>
      <c r="H91" s="375">
        <f>'Plano Estatístico Analitic 2020'!H63</f>
        <v>0</v>
      </c>
      <c r="I91" s="375">
        <f>'Plano Estatístico Analitic 2020'!I63</f>
        <v>0</v>
      </c>
      <c r="J91" s="375">
        <f>'Plano Estatístico Analitic 2020'!J63</f>
        <v>0</v>
      </c>
      <c r="K91" s="375">
        <f>'Plano Estatístico Analitic 2020'!K63</f>
        <v>0</v>
      </c>
      <c r="L91" s="375">
        <f>'Plano Estatístico Analitic 2020'!L63</f>
        <v>0</v>
      </c>
      <c r="M91" s="375">
        <f>'Plano Estatístico Analitic 2020'!M63</f>
        <v>0</v>
      </c>
      <c r="N91" s="375">
        <f>'Plano Estatístico Analitic 2020'!N63</f>
        <v>0</v>
      </c>
      <c r="O91" s="375">
        <f>'Plano Estatístico Analitic 2020'!O63</f>
        <v>0</v>
      </c>
    </row>
    <row r="92" spans="1:15" ht="14.25" x14ac:dyDescent="0.2">
      <c r="A92" s="367" t="s">
        <v>497</v>
      </c>
      <c r="B92" s="368">
        <f>'Plano Estatístico Analitic 2020'!B64</f>
        <v>0</v>
      </c>
      <c r="C92" s="368">
        <f>'Plano Estatístico Analitic 2020'!C64</f>
        <v>0</v>
      </c>
      <c r="D92" s="368">
        <f>'Plano Estatístico Analitic 2020'!D64</f>
        <v>0</v>
      </c>
      <c r="E92" s="368">
        <f>'Plano Estatístico Analitic 2020'!E64</f>
        <v>0</v>
      </c>
      <c r="F92" s="368">
        <f>'Plano Estatístico Analitic 2020'!F64</f>
        <v>0</v>
      </c>
      <c r="G92" s="368">
        <f>'Plano Estatístico Analitic 2020'!G64</f>
        <v>0</v>
      </c>
      <c r="H92" s="368">
        <f>'Plano Estatístico Analitic 2020'!H64</f>
        <v>0</v>
      </c>
      <c r="I92" s="368">
        <f>'Plano Estatístico Analitic 2020'!I64</f>
        <v>0</v>
      </c>
      <c r="J92" s="368">
        <f>'Plano Estatístico Analitic 2020'!J64</f>
        <v>0</v>
      </c>
      <c r="K92" s="368">
        <f>'Plano Estatístico Analitic 2020'!K64</f>
        <v>0</v>
      </c>
      <c r="L92" s="368">
        <f>'Plano Estatístico Analitic 2020'!L64</f>
        <v>0</v>
      </c>
      <c r="M92" s="368">
        <f>'Plano Estatístico Analitic 2020'!M64</f>
        <v>5</v>
      </c>
      <c r="N92" s="368">
        <f>'Plano Estatístico Analitic 2020'!N64</f>
        <v>5</v>
      </c>
      <c r="O92" s="368">
        <f>'Plano Estatístico Analitic 2020'!O64</f>
        <v>5</v>
      </c>
    </row>
    <row r="93" spans="1:15" ht="14.25" x14ac:dyDescent="0.2">
      <c r="A93" s="322" t="s">
        <v>498</v>
      </c>
      <c r="B93" s="375">
        <f>'Plano Estatístico Analitic 2020'!B65</f>
        <v>0</v>
      </c>
      <c r="C93" s="375">
        <f>'Plano Estatístico Analitic 2020'!C65</f>
        <v>0</v>
      </c>
      <c r="D93" s="375">
        <f>'Plano Estatístico Analitic 2020'!D65</f>
        <v>0</v>
      </c>
      <c r="E93" s="375">
        <f>'Plano Estatístico Analitic 2020'!E65</f>
        <v>0</v>
      </c>
      <c r="F93" s="375">
        <f>'Plano Estatístico Analitic 2020'!F65</f>
        <v>0</v>
      </c>
      <c r="G93" s="375">
        <f>'Plano Estatístico Analitic 2020'!G65</f>
        <v>0</v>
      </c>
      <c r="H93" s="375">
        <f>'Plano Estatístico Analitic 2020'!H65</f>
        <v>0</v>
      </c>
      <c r="I93" s="375">
        <f>'Plano Estatístico Analitic 2020'!I65</f>
        <v>0</v>
      </c>
      <c r="J93" s="375">
        <f>'Plano Estatístico Analitic 2020'!J65</f>
        <v>0</v>
      </c>
      <c r="K93" s="375">
        <f>'Plano Estatístico Analitic 2020'!K65</f>
        <v>0</v>
      </c>
      <c r="L93" s="375">
        <f>'Plano Estatístico Analitic 2020'!L65</f>
        <v>0</v>
      </c>
      <c r="M93" s="375">
        <f>'Plano Estatístico Analitic 2020'!M65</f>
        <v>1</v>
      </c>
      <c r="N93" s="375">
        <f>'Plano Estatístico Analitic 2020'!N65</f>
        <v>1</v>
      </c>
      <c r="O93" s="375">
        <f>'Plano Estatístico Analitic 2020'!O65</f>
        <v>1</v>
      </c>
    </row>
    <row r="94" spans="1:15" ht="14.25" x14ac:dyDescent="0.2">
      <c r="A94" s="367" t="s">
        <v>499</v>
      </c>
      <c r="B94" s="368">
        <f>'Plano Estatístico Analitic 2020'!B66</f>
        <v>0</v>
      </c>
      <c r="C94" s="368">
        <f>'Plano Estatístico Analitic 2020'!C66</f>
        <v>0</v>
      </c>
      <c r="D94" s="368">
        <f>'Plano Estatístico Analitic 2020'!D66</f>
        <v>0</v>
      </c>
      <c r="E94" s="368">
        <f>'Plano Estatístico Analitic 2020'!E66</f>
        <v>0</v>
      </c>
      <c r="F94" s="368">
        <f>'Plano Estatístico Analitic 2020'!F66</f>
        <v>0</v>
      </c>
      <c r="G94" s="368">
        <f>'Plano Estatístico Analitic 2020'!G66</f>
        <v>0</v>
      </c>
      <c r="H94" s="368">
        <f>'Plano Estatístico Analitic 2020'!H66</f>
        <v>0</v>
      </c>
      <c r="I94" s="368">
        <f>'Plano Estatístico Analitic 2020'!I66</f>
        <v>0</v>
      </c>
      <c r="J94" s="368">
        <f>'Plano Estatístico Analitic 2020'!J66</f>
        <v>0</v>
      </c>
      <c r="K94" s="368">
        <f>'Plano Estatístico Analitic 2020'!K66</f>
        <v>0</v>
      </c>
      <c r="L94" s="368">
        <f>'Plano Estatístico Analitic 2020'!L66</f>
        <v>0</v>
      </c>
      <c r="M94" s="368">
        <f>'Plano Estatístico Analitic 2020'!M66</f>
        <v>1</v>
      </c>
      <c r="N94" s="368">
        <f>'Plano Estatístico Analitic 2020'!N66</f>
        <v>1</v>
      </c>
      <c r="O94" s="368">
        <f>'Plano Estatístico Analitic 2020'!O66</f>
        <v>1</v>
      </c>
    </row>
    <row r="95" spans="1:15" x14ac:dyDescent="0.2">
      <c r="A95" s="369" t="s">
        <v>0</v>
      </c>
      <c r="B95" s="370">
        <f>SUM(B54:B94)</f>
        <v>16530</v>
      </c>
      <c r="C95" s="370">
        <f t="shared" ref="C95:O95" si="0">SUM(C54:C94)</f>
        <v>12743</v>
      </c>
      <c r="D95" s="370">
        <f t="shared" si="0"/>
        <v>9817</v>
      </c>
      <c r="E95" s="370">
        <f t="shared" si="0"/>
        <v>1662</v>
      </c>
      <c r="F95" s="370">
        <f t="shared" si="0"/>
        <v>1459</v>
      </c>
      <c r="G95" s="370">
        <f t="shared" si="0"/>
        <v>2546</v>
      </c>
      <c r="H95" s="370">
        <f t="shared" si="0"/>
        <v>5020</v>
      </c>
      <c r="I95" s="370">
        <f t="shared" si="0"/>
        <v>7587</v>
      </c>
      <c r="J95" s="370">
        <f t="shared" si="0"/>
        <v>11559</v>
      </c>
      <c r="K95" s="370">
        <f t="shared" si="0"/>
        <v>11641</v>
      </c>
      <c r="L95" s="370">
        <f t="shared" si="0"/>
        <v>9517</v>
      </c>
      <c r="M95" s="370">
        <f t="shared" si="0"/>
        <v>8843</v>
      </c>
      <c r="N95" s="370">
        <f t="shared" si="0"/>
        <v>98988</v>
      </c>
      <c r="O95" s="370">
        <f t="shared" si="0"/>
        <v>8355.05303030303</v>
      </c>
    </row>
    <row r="96" spans="1:15" s="54" customFormat="1" x14ac:dyDescent="0.2">
      <c r="A96" s="371"/>
      <c r="B96" s="372"/>
      <c r="C96" s="372"/>
      <c r="D96" s="372"/>
      <c r="E96" s="372"/>
      <c r="F96" s="372"/>
      <c r="G96" s="372"/>
      <c r="H96" s="372"/>
      <c r="I96" s="372"/>
      <c r="J96" s="372"/>
      <c r="K96" s="372"/>
      <c r="L96" s="372"/>
      <c r="M96" s="372"/>
      <c r="N96" s="372"/>
      <c r="O96" s="373"/>
    </row>
    <row r="97" spans="1:15" ht="14.25" x14ac:dyDescent="0.2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</row>
    <row r="98" spans="1:15" x14ac:dyDescent="0.2">
      <c r="A98" s="713" t="s">
        <v>476</v>
      </c>
      <c r="B98" s="714"/>
      <c r="C98" s="714"/>
      <c r="D98" s="714"/>
      <c r="E98" s="714"/>
      <c r="F98" s="714"/>
      <c r="G98" s="714"/>
      <c r="H98" s="714"/>
      <c r="I98" s="714"/>
      <c r="J98" s="714"/>
      <c r="K98" s="714"/>
      <c r="L98" s="714"/>
      <c r="M98" s="714"/>
      <c r="N98" s="714"/>
      <c r="O98" s="715"/>
    </row>
    <row r="99" spans="1:15" ht="6" customHeight="1" x14ac:dyDescent="0.2">
      <c r="A99" s="716"/>
      <c r="B99" s="716"/>
      <c r="C99" s="716"/>
      <c r="D99" s="716"/>
      <c r="E99" s="716"/>
      <c r="F99" s="716"/>
      <c r="G99" s="716"/>
      <c r="H99" s="716"/>
      <c r="I99" s="716"/>
      <c r="J99" s="716"/>
      <c r="K99" s="716"/>
      <c r="L99" s="716"/>
      <c r="M99" s="716"/>
      <c r="N99" s="716"/>
      <c r="O99" s="716"/>
    </row>
    <row r="100" spans="1:15" s="53" customFormat="1" x14ac:dyDescent="0.2">
      <c r="A100" s="339" t="s">
        <v>433</v>
      </c>
      <c r="B100" s="340">
        <v>43831</v>
      </c>
      <c r="C100" s="340">
        <v>43862</v>
      </c>
      <c r="D100" s="340">
        <v>43891</v>
      </c>
      <c r="E100" s="340">
        <v>43922</v>
      </c>
      <c r="F100" s="340">
        <v>43952</v>
      </c>
      <c r="G100" s="340">
        <v>43983</v>
      </c>
      <c r="H100" s="340">
        <v>44013</v>
      </c>
      <c r="I100" s="340">
        <v>44044</v>
      </c>
      <c r="J100" s="340">
        <v>44075</v>
      </c>
      <c r="K100" s="340">
        <v>44105</v>
      </c>
      <c r="L100" s="340">
        <v>44136</v>
      </c>
      <c r="M100" s="340">
        <v>44166</v>
      </c>
      <c r="N100" s="340" t="s">
        <v>431</v>
      </c>
      <c r="O100" s="340" t="s">
        <v>376</v>
      </c>
    </row>
    <row r="101" spans="1:15" s="53" customFormat="1" ht="14.25" x14ac:dyDescent="0.2">
      <c r="A101" s="374" t="s">
        <v>328</v>
      </c>
      <c r="B101" s="368">
        <f>'Plano Estatístico Analitic 2020'!B201</f>
        <v>281</v>
      </c>
      <c r="C101" s="368">
        <f>'Plano Estatístico Analitic 2020'!C201</f>
        <v>341</v>
      </c>
      <c r="D101" s="368">
        <f>'Plano Estatístico Analitic 2020'!D201</f>
        <v>160</v>
      </c>
      <c r="E101" s="368">
        <f>'Plano Estatístico Analitic 2020'!E201</f>
        <v>122</v>
      </c>
      <c r="F101" s="368">
        <f>'Plano Estatístico Analitic 2020'!F201</f>
        <v>92</v>
      </c>
      <c r="G101" s="368">
        <f>'Plano Estatístico Analitic 2020'!G201</f>
        <v>175</v>
      </c>
      <c r="H101" s="368">
        <f>'Plano Estatístico Analitic 2020'!H201</f>
        <v>183</v>
      </c>
      <c r="I101" s="368">
        <f>'Plano Estatístico Analitic 2020'!I201</f>
        <v>206</v>
      </c>
      <c r="J101" s="368">
        <f>'Plano Estatístico Analitic 2020'!J201</f>
        <v>241</v>
      </c>
      <c r="K101" s="368">
        <f>'Plano Estatístico Analitic 2020'!K201</f>
        <v>168</v>
      </c>
      <c r="L101" s="368">
        <f>'Plano Estatístico Analitic 2020'!L201</f>
        <v>209</v>
      </c>
      <c r="M101" s="368">
        <f>'Plano Estatístico Analitic 2020'!M201</f>
        <v>122</v>
      </c>
      <c r="N101" s="368">
        <f>'Plano Estatístico Analitic 2020'!N201</f>
        <v>2300</v>
      </c>
      <c r="O101" s="368">
        <f>'Plano Estatístico Analitic 2020'!O201</f>
        <v>191.66666666666666</v>
      </c>
    </row>
    <row r="102" spans="1:15" s="53" customFormat="1" ht="14.25" x14ac:dyDescent="0.2">
      <c r="A102" s="376" t="s">
        <v>329</v>
      </c>
      <c r="B102" s="375">
        <f>'Plano Estatístico Analitic 2020'!B202</f>
        <v>107</v>
      </c>
      <c r="C102" s="375">
        <f>'Plano Estatístico Analitic 2020'!C202</f>
        <v>148</v>
      </c>
      <c r="D102" s="375">
        <f>'Plano Estatístico Analitic 2020'!D202</f>
        <v>57</v>
      </c>
      <c r="E102" s="375">
        <f>'Plano Estatístico Analitic 2020'!E202</f>
        <v>41</v>
      </c>
      <c r="F102" s="375">
        <f>'Plano Estatístico Analitic 2020'!F202</f>
        <v>23</v>
      </c>
      <c r="G102" s="375">
        <f>'Plano Estatístico Analitic 2020'!G202</f>
        <v>55</v>
      </c>
      <c r="H102" s="375">
        <f>'Plano Estatístico Analitic 2020'!H202</f>
        <v>61</v>
      </c>
      <c r="I102" s="375">
        <f>'Plano Estatístico Analitic 2020'!I202</f>
        <v>50</v>
      </c>
      <c r="J102" s="375">
        <f>'Plano Estatístico Analitic 2020'!J202</f>
        <v>63</v>
      </c>
      <c r="K102" s="375">
        <f>'Plano Estatístico Analitic 2020'!K202</f>
        <v>50</v>
      </c>
      <c r="L102" s="375">
        <f>'Plano Estatístico Analitic 2020'!L202</f>
        <v>46</v>
      </c>
      <c r="M102" s="375">
        <f>'Plano Estatístico Analitic 2020'!M202</f>
        <v>31</v>
      </c>
      <c r="N102" s="375">
        <f>'Plano Estatístico Analitic 2020'!N202</f>
        <v>732</v>
      </c>
      <c r="O102" s="375">
        <f>'Plano Estatístico Analitic 2020'!O202</f>
        <v>61</v>
      </c>
    </row>
    <row r="103" spans="1:15" s="53" customFormat="1" ht="14.25" x14ac:dyDescent="0.2">
      <c r="A103" s="374" t="s">
        <v>330</v>
      </c>
      <c r="B103" s="368">
        <f>'Plano Estatístico Analitic 2020'!B203</f>
        <v>145</v>
      </c>
      <c r="C103" s="368">
        <f>'Plano Estatístico Analitic 2020'!C203</f>
        <v>128</v>
      </c>
      <c r="D103" s="368">
        <f>'Plano Estatístico Analitic 2020'!D203</f>
        <v>102</v>
      </c>
      <c r="E103" s="368">
        <f>'Plano Estatístico Analitic 2020'!E203</f>
        <v>21</v>
      </c>
      <c r="F103" s="368">
        <f>'Plano Estatístico Analitic 2020'!F203</f>
        <v>10</v>
      </c>
      <c r="G103" s="368">
        <f>'Plano Estatístico Analitic 2020'!G203</f>
        <v>85</v>
      </c>
      <c r="H103" s="368">
        <f>'Plano Estatístico Analitic 2020'!H203</f>
        <v>97</v>
      </c>
      <c r="I103" s="368">
        <f>'Plano Estatístico Analitic 2020'!I203</f>
        <v>111</v>
      </c>
      <c r="J103" s="368">
        <f>'Plano Estatístico Analitic 2020'!J203</f>
        <v>81</v>
      </c>
      <c r="K103" s="368">
        <f>'Plano Estatístico Analitic 2020'!K203</f>
        <v>90</v>
      </c>
      <c r="L103" s="368">
        <f>'Plano Estatístico Analitic 2020'!L203</f>
        <v>160</v>
      </c>
      <c r="M103" s="368">
        <f>'Plano Estatístico Analitic 2020'!M203</f>
        <v>90</v>
      </c>
      <c r="N103" s="368">
        <f>'Plano Estatístico Analitic 2020'!N203</f>
        <v>1120</v>
      </c>
      <c r="O103" s="368">
        <f>'Plano Estatístico Analitic 2020'!O203</f>
        <v>93.333333333333329</v>
      </c>
    </row>
    <row r="104" spans="1:15" s="53" customFormat="1" ht="14.25" x14ac:dyDescent="0.2">
      <c r="A104" s="376" t="s">
        <v>331</v>
      </c>
      <c r="B104" s="375">
        <f>'Plano Estatístico Analitic 2020'!B204</f>
        <v>314</v>
      </c>
      <c r="C104" s="375">
        <f>'Plano Estatístico Analitic 2020'!C204</f>
        <v>289</v>
      </c>
      <c r="D104" s="375">
        <f>'Plano Estatístico Analitic 2020'!D204</f>
        <v>194</v>
      </c>
      <c r="E104" s="375">
        <f>'Plano Estatístico Analitic 2020'!E204</f>
        <v>177</v>
      </c>
      <c r="F104" s="375">
        <f>'Plano Estatístico Analitic 2020'!F204</f>
        <v>98</v>
      </c>
      <c r="G104" s="375">
        <f>'Plano Estatístico Analitic 2020'!G204</f>
        <v>332</v>
      </c>
      <c r="H104" s="375">
        <f>'Plano Estatístico Analitic 2020'!H204</f>
        <v>310</v>
      </c>
      <c r="I104" s="375">
        <f>'Plano Estatístico Analitic 2020'!I204</f>
        <v>285</v>
      </c>
      <c r="J104" s="375">
        <f>'Plano Estatístico Analitic 2020'!J204</f>
        <v>302</v>
      </c>
      <c r="K104" s="375">
        <f>'Plano Estatístico Analitic 2020'!K204</f>
        <v>425</v>
      </c>
      <c r="L104" s="375">
        <f>'Plano Estatístico Analitic 2020'!L204</f>
        <v>337</v>
      </c>
      <c r="M104" s="375">
        <f>'Plano Estatístico Analitic 2020'!M204</f>
        <v>150</v>
      </c>
      <c r="N104" s="375">
        <f>'Plano Estatístico Analitic 2020'!N204</f>
        <v>3213</v>
      </c>
      <c r="O104" s="375">
        <f>'Plano Estatístico Analitic 2020'!O204</f>
        <v>267.75</v>
      </c>
    </row>
    <row r="105" spans="1:15" s="53" customFormat="1" ht="14.25" x14ac:dyDescent="0.2">
      <c r="A105" s="374" t="s">
        <v>332</v>
      </c>
      <c r="B105" s="368">
        <f>'Plano Estatístico Analitic 2020'!B205</f>
        <v>227</v>
      </c>
      <c r="C105" s="368">
        <f>'Plano Estatístico Analitic 2020'!C205</f>
        <v>257</v>
      </c>
      <c r="D105" s="368">
        <f>'Plano Estatístico Analitic 2020'!D205</f>
        <v>128</v>
      </c>
      <c r="E105" s="368">
        <f>'Plano Estatístico Analitic 2020'!E205</f>
        <v>89</v>
      </c>
      <c r="F105" s="368">
        <f>'Plano Estatístico Analitic 2020'!F205</f>
        <v>87</v>
      </c>
      <c r="G105" s="368">
        <f>'Plano Estatístico Analitic 2020'!G205</f>
        <v>305</v>
      </c>
      <c r="H105" s="368">
        <f>'Plano Estatístico Analitic 2020'!H205</f>
        <v>303</v>
      </c>
      <c r="I105" s="368">
        <f>'Plano Estatístico Analitic 2020'!I205</f>
        <v>419</v>
      </c>
      <c r="J105" s="368">
        <f>'Plano Estatístico Analitic 2020'!J205</f>
        <v>244</v>
      </c>
      <c r="K105" s="368">
        <f>'Plano Estatístico Analitic 2020'!K205</f>
        <v>215</v>
      </c>
      <c r="L105" s="368">
        <f>'Plano Estatístico Analitic 2020'!L205</f>
        <v>333</v>
      </c>
      <c r="M105" s="368">
        <f>'Plano Estatístico Analitic 2020'!M205</f>
        <v>122</v>
      </c>
      <c r="N105" s="368">
        <f>'Plano Estatístico Analitic 2020'!N205</f>
        <v>2729</v>
      </c>
      <c r="O105" s="368">
        <f>'Plano Estatístico Analitic 2020'!O205</f>
        <v>227.41666666666666</v>
      </c>
    </row>
    <row r="106" spans="1:15" s="53" customFormat="1" ht="14.25" x14ac:dyDescent="0.2">
      <c r="A106" s="376" t="s">
        <v>333</v>
      </c>
      <c r="B106" s="375">
        <f>'Plano Estatístico Analitic 2020'!B206</f>
        <v>155</v>
      </c>
      <c r="C106" s="375">
        <f>'Plano Estatístico Analitic 2020'!C206</f>
        <v>156</v>
      </c>
      <c r="D106" s="375">
        <f>'Plano Estatístico Analitic 2020'!D206</f>
        <v>178</v>
      </c>
      <c r="E106" s="375">
        <f>'Plano Estatístico Analitic 2020'!E206</f>
        <v>105</v>
      </c>
      <c r="F106" s="375">
        <f>'Plano Estatístico Analitic 2020'!F206</f>
        <v>27</v>
      </c>
      <c r="G106" s="375">
        <f>'Plano Estatístico Analitic 2020'!G206</f>
        <v>90</v>
      </c>
      <c r="H106" s="375">
        <f>'Plano Estatístico Analitic 2020'!H206</f>
        <v>182</v>
      </c>
      <c r="I106" s="375">
        <f>'Plano Estatístico Analitic 2020'!I206</f>
        <v>180</v>
      </c>
      <c r="J106" s="375">
        <f>'Plano Estatístico Analitic 2020'!J206</f>
        <v>142</v>
      </c>
      <c r="K106" s="375">
        <f>'Plano Estatístico Analitic 2020'!K206</f>
        <v>103</v>
      </c>
      <c r="L106" s="375">
        <f>'Plano Estatístico Analitic 2020'!L206</f>
        <v>166</v>
      </c>
      <c r="M106" s="375">
        <f>'Plano Estatístico Analitic 2020'!M206</f>
        <v>99</v>
      </c>
      <c r="N106" s="375">
        <f>'Plano Estatístico Analitic 2020'!N206</f>
        <v>1583</v>
      </c>
      <c r="O106" s="375">
        <f>'Plano Estatístico Analitic 2020'!O206</f>
        <v>131.91666666666666</v>
      </c>
    </row>
    <row r="107" spans="1:15" s="53" customFormat="1" ht="14.25" x14ac:dyDescent="0.2">
      <c r="A107" s="374" t="s">
        <v>334</v>
      </c>
      <c r="B107" s="368">
        <f>'Plano Estatístico Analitic 2020'!B207</f>
        <v>108</v>
      </c>
      <c r="C107" s="368">
        <f>'Plano Estatístico Analitic 2020'!C207</f>
        <v>98</v>
      </c>
      <c r="D107" s="368">
        <f>'Plano Estatístico Analitic 2020'!D207</f>
        <v>73</v>
      </c>
      <c r="E107" s="368">
        <f>'Plano Estatístico Analitic 2020'!E207</f>
        <v>43</v>
      </c>
      <c r="F107" s="368">
        <f>'Plano Estatístico Analitic 2020'!F207</f>
        <v>21</v>
      </c>
      <c r="G107" s="368">
        <f>'Plano Estatístico Analitic 2020'!G207</f>
        <v>75</v>
      </c>
      <c r="H107" s="368">
        <f>'Plano Estatístico Analitic 2020'!H207</f>
        <v>81</v>
      </c>
      <c r="I107" s="368">
        <f>'Plano Estatístico Analitic 2020'!I207</f>
        <v>120</v>
      </c>
      <c r="J107" s="368">
        <f>'Plano Estatístico Analitic 2020'!J207</f>
        <v>132</v>
      </c>
      <c r="K107" s="368">
        <f>'Plano Estatístico Analitic 2020'!K207</f>
        <v>163</v>
      </c>
      <c r="L107" s="368">
        <f>'Plano Estatístico Analitic 2020'!L207</f>
        <v>128</v>
      </c>
      <c r="M107" s="368">
        <f>'Plano Estatístico Analitic 2020'!M207</f>
        <v>73</v>
      </c>
      <c r="N107" s="368">
        <f>'Plano Estatístico Analitic 2020'!N207</f>
        <v>1115</v>
      </c>
      <c r="O107" s="368">
        <f>'Plano Estatístico Analitic 2020'!O207</f>
        <v>92.916666666666671</v>
      </c>
    </row>
    <row r="108" spans="1:15" ht="14.25" x14ac:dyDescent="0.2">
      <c r="A108" s="376" t="s">
        <v>335</v>
      </c>
      <c r="B108" s="375">
        <f>'Plano Estatístico Analitic 2020'!B208</f>
        <v>158</v>
      </c>
      <c r="C108" s="375">
        <f>'Plano Estatístico Analitic 2020'!C208</f>
        <v>187</v>
      </c>
      <c r="D108" s="375">
        <f>'Plano Estatístico Analitic 2020'!D208</f>
        <v>80</v>
      </c>
      <c r="E108" s="375">
        <f>'Plano Estatístico Analitic 2020'!E208</f>
        <v>26</v>
      </c>
      <c r="F108" s="375">
        <f>'Plano Estatístico Analitic 2020'!F208</f>
        <v>23</v>
      </c>
      <c r="G108" s="375">
        <f>'Plano Estatístico Analitic 2020'!G208</f>
        <v>73</v>
      </c>
      <c r="H108" s="375">
        <f>'Plano Estatístico Analitic 2020'!H208</f>
        <v>137</v>
      </c>
      <c r="I108" s="375">
        <f>'Plano Estatístico Analitic 2020'!I208</f>
        <v>129</v>
      </c>
      <c r="J108" s="375">
        <f>'Plano Estatístico Analitic 2020'!J208</f>
        <v>174</v>
      </c>
      <c r="K108" s="375">
        <f>'Plano Estatístico Analitic 2020'!K208</f>
        <v>167</v>
      </c>
      <c r="L108" s="375">
        <f>'Plano Estatístico Analitic 2020'!L208</f>
        <v>148</v>
      </c>
      <c r="M108" s="375">
        <f>'Plano Estatístico Analitic 2020'!M208</f>
        <v>89</v>
      </c>
      <c r="N108" s="375">
        <f>'Plano Estatístico Analitic 2020'!N208</f>
        <v>1391</v>
      </c>
      <c r="O108" s="375">
        <f>'Plano Estatístico Analitic 2020'!O208</f>
        <v>115.91666666666667</v>
      </c>
    </row>
    <row r="109" spans="1:15" ht="14.25" x14ac:dyDescent="0.2">
      <c r="A109" s="374" t="s">
        <v>336</v>
      </c>
      <c r="B109" s="368">
        <f>'Plano Estatístico Analitic 2020'!B209</f>
        <v>66</v>
      </c>
      <c r="C109" s="368">
        <f>'Plano Estatístico Analitic 2020'!C209</f>
        <v>77</v>
      </c>
      <c r="D109" s="368">
        <f>'Plano Estatístico Analitic 2020'!D209</f>
        <v>48</v>
      </c>
      <c r="E109" s="368">
        <f>'Plano Estatístico Analitic 2020'!E209</f>
        <v>5</v>
      </c>
      <c r="F109" s="368">
        <f>'Plano Estatístico Analitic 2020'!F209</f>
        <v>10</v>
      </c>
      <c r="G109" s="368">
        <f>'Plano Estatístico Analitic 2020'!G209</f>
        <v>49</v>
      </c>
      <c r="H109" s="368">
        <f>'Plano Estatístico Analitic 2020'!H209</f>
        <v>89</v>
      </c>
      <c r="I109" s="368">
        <f>'Plano Estatístico Analitic 2020'!I209</f>
        <v>109</v>
      </c>
      <c r="J109" s="368">
        <f>'Plano Estatístico Analitic 2020'!J209</f>
        <v>73</v>
      </c>
      <c r="K109" s="368">
        <f>'Plano Estatístico Analitic 2020'!K209</f>
        <v>66</v>
      </c>
      <c r="L109" s="368">
        <f>'Plano Estatístico Analitic 2020'!L209</f>
        <v>140</v>
      </c>
      <c r="M109" s="368">
        <f>'Plano Estatístico Analitic 2020'!M209</f>
        <v>93</v>
      </c>
      <c r="N109" s="368">
        <f>'Plano Estatístico Analitic 2020'!N209</f>
        <v>825</v>
      </c>
      <c r="O109" s="368">
        <f>'Plano Estatístico Analitic 2020'!O209</f>
        <v>68.75</v>
      </c>
    </row>
    <row r="110" spans="1:15" ht="14.25" x14ac:dyDescent="0.2">
      <c r="A110" s="376" t="s">
        <v>337</v>
      </c>
      <c r="B110" s="375">
        <f>'Plano Estatístico Analitic 2020'!B210</f>
        <v>141</v>
      </c>
      <c r="C110" s="375">
        <f>'Plano Estatístico Analitic 2020'!C210</f>
        <v>104</v>
      </c>
      <c r="D110" s="375">
        <f>'Plano Estatístico Analitic 2020'!D210</f>
        <v>1</v>
      </c>
      <c r="E110" s="375">
        <f>'Plano Estatístico Analitic 2020'!E210</f>
        <v>0</v>
      </c>
      <c r="F110" s="375">
        <f>'Plano Estatístico Analitic 2020'!F210</f>
        <v>28</v>
      </c>
      <c r="G110" s="375">
        <f>'Plano Estatístico Analitic 2020'!G210</f>
        <v>120</v>
      </c>
      <c r="H110" s="375">
        <f>'Plano Estatístico Analitic 2020'!H210</f>
        <v>90</v>
      </c>
      <c r="I110" s="375">
        <f>'Plano Estatístico Analitic 2020'!I210</f>
        <v>102</v>
      </c>
      <c r="J110" s="375">
        <f>'Plano Estatístico Analitic 2020'!J210</f>
        <v>129</v>
      </c>
      <c r="K110" s="375">
        <f>'Plano Estatístico Analitic 2020'!K210</f>
        <v>97</v>
      </c>
      <c r="L110" s="375">
        <f>'Plano Estatístico Analitic 2020'!L210</f>
        <v>133</v>
      </c>
      <c r="M110" s="375">
        <f>'Plano Estatístico Analitic 2020'!M210</f>
        <v>67</v>
      </c>
      <c r="N110" s="375">
        <f>'Plano Estatístico Analitic 2020'!N210</f>
        <v>1012</v>
      </c>
      <c r="O110" s="375">
        <f>'Plano Estatístico Analitic 2020'!O210</f>
        <v>84.333333333333329</v>
      </c>
    </row>
    <row r="111" spans="1:15" ht="14.25" x14ac:dyDescent="0.2">
      <c r="A111" s="374" t="s">
        <v>338</v>
      </c>
      <c r="B111" s="368">
        <f>'Plano Estatístico Analitic 2020'!B211</f>
        <v>39</v>
      </c>
      <c r="C111" s="368">
        <f>'Plano Estatístico Analitic 2020'!C211</f>
        <v>26</v>
      </c>
      <c r="D111" s="368">
        <f>'Plano Estatístico Analitic 2020'!D211</f>
        <v>24</v>
      </c>
      <c r="E111" s="368">
        <f>'Plano Estatístico Analitic 2020'!E211</f>
        <v>11</v>
      </c>
      <c r="F111" s="368">
        <f>'Plano Estatístico Analitic 2020'!F211</f>
        <v>20</v>
      </c>
      <c r="G111" s="368">
        <f>'Plano Estatístico Analitic 2020'!G211</f>
        <v>35</v>
      </c>
      <c r="H111" s="368">
        <f>'Plano Estatístico Analitic 2020'!H211</f>
        <v>45</v>
      </c>
      <c r="I111" s="368">
        <f>'Plano Estatístico Analitic 2020'!I211</f>
        <v>142</v>
      </c>
      <c r="J111" s="368">
        <f>'Plano Estatístico Analitic 2020'!J211</f>
        <v>111</v>
      </c>
      <c r="K111" s="368">
        <f>'Plano Estatístico Analitic 2020'!K211</f>
        <v>65</v>
      </c>
      <c r="L111" s="368">
        <f>'Plano Estatístico Analitic 2020'!L211</f>
        <v>115</v>
      </c>
      <c r="M111" s="368">
        <f>'Plano Estatístico Analitic 2020'!M211</f>
        <v>60</v>
      </c>
      <c r="N111" s="368">
        <f>'Plano Estatístico Analitic 2020'!N211</f>
        <v>693</v>
      </c>
      <c r="O111" s="368">
        <f>'Plano Estatístico Analitic 2020'!O211</f>
        <v>57.75</v>
      </c>
    </row>
    <row r="112" spans="1:15" ht="14.25" x14ac:dyDescent="0.2">
      <c r="A112" s="376" t="s">
        <v>339</v>
      </c>
      <c r="B112" s="375">
        <f>'Plano Estatístico Analitic 2020'!B212</f>
        <v>717</v>
      </c>
      <c r="C112" s="375">
        <f>'Plano Estatístico Analitic 2020'!C212</f>
        <v>936</v>
      </c>
      <c r="D112" s="375">
        <f>'Plano Estatístico Analitic 2020'!D212</f>
        <v>758</v>
      </c>
      <c r="E112" s="375">
        <f>'Plano Estatístico Analitic 2020'!E212</f>
        <v>402</v>
      </c>
      <c r="F112" s="375">
        <f>'Plano Estatístico Analitic 2020'!F212</f>
        <v>253</v>
      </c>
      <c r="G112" s="375">
        <f>'Plano Estatístico Analitic 2020'!G212</f>
        <v>707</v>
      </c>
      <c r="H112" s="375">
        <f>'Plano Estatístico Analitic 2020'!H212</f>
        <v>857</v>
      </c>
      <c r="I112" s="375">
        <f>'Plano Estatístico Analitic 2020'!I212</f>
        <v>999</v>
      </c>
      <c r="J112" s="375">
        <f>'Plano Estatístico Analitic 2020'!J212</f>
        <v>1014</v>
      </c>
      <c r="K112" s="375">
        <f>'Plano Estatístico Analitic 2020'!K212</f>
        <v>1110</v>
      </c>
      <c r="L112" s="375">
        <f>'Plano Estatístico Analitic 2020'!L212</f>
        <v>1342</v>
      </c>
      <c r="M112" s="375">
        <f>'Plano Estatístico Analitic 2020'!M212</f>
        <v>491</v>
      </c>
      <c r="N112" s="375">
        <f>'Plano Estatístico Analitic 2020'!N212</f>
        <v>9586</v>
      </c>
      <c r="O112" s="375">
        <f>'Plano Estatístico Analitic 2020'!O212</f>
        <v>798.83333333333337</v>
      </c>
    </row>
    <row r="113" spans="1:15" ht="14.25" x14ac:dyDescent="0.2">
      <c r="A113" s="374" t="s">
        <v>340</v>
      </c>
      <c r="B113" s="368">
        <f>'Plano Estatístico Analitic 2020'!B213</f>
        <v>129</v>
      </c>
      <c r="C113" s="368">
        <f>'Plano Estatístico Analitic 2020'!C213</f>
        <v>112</v>
      </c>
      <c r="D113" s="368">
        <f>'Plano Estatístico Analitic 2020'!D213</f>
        <v>90</v>
      </c>
      <c r="E113" s="368">
        <f>'Plano Estatístico Analitic 2020'!E213</f>
        <v>6</v>
      </c>
      <c r="F113" s="368">
        <f>'Plano Estatístico Analitic 2020'!F213</f>
        <v>8</v>
      </c>
      <c r="G113" s="368">
        <f>'Plano Estatístico Analitic 2020'!G213</f>
        <v>11</v>
      </c>
      <c r="H113" s="368">
        <f>'Plano Estatístico Analitic 2020'!H213</f>
        <v>18</v>
      </c>
      <c r="I113" s="368">
        <f>'Plano Estatístico Analitic 2020'!I213</f>
        <v>7</v>
      </c>
      <c r="J113" s="368">
        <f>'Plano Estatístico Analitic 2020'!J213</f>
        <v>25</v>
      </c>
      <c r="K113" s="368">
        <f>'Plano Estatístico Analitic 2020'!K213</f>
        <v>61</v>
      </c>
      <c r="L113" s="368">
        <f>'Plano Estatístico Analitic 2020'!L213</f>
        <v>57</v>
      </c>
      <c r="M113" s="368">
        <f>'Plano Estatístico Analitic 2020'!M213</f>
        <v>56</v>
      </c>
      <c r="N113" s="368">
        <f>'Plano Estatístico Analitic 2020'!N213</f>
        <v>580</v>
      </c>
      <c r="O113" s="368">
        <f>'Plano Estatístico Analitic 2020'!O213</f>
        <v>48.333333333333336</v>
      </c>
    </row>
    <row r="114" spans="1:15" ht="14.25" x14ac:dyDescent="0.2">
      <c r="A114" s="376" t="s">
        <v>341</v>
      </c>
      <c r="B114" s="375">
        <f>'Plano Estatístico Analitic 2020'!B214</f>
        <v>61</v>
      </c>
      <c r="C114" s="375">
        <f>'Plano Estatístico Analitic 2020'!C214</f>
        <v>82</v>
      </c>
      <c r="D114" s="375">
        <f>'Plano Estatístico Analitic 2020'!D214</f>
        <v>79</v>
      </c>
      <c r="E114" s="375">
        <f>'Plano Estatístico Analitic 2020'!E214</f>
        <v>30</v>
      </c>
      <c r="F114" s="375">
        <f>'Plano Estatístico Analitic 2020'!F214</f>
        <v>33</v>
      </c>
      <c r="G114" s="375">
        <f>'Plano Estatístico Analitic 2020'!G214</f>
        <v>81</v>
      </c>
      <c r="H114" s="375">
        <f>'Plano Estatístico Analitic 2020'!H214</f>
        <v>82</v>
      </c>
      <c r="I114" s="375">
        <f>'Plano Estatístico Analitic 2020'!I214</f>
        <v>78</v>
      </c>
      <c r="J114" s="375">
        <f>'Plano Estatístico Analitic 2020'!J214</f>
        <v>92</v>
      </c>
      <c r="K114" s="375">
        <f>'Plano Estatístico Analitic 2020'!K214</f>
        <v>102</v>
      </c>
      <c r="L114" s="375">
        <f>'Plano Estatístico Analitic 2020'!L214</f>
        <v>77</v>
      </c>
      <c r="M114" s="375">
        <f>'Plano Estatístico Analitic 2020'!M214</f>
        <v>69</v>
      </c>
      <c r="N114" s="375">
        <f>'Plano Estatístico Analitic 2020'!N214</f>
        <v>866</v>
      </c>
      <c r="O114" s="375">
        <f>'Plano Estatístico Analitic 2020'!O214</f>
        <v>72.166666666666671</v>
      </c>
    </row>
    <row r="115" spans="1:15" ht="14.25" x14ac:dyDescent="0.2">
      <c r="A115" s="374" t="s">
        <v>342</v>
      </c>
      <c r="B115" s="368">
        <f>'Plano Estatístico Analitic 2020'!B215</f>
        <v>257</v>
      </c>
      <c r="C115" s="368">
        <f>'Plano Estatístico Analitic 2020'!C215</f>
        <v>222</v>
      </c>
      <c r="D115" s="368">
        <f>'Plano Estatístico Analitic 2020'!D215</f>
        <v>173</v>
      </c>
      <c r="E115" s="368">
        <f>'Plano Estatístico Analitic 2020'!E215</f>
        <v>76</v>
      </c>
      <c r="F115" s="368">
        <f>'Plano Estatístico Analitic 2020'!F215</f>
        <v>127</v>
      </c>
      <c r="G115" s="368">
        <f>'Plano Estatístico Analitic 2020'!G215</f>
        <v>205</v>
      </c>
      <c r="H115" s="368">
        <f>'Plano Estatístico Analitic 2020'!H215</f>
        <v>220</v>
      </c>
      <c r="I115" s="368">
        <f>'Plano Estatístico Analitic 2020'!I215</f>
        <v>238</v>
      </c>
      <c r="J115" s="368">
        <f>'Plano Estatístico Analitic 2020'!J215</f>
        <v>249</v>
      </c>
      <c r="K115" s="368">
        <f>'Plano Estatístico Analitic 2020'!K215</f>
        <v>497</v>
      </c>
      <c r="L115" s="368">
        <f>'Plano Estatístico Analitic 2020'!L215</f>
        <v>469</v>
      </c>
      <c r="M115" s="368">
        <f>'Plano Estatístico Analitic 2020'!M215</f>
        <v>233</v>
      </c>
      <c r="N115" s="368">
        <f>'Plano Estatístico Analitic 2020'!N215</f>
        <v>2966</v>
      </c>
      <c r="O115" s="368">
        <f>'Plano Estatístico Analitic 2020'!O215</f>
        <v>247.16666666666666</v>
      </c>
    </row>
    <row r="116" spans="1:15" s="54" customFormat="1" x14ac:dyDescent="0.2">
      <c r="A116" s="376" t="s">
        <v>343</v>
      </c>
      <c r="B116" s="375">
        <f>'Plano Estatístico Analitic 2020'!B216</f>
        <v>160</v>
      </c>
      <c r="C116" s="375">
        <f>'Plano Estatístico Analitic 2020'!C216</f>
        <v>181</v>
      </c>
      <c r="D116" s="375">
        <f>'Plano Estatístico Analitic 2020'!D216</f>
        <v>66</v>
      </c>
      <c r="E116" s="375">
        <f>'Plano Estatístico Analitic 2020'!E216</f>
        <v>52</v>
      </c>
      <c r="F116" s="375">
        <f>'Plano Estatístico Analitic 2020'!F216</f>
        <v>48</v>
      </c>
      <c r="G116" s="375">
        <f>'Plano Estatístico Analitic 2020'!G216</f>
        <v>79</v>
      </c>
      <c r="H116" s="375">
        <f>'Plano Estatístico Analitic 2020'!H216</f>
        <v>71</v>
      </c>
      <c r="I116" s="375">
        <f>'Plano Estatístico Analitic 2020'!I216</f>
        <v>81</v>
      </c>
      <c r="J116" s="375">
        <f>'Plano Estatístico Analitic 2020'!J216</f>
        <v>75</v>
      </c>
      <c r="K116" s="375">
        <f>'Plano Estatístico Analitic 2020'!K216</f>
        <v>101</v>
      </c>
      <c r="L116" s="375">
        <f>'Plano Estatístico Analitic 2020'!L216</f>
        <v>105</v>
      </c>
      <c r="M116" s="375">
        <f>'Plano Estatístico Analitic 2020'!M216</f>
        <v>69</v>
      </c>
      <c r="N116" s="375">
        <f>'Plano Estatístico Analitic 2020'!N216</f>
        <v>1088</v>
      </c>
      <c r="O116" s="375">
        <f>'Plano Estatístico Analitic 2020'!O216</f>
        <v>90.666666666666671</v>
      </c>
    </row>
    <row r="117" spans="1:15" ht="14.25" x14ac:dyDescent="0.2">
      <c r="A117" s="374" t="s">
        <v>344</v>
      </c>
      <c r="B117" s="368">
        <f>'Plano Estatístico Analitic 2020'!B217</f>
        <v>5</v>
      </c>
      <c r="C117" s="368">
        <f>'Plano Estatístico Analitic 2020'!C217</f>
        <v>3</v>
      </c>
      <c r="D117" s="368">
        <f>'Plano Estatístico Analitic 2020'!D217</f>
        <v>3</v>
      </c>
      <c r="E117" s="368">
        <f>'Plano Estatístico Analitic 2020'!E217</f>
        <v>2</v>
      </c>
      <c r="F117" s="368">
        <f>'Plano Estatístico Analitic 2020'!F217</f>
        <v>2</v>
      </c>
      <c r="G117" s="368">
        <f>'Plano Estatístico Analitic 2020'!G217</f>
        <v>8</v>
      </c>
      <c r="H117" s="368">
        <f>'Plano Estatístico Analitic 2020'!H217</f>
        <v>5</v>
      </c>
      <c r="I117" s="368">
        <f>'Plano Estatístico Analitic 2020'!I217</f>
        <v>7</v>
      </c>
      <c r="J117" s="368">
        <f>'Plano Estatístico Analitic 2020'!J217</f>
        <v>4</v>
      </c>
      <c r="K117" s="368">
        <f>'Plano Estatístico Analitic 2020'!K217</f>
        <v>7</v>
      </c>
      <c r="L117" s="368">
        <f>'Plano Estatístico Analitic 2020'!L217</f>
        <v>5</v>
      </c>
      <c r="M117" s="368">
        <f>'Plano Estatístico Analitic 2020'!M217</f>
        <v>6</v>
      </c>
      <c r="N117" s="368">
        <f>'Plano Estatístico Analitic 2020'!N217</f>
        <v>57</v>
      </c>
      <c r="O117" s="368">
        <f>'Plano Estatístico Analitic 2020'!O217</f>
        <v>4.75</v>
      </c>
    </row>
    <row r="118" spans="1:15" ht="14.25" x14ac:dyDescent="0.2">
      <c r="A118" s="376" t="s">
        <v>500</v>
      </c>
      <c r="B118" s="375">
        <f>'Plano Estatístico Analitic 2020'!B218</f>
        <v>0</v>
      </c>
      <c r="C118" s="375">
        <f>'Plano Estatístico Analitic 2020'!C218</f>
        <v>0</v>
      </c>
      <c r="D118" s="375">
        <f>'Plano Estatístico Analitic 2020'!D218</f>
        <v>0</v>
      </c>
      <c r="E118" s="375">
        <f>'Plano Estatístico Analitic 2020'!E218</f>
        <v>0</v>
      </c>
      <c r="F118" s="375">
        <f>'Plano Estatístico Analitic 2020'!F218</f>
        <v>0</v>
      </c>
      <c r="G118" s="375">
        <f>'Plano Estatístico Analitic 2020'!G218</f>
        <v>0</v>
      </c>
      <c r="H118" s="375">
        <f>'Plano Estatístico Analitic 2020'!H218</f>
        <v>0</v>
      </c>
      <c r="I118" s="375">
        <f>'Plano Estatístico Analitic 2020'!I218</f>
        <v>0</v>
      </c>
      <c r="J118" s="375">
        <f>'Plano Estatístico Analitic 2020'!J218</f>
        <v>0</v>
      </c>
      <c r="K118" s="375">
        <f>'Plano Estatístico Analitic 2020'!K218</f>
        <v>0</v>
      </c>
      <c r="L118" s="375">
        <f>'Plano Estatístico Analitic 2020'!L218</f>
        <v>0</v>
      </c>
      <c r="M118" s="375">
        <f>'Plano Estatístico Analitic 2020'!M218</f>
        <v>0</v>
      </c>
      <c r="N118" s="375">
        <f>'Plano Estatístico Analitic 2020'!N218</f>
        <v>0</v>
      </c>
      <c r="O118" s="375">
        <f>'Plano Estatístico Analitic 2020'!O218</f>
        <v>0</v>
      </c>
    </row>
    <row r="119" spans="1:15" ht="14.25" x14ac:dyDescent="0.2">
      <c r="A119" s="374" t="s">
        <v>501</v>
      </c>
      <c r="B119" s="368">
        <f>'Plano Estatístico Analitic 2020'!B219</f>
        <v>0</v>
      </c>
      <c r="C119" s="368">
        <f>'Plano Estatístico Analitic 2020'!C219</f>
        <v>0</v>
      </c>
      <c r="D119" s="368">
        <f>'Plano Estatístico Analitic 2020'!D219</f>
        <v>0</v>
      </c>
      <c r="E119" s="368">
        <f>'Plano Estatístico Analitic 2020'!E219</f>
        <v>0</v>
      </c>
      <c r="F119" s="368">
        <f>'Plano Estatístico Analitic 2020'!F219</f>
        <v>0</v>
      </c>
      <c r="G119" s="368">
        <f>'Plano Estatístico Analitic 2020'!G219</f>
        <v>0</v>
      </c>
      <c r="H119" s="368">
        <f>'Plano Estatístico Analitic 2020'!H219</f>
        <v>0</v>
      </c>
      <c r="I119" s="368">
        <f>'Plano Estatístico Analitic 2020'!I219</f>
        <v>0</v>
      </c>
      <c r="J119" s="368">
        <f>'Plano Estatístico Analitic 2020'!J219</f>
        <v>0</v>
      </c>
      <c r="K119" s="368">
        <f>'Plano Estatístico Analitic 2020'!K219</f>
        <v>0</v>
      </c>
      <c r="L119" s="368">
        <f>'Plano Estatístico Analitic 2020'!L219</f>
        <v>0</v>
      </c>
      <c r="M119" s="368">
        <f>'Plano Estatístico Analitic 2020'!M219</f>
        <v>0</v>
      </c>
      <c r="N119" s="368">
        <f>'Plano Estatístico Analitic 2020'!N219</f>
        <v>0</v>
      </c>
      <c r="O119" s="368">
        <f>'Plano Estatístico Analitic 2020'!O219</f>
        <v>0</v>
      </c>
    </row>
    <row r="120" spans="1:15" ht="14.25" x14ac:dyDescent="0.2">
      <c r="A120" s="376" t="s">
        <v>502</v>
      </c>
      <c r="B120" s="375">
        <f>'Plano Estatístico Analitic 2020'!B220</f>
        <v>0</v>
      </c>
      <c r="C120" s="375">
        <f>'Plano Estatístico Analitic 2020'!C220</f>
        <v>0</v>
      </c>
      <c r="D120" s="375">
        <f>'Plano Estatístico Analitic 2020'!D220</f>
        <v>0</v>
      </c>
      <c r="E120" s="375">
        <f>'Plano Estatístico Analitic 2020'!E220</f>
        <v>0</v>
      </c>
      <c r="F120" s="375">
        <f>'Plano Estatístico Analitic 2020'!F220</f>
        <v>0</v>
      </c>
      <c r="G120" s="375">
        <f>'Plano Estatístico Analitic 2020'!G220</f>
        <v>0</v>
      </c>
      <c r="H120" s="375">
        <f>'Plano Estatístico Analitic 2020'!H220</f>
        <v>0</v>
      </c>
      <c r="I120" s="375">
        <f>'Plano Estatístico Analitic 2020'!I220</f>
        <v>0</v>
      </c>
      <c r="J120" s="375">
        <f>'Plano Estatístico Analitic 2020'!J220</f>
        <v>0</v>
      </c>
      <c r="K120" s="375">
        <f>'Plano Estatístico Analitic 2020'!K220</f>
        <v>0</v>
      </c>
      <c r="L120" s="375">
        <f>'Plano Estatístico Analitic 2020'!L220</f>
        <v>0</v>
      </c>
      <c r="M120" s="375">
        <f>'Plano Estatístico Analitic 2020'!M220</f>
        <v>0</v>
      </c>
      <c r="N120" s="375">
        <f>'Plano Estatístico Analitic 2020'!N220</f>
        <v>0</v>
      </c>
      <c r="O120" s="375">
        <f>'Plano Estatístico Analitic 2020'!O220</f>
        <v>0</v>
      </c>
    </row>
    <row r="121" spans="1:15" ht="14.25" x14ac:dyDescent="0.2">
      <c r="A121" s="374" t="s">
        <v>503</v>
      </c>
      <c r="B121" s="368">
        <f>'Plano Estatístico Analitic 2020'!B221</f>
        <v>0</v>
      </c>
      <c r="C121" s="368">
        <f>'Plano Estatístico Analitic 2020'!C221</f>
        <v>0</v>
      </c>
      <c r="D121" s="368">
        <f>'Plano Estatístico Analitic 2020'!D221</f>
        <v>0</v>
      </c>
      <c r="E121" s="368">
        <f>'Plano Estatístico Analitic 2020'!E221</f>
        <v>0</v>
      </c>
      <c r="F121" s="368">
        <f>'Plano Estatístico Analitic 2020'!F221</f>
        <v>0</v>
      </c>
      <c r="G121" s="368">
        <f>'Plano Estatístico Analitic 2020'!G221</f>
        <v>0</v>
      </c>
      <c r="H121" s="368">
        <f>'Plano Estatístico Analitic 2020'!H221</f>
        <v>0</v>
      </c>
      <c r="I121" s="368">
        <f>'Plano Estatístico Analitic 2020'!I221</f>
        <v>0</v>
      </c>
      <c r="J121" s="368">
        <f>'Plano Estatístico Analitic 2020'!J221</f>
        <v>0</v>
      </c>
      <c r="K121" s="368">
        <f>'Plano Estatístico Analitic 2020'!K221</f>
        <v>0</v>
      </c>
      <c r="L121" s="368">
        <f>'Plano Estatístico Analitic 2020'!L221</f>
        <v>0</v>
      </c>
      <c r="M121" s="368">
        <f>'Plano Estatístico Analitic 2020'!M221</f>
        <v>78</v>
      </c>
      <c r="N121" s="368">
        <f>'Plano Estatístico Analitic 2020'!N221</f>
        <v>78</v>
      </c>
      <c r="O121" s="368">
        <f>'Plano Estatístico Analitic 2020'!O221</f>
        <v>78</v>
      </c>
    </row>
    <row r="122" spans="1:15" ht="14.25" x14ac:dyDescent="0.2">
      <c r="A122" s="376" t="s">
        <v>504</v>
      </c>
      <c r="B122" s="375">
        <f>'Plano Estatístico Analitic 2020'!B222</f>
        <v>0</v>
      </c>
      <c r="C122" s="375">
        <f>'Plano Estatístico Analitic 2020'!C222</f>
        <v>0</v>
      </c>
      <c r="D122" s="375">
        <f>'Plano Estatístico Analitic 2020'!D222</f>
        <v>0</v>
      </c>
      <c r="E122" s="375">
        <f>'Plano Estatístico Analitic 2020'!E222</f>
        <v>0</v>
      </c>
      <c r="F122" s="375">
        <f>'Plano Estatístico Analitic 2020'!F222</f>
        <v>0</v>
      </c>
      <c r="G122" s="375">
        <f>'Plano Estatístico Analitic 2020'!G222</f>
        <v>0</v>
      </c>
      <c r="H122" s="375">
        <f>'Plano Estatístico Analitic 2020'!H222</f>
        <v>0</v>
      </c>
      <c r="I122" s="375">
        <f>'Plano Estatístico Analitic 2020'!I222</f>
        <v>0</v>
      </c>
      <c r="J122" s="375">
        <f>'Plano Estatístico Analitic 2020'!J222</f>
        <v>0</v>
      </c>
      <c r="K122" s="375">
        <f>'Plano Estatístico Analitic 2020'!K222</f>
        <v>0</v>
      </c>
      <c r="L122" s="375">
        <f>'Plano Estatístico Analitic 2020'!L222</f>
        <v>0</v>
      </c>
      <c r="M122" s="375">
        <f>'Plano Estatístico Analitic 2020'!M222</f>
        <v>0</v>
      </c>
      <c r="N122" s="375">
        <f>'Plano Estatístico Analitic 2020'!N222</f>
        <v>0</v>
      </c>
      <c r="O122" s="375">
        <f>'Plano Estatístico Analitic 2020'!O222</f>
        <v>0</v>
      </c>
    </row>
    <row r="123" spans="1:15" ht="14.25" x14ac:dyDescent="0.2">
      <c r="A123" s="374" t="s">
        <v>505</v>
      </c>
      <c r="B123" s="368">
        <f>'Plano Estatístico Analitic 2020'!B223</f>
        <v>0</v>
      </c>
      <c r="C123" s="368">
        <f>'Plano Estatístico Analitic 2020'!C223</f>
        <v>0</v>
      </c>
      <c r="D123" s="368">
        <f>'Plano Estatístico Analitic 2020'!D223</f>
        <v>0</v>
      </c>
      <c r="E123" s="368">
        <f>'Plano Estatístico Analitic 2020'!E223</f>
        <v>0</v>
      </c>
      <c r="F123" s="368">
        <f>'Plano Estatístico Analitic 2020'!F223</f>
        <v>0</v>
      </c>
      <c r="G123" s="368">
        <f>'Plano Estatístico Analitic 2020'!G223</f>
        <v>0</v>
      </c>
      <c r="H123" s="368">
        <f>'Plano Estatístico Analitic 2020'!H223</f>
        <v>0</v>
      </c>
      <c r="I123" s="368">
        <f>'Plano Estatístico Analitic 2020'!I223</f>
        <v>0</v>
      </c>
      <c r="J123" s="368">
        <f>'Plano Estatístico Analitic 2020'!J223</f>
        <v>0</v>
      </c>
      <c r="K123" s="368">
        <f>'Plano Estatístico Analitic 2020'!K223</f>
        <v>0</v>
      </c>
      <c r="L123" s="368">
        <f>'Plano Estatístico Analitic 2020'!L223</f>
        <v>0</v>
      </c>
      <c r="M123" s="368">
        <f>'Plano Estatístico Analitic 2020'!M223</f>
        <v>0</v>
      </c>
      <c r="N123" s="368">
        <f>'Plano Estatístico Analitic 2020'!N223</f>
        <v>0</v>
      </c>
      <c r="O123" s="368">
        <f>'Plano Estatístico Analitic 2020'!O223</f>
        <v>0</v>
      </c>
    </row>
    <row r="124" spans="1:15" ht="14.25" x14ac:dyDescent="0.2">
      <c r="A124" s="376" t="s">
        <v>506</v>
      </c>
      <c r="B124" s="375">
        <f>'Plano Estatístico Analitic 2020'!B224</f>
        <v>0</v>
      </c>
      <c r="C124" s="375">
        <f>'Plano Estatístico Analitic 2020'!C224</f>
        <v>0</v>
      </c>
      <c r="D124" s="375">
        <f>'Plano Estatístico Analitic 2020'!D224</f>
        <v>0</v>
      </c>
      <c r="E124" s="375">
        <f>'Plano Estatístico Analitic 2020'!E224</f>
        <v>0</v>
      </c>
      <c r="F124" s="375">
        <f>'Plano Estatístico Analitic 2020'!F224</f>
        <v>0</v>
      </c>
      <c r="G124" s="375">
        <f>'Plano Estatístico Analitic 2020'!G224</f>
        <v>0</v>
      </c>
      <c r="H124" s="375">
        <f>'Plano Estatístico Analitic 2020'!H224</f>
        <v>0</v>
      </c>
      <c r="I124" s="375">
        <f>'Plano Estatístico Analitic 2020'!I224</f>
        <v>0</v>
      </c>
      <c r="J124" s="375">
        <f>'Plano Estatístico Analitic 2020'!J224</f>
        <v>0</v>
      </c>
      <c r="K124" s="375">
        <f>'Plano Estatístico Analitic 2020'!K224</f>
        <v>0</v>
      </c>
      <c r="L124" s="375">
        <f>'Plano Estatístico Analitic 2020'!L224</f>
        <v>0</v>
      </c>
      <c r="M124" s="375">
        <f>'Plano Estatístico Analitic 2020'!M224</f>
        <v>0</v>
      </c>
      <c r="N124" s="375">
        <f>'Plano Estatístico Analitic 2020'!N224</f>
        <v>0</v>
      </c>
      <c r="O124" s="375">
        <f>'Plano Estatístico Analitic 2020'!O224</f>
        <v>0</v>
      </c>
    </row>
    <row r="125" spans="1:15" ht="14.25" x14ac:dyDescent="0.2">
      <c r="A125" s="374" t="s">
        <v>507</v>
      </c>
      <c r="B125" s="368">
        <f>'Plano Estatístico Analitic 2020'!B225</f>
        <v>0</v>
      </c>
      <c r="C125" s="368">
        <f>'Plano Estatístico Analitic 2020'!C225</f>
        <v>0</v>
      </c>
      <c r="D125" s="368">
        <f>'Plano Estatístico Analitic 2020'!D225</f>
        <v>0</v>
      </c>
      <c r="E125" s="368">
        <f>'Plano Estatístico Analitic 2020'!E225</f>
        <v>0</v>
      </c>
      <c r="F125" s="368">
        <f>'Plano Estatístico Analitic 2020'!F225</f>
        <v>0</v>
      </c>
      <c r="G125" s="368">
        <f>'Plano Estatístico Analitic 2020'!G225</f>
        <v>0</v>
      </c>
      <c r="H125" s="368">
        <f>'Plano Estatístico Analitic 2020'!H225</f>
        <v>0</v>
      </c>
      <c r="I125" s="368">
        <f>'Plano Estatístico Analitic 2020'!I225</f>
        <v>0</v>
      </c>
      <c r="J125" s="368">
        <f>'Plano Estatístico Analitic 2020'!J225</f>
        <v>0</v>
      </c>
      <c r="K125" s="368">
        <f>'Plano Estatístico Analitic 2020'!K225</f>
        <v>0</v>
      </c>
      <c r="L125" s="368">
        <f>'Plano Estatístico Analitic 2020'!L225</f>
        <v>0</v>
      </c>
      <c r="M125" s="368">
        <f>'Plano Estatístico Analitic 2020'!M225</f>
        <v>0</v>
      </c>
      <c r="N125" s="368">
        <f>'Plano Estatístico Analitic 2020'!N225</f>
        <v>0</v>
      </c>
      <c r="O125" s="368">
        <f>'Plano Estatístico Analitic 2020'!O225</f>
        <v>0</v>
      </c>
    </row>
    <row r="126" spans="1:15" ht="14.25" x14ac:dyDescent="0.2">
      <c r="A126" s="376" t="s">
        <v>509</v>
      </c>
      <c r="B126" s="375">
        <f>'Plano Estatístico Analitic 2020'!B226</f>
        <v>0</v>
      </c>
      <c r="C126" s="375">
        <f>'Plano Estatístico Analitic 2020'!C226</f>
        <v>0</v>
      </c>
      <c r="D126" s="375">
        <f>'Plano Estatístico Analitic 2020'!D226</f>
        <v>0</v>
      </c>
      <c r="E126" s="375">
        <f>'Plano Estatístico Analitic 2020'!E226</f>
        <v>0</v>
      </c>
      <c r="F126" s="375">
        <f>'Plano Estatístico Analitic 2020'!F226</f>
        <v>0</v>
      </c>
      <c r="G126" s="375">
        <f>'Plano Estatístico Analitic 2020'!G226</f>
        <v>0</v>
      </c>
      <c r="H126" s="375">
        <f>'Plano Estatístico Analitic 2020'!H226</f>
        <v>0</v>
      </c>
      <c r="I126" s="375">
        <f>'Plano Estatístico Analitic 2020'!I226</f>
        <v>0</v>
      </c>
      <c r="J126" s="375">
        <f>'Plano Estatístico Analitic 2020'!J226</f>
        <v>0</v>
      </c>
      <c r="K126" s="375">
        <f>'Plano Estatístico Analitic 2020'!K226</f>
        <v>0</v>
      </c>
      <c r="L126" s="375">
        <f>'Plano Estatístico Analitic 2020'!L226</f>
        <v>112</v>
      </c>
      <c r="M126" s="375">
        <f>'Plano Estatístico Analitic 2020'!M226</f>
        <v>106</v>
      </c>
      <c r="N126" s="375">
        <f>'Plano Estatístico Analitic 2020'!N226</f>
        <v>0</v>
      </c>
      <c r="O126" s="375">
        <f>'Plano Estatístico Analitic 2020'!O226</f>
        <v>0</v>
      </c>
    </row>
    <row r="127" spans="1:15" ht="14.25" x14ac:dyDescent="0.2">
      <c r="A127" s="374" t="s">
        <v>508</v>
      </c>
      <c r="B127" s="368">
        <f>'Plano Estatístico Analitic 2020'!B227</f>
        <v>0</v>
      </c>
      <c r="C127" s="368">
        <f>'Plano Estatístico Analitic 2020'!C227</f>
        <v>0</v>
      </c>
      <c r="D127" s="368">
        <f>'Plano Estatístico Analitic 2020'!D227</f>
        <v>0</v>
      </c>
      <c r="E127" s="368">
        <f>'Plano Estatístico Analitic 2020'!E227</f>
        <v>0</v>
      </c>
      <c r="F127" s="368">
        <f>'Plano Estatístico Analitic 2020'!F227</f>
        <v>0</v>
      </c>
      <c r="G127" s="368">
        <f>'Plano Estatístico Analitic 2020'!G227</f>
        <v>0</v>
      </c>
      <c r="H127" s="368">
        <f>'Plano Estatístico Analitic 2020'!H227</f>
        <v>0</v>
      </c>
      <c r="I127" s="368">
        <f>'Plano Estatístico Analitic 2020'!I227</f>
        <v>0</v>
      </c>
      <c r="J127" s="368">
        <f>'Plano Estatístico Analitic 2020'!J227</f>
        <v>0</v>
      </c>
      <c r="K127" s="368">
        <f>'Plano Estatístico Analitic 2020'!K227</f>
        <v>0</v>
      </c>
      <c r="L127" s="368">
        <f>'Plano Estatístico Analitic 2020'!L227</f>
        <v>0</v>
      </c>
      <c r="M127" s="368">
        <f>'Plano Estatístico Analitic 2020'!M227</f>
        <v>0</v>
      </c>
      <c r="N127" s="368">
        <f>'Plano Estatístico Analitic 2020'!N227</f>
        <v>0</v>
      </c>
      <c r="O127" s="368">
        <f>'Plano Estatístico Analitic 2020'!O227</f>
        <v>0</v>
      </c>
    </row>
    <row r="128" spans="1:15" x14ac:dyDescent="0.2">
      <c r="A128" s="369" t="s">
        <v>0</v>
      </c>
      <c r="B128" s="370">
        <f>SUM(B101:B127)</f>
        <v>3070</v>
      </c>
      <c r="C128" s="370">
        <f t="shared" ref="C128:O128" si="1">SUM(C101:C127)</f>
        <v>3347</v>
      </c>
      <c r="D128" s="370">
        <f t="shared" si="1"/>
        <v>2214</v>
      </c>
      <c r="E128" s="370">
        <f t="shared" si="1"/>
        <v>1208</v>
      </c>
      <c r="F128" s="370">
        <f t="shared" si="1"/>
        <v>910</v>
      </c>
      <c r="G128" s="370">
        <f t="shared" si="1"/>
        <v>2485</v>
      </c>
      <c r="H128" s="370">
        <f t="shared" si="1"/>
        <v>2831</v>
      </c>
      <c r="I128" s="370">
        <f t="shared" si="1"/>
        <v>3263</v>
      </c>
      <c r="J128" s="370">
        <f t="shared" si="1"/>
        <v>3151</v>
      </c>
      <c r="K128" s="370">
        <f t="shared" si="1"/>
        <v>3487</v>
      </c>
      <c r="L128" s="370">
        <f t="shared" si="1"/>
        <v>4082</v>
      </c>
      <c r="M128" s="370">
        <f t="shared" si="1"/>
        <v>2104</v>
      </c>
      <c r="N128" s="370">
        <f t="shared" si="1"/>
        <v>31934</v>
      </c>
      <c r="O128" s="370">
        <f t="shared" si="1"/>
        <v>2732.6666666666665</v>
      </c>
    </row>
    <row r="144" spans="6:6" x14ac:dyDescent="0.2">
      <c r="F144" s="524"/>
    </row>
  </sheetData>
  <sheetProtection formatCells="0" formatColumns="0" formatRows="0" insertColumns="0" insertRows="0" insertHyperlinks="0" deleteColumns="0" deleteRows="0" sort="0" autoFilter="0" pivotTables="0"/>
  <mergeCells count="10">
    <mergeCell ref="B1:K1"/>
    <mergeCell ref="A2:O2"/>
    <mergeCell ref="A98:O98"/>
    <mergeCell ref="A99:O99"/>
    <mergeCell ref="A3:O3"/>
    <mergeCell ref="A4:O4"/>
    <mergeCell ref="A51:O51"/>
    <mergeCell ref="A52:O52"/>
    <mergeCell ref="A97:O97"/>
    <mergeCell ref="A49:O49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64" fitToHeight="0" orientation="landscape" r:id="rId1"/>
  <rowBreaks count="2" manualBreakCount="2">
    <brk id="50" max="14" man="1"/>
    <brk id="97" max="14" man="1"/>
  </rowBreaks>
  <ignoredErrors>
    <ignoredError xmlns:x16r3="http://schemas.microsoft.com/office/spreadsheetml/2018/08/main" sqref="C21" x16r3:misleadingFormat="1"/>
    <ignoredError sqref="B45:E45 E46 A46:D46 F46:H46 F45:H45 A47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2A8883-35C7-40A9-A600-4387CCCFE1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Plano Estatístico Analitic 2020</vt:lpstr>
      <vt:lpstr>Planilha2</vt:lpstr>
      <vt:lpstr>Planilha1</vt:lpstr>
      <vt:lpstr>Mapa de produção sintético-2020</vt:lpstr>
      <vt:lpstr>'Mapa de produção sintético-2020'!Area_de_impressao</vt:lpstr>
      <vt:lpstr>'Plano Estatístico Analitic 2020'!Area_de_impressao</vt:lpstr>
      <vt:lpstr>'Mapa de produção sintético-2020'!Titulos_de_impressao</vt:lpstr>
      <vt:lpstr>'Plano Estatístico Analitic 2020'!Titulos_de_impressao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Plano Estatístico do CIIR</dc:title>
  <dc:subject>Planos Estatísticos</dc:subject>
  <dc:creator>Jefferson</dc:creator>
  <cp:lastModifiedBy>Nathale Peres Galvao</cp:lastModifiedBy>
  <cp:lastPrinted>2021-01-12T15:15:36Z</cp:lastPrinted>
  <dcterms:created xsi:type="dcterms:W3CDTF">1998-01-05T12:20:27Z</dcterms:created>
  <dcterms:modified xsi:type="dcterms:W3CDTF">2021-01-12T18:01:44Z</dcterms:modified>
</cp:coreProperties>
</file>