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4. RELATÓRIOS MENSAL  - GT SESPA - TCE\RELATÓRIOS SESPA\2021\12. DEZEMBRO\"/>
    </mc:Choice>
  </mc:AlternateContent>
  <xr:revisionPtr revIDLastSave="0" documentId="8_{7FFAB0FB-EEFC-49EC-94A1-4CC4952DE7F3}" xr6:coauthVersionLast="47" xr6:coauthVersionMax="47" xr10:uidLastSave="{00000000-0000-0000-0000-000000000000}"/>
  <bookViews>
    <workbookView xWindow="-120" yWindow="-120" windowWidth="29040" windowHeight="15840" tabRatio="841" xr2:uid="{00000000-000D-0000-FFFF-FFFF00000000}"/>
  </bookViews>
  <sheets>
    <sheet name="Plano Estatístico Analitic 2021" sheetId="5" r:id="rId1"/>
    <sheet name="Planilha2" sheetId="10" state="hidden" r:id="rId2"/>
    <sheet name="Planilha1" sheetId="9" state="hidden" r:id="rId3"/>
    <sheet name="Mapa de produção sintético-2021" sheetId="8" r:id="rId4"/>
  </sheets>
  <definedNames>
    <definedName name="_xlnm._FilterDatabase" localSheetId="3" hidden="1">'Mapa de produção sintético-2021'!$A$5:$Q$5</definedName>
    <definedName name="_xlnm._FilterDatabase" localSheetId="0" hidden="1">'Plano Estatístico Analitic 2021'!$A$449:$O$469</definedName>
    <definedName name="Altasporespecialidade">#REF!</definedName>
    <definedName name="Altasporunidade">#REF!</definedName>
    <definedName name="Ambulatóriodereferência">#REF!</definedName>
    <definedName name="Anestesia">#REF!</definedName>
    <definedName name="_xlnm.Print_Area" localSheetId="3">'Mapa de produção sintético-2021'!$A$1:$O$133</definedName>
    <definedName name="_xlnm.Print_Area" localSheetId="0">'Plano Estatístico Analitic 2021'!$A$1:$O$494</definedName>
    <definedName name="Atividadessociais">#REF!</definedName>
    <definedName name="Centrocirúrgico">#REF!</definedName>
    <definedName name="Centroobstétrico">#REF!</definedName>
    <definedName name="CME">#REF!</definedName>
    <definedName name="DP">#REF!</definedName>
    <definedName name="Ecocardiograma">#REF!</definedName>
    <definedName name="Eletrocardiograma">#REF!</definedName>
    <definedName name="Endoscopiadigestivaalta">#REF!</definedName>
    <definedName name="Endoscopiadigestivabaixa">#REF!</definedName>
    <definedName name="Examesexternos">#REF!</definedName>
    <definedName name="Fisioterapia">#REF!</definedName>
    <definedName name="Hemodiálises">#REF!</definedName>
    <definedName name="Hemoterapia">#REF!</definedName>
    <definedName name="indice">#REF!</definedName>
    <definedName name="Índicedegirodeleitosunidade">#REF!</definedName>
    <definedName name="Internaçõesporespecialidade">#REF!</definedName>
    <definedName name="Internaçõesporfaixaetária">#REF!</definedName>
    <definedName name="Internaçõespormunicípio">#REF!</definedName>
    <definedName name="Internaçõesporunidade">#REF!</definedName>
    <definedName name="Laboratóriodeanálisesclínicas">#REF!</definedName>
    <definedName name="Leitosdiaporespecialidade">#REF!</definedName>
    <definedName name="Leitosdiaporunidade">#REF!</definedName>
    <definedName name="Leitosporunidade">#REF!</definedName>
    <definedName name="Manutenção">#REF!</definedName>
    <definedName name="Médiadepermanênciaporunidade">#REF!</definedName>
    <definedName name="Médiadiáriadepacientesporunidade">#REF!</definedName>
    <definedName name="Nutriçãodietética">#REF!</definedName>
    <definedName name="Óbitosinstitucionais">#REF!</definedName>
    <definedName name="Óbitosnãoinstitucionais">#REF!</definedName>
    <definedName name="Óbitosporespecialidade">#REF!</definedName>
    <definedName name="Óbitosporfaixaetária">#REF!</definedName>
    <definedName name="Óbitosporunidade">#REF!</definedName>
    <definedName name="Pacientesdiaporespecialidade">#REF!</definedName>
    <definedName name="Pacientesdiaporunidade">#REF!</definedName>
    <definedName name="Pacientessaídosespecialidade">#REF!</definedName>
    <definedName name="Pacientessaídosporunidade">#REF!</definedName>
    <definedName name="Porcentagemdeocupaçãoporunidade">#REF!</definedName>
    <definedName name="Processamentoroupa">#REF!</definedName>
    <definedName name="Radiologia">#REF!</definedName>
    <definedName name="Ressonância">#REF!</definedName>
    <definedName name="Resumogeral">#REF!</definedName>
    <definedName name="Taxademortalidadeportipo">#REF!</definedName>
    <definedName name="Taxademortalidadeporunidade">#REF!</definedName>
    <definedName name="Testeergométrico">#REF!</definedName>
    <definedName name="_xlnm.Print_Titles" localSheetId="3">'Mapa de produção sintético-2021'!$1:$2</definedName>
    <definedName name="_xlnm.Print_Titles" localSheetId="0">'Plano Estatístico Analitic 2021'!$1:$4</definedName>
    <definedName name="Tomografia">#REF!</definedName>
    <definedName name="Transferênciainternaporunidadeenviada">#REF!</definedName>
    <definedName name="Transferênciainternaporunidaderecebida">#REF!</definedName>
    <definedName name="Ultrasonograf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2" i="5" l="1"/>
  <c r="C262" i="5"/>
  <c r="D262" i="5"/>
  <c r="E262" i="5"/>
  <c r="F262" i="5"/>
  <c r="G262" i="5"/>
  <c r="H262" i="5"/>
  <c r="I262" i="5"/>
  <c r="J262" i="5"/>
  <c r="K262" i="5"/>
  <c r="L262" i="5"/>
  <c r="M262" i="5"/>
  <c r="O367" i="5"/>
  <c r="O98" i="5"/>
  <c r="N98" i="5"/>
  <c r="M423" i="5"/>
  <c r="C23" i="8"/>
  <c r="D23" i="8"/>
  <c r="E23" i="8"/>
  <c r="F23" i="8"/>
  <c r="G23" i="8"/>
  <c r="H23" i="8"/>
  <c r="I23" i="8"/>
  <c r="J23" i="8"/>
  <c r="K23" i="8"/>
  <c r="L23" i="8"/>
  <c r="M23" i="8"/>
  <c r="N23" i="8"/>
  <c r="O23" i="8"/>
  <c r="B23" i="8"/>
  <c r="C22" i="8"/>
  <c r="D22" i="8"/>
  <c r="E22" i="8"/>
  <c r="F22" i="8"/>
  <c r="G22" i="8"/>
  <c r="H22" i="8"/>
  <c r="I22" i="8"/>
  <c r="J22" i="8"/>
  <c r="K22" i="8"/>
  <c r="L22" i="8"/>
  <c r="M22" i="8"/>
  <c r="N22" i="8"/>
  <c r="O22" i="8"/>
  <c r="B22" i="8"/>
  <c r="C13" i="8"/>
  <c r="D13" i="8"/>
  <c r="E13" i="8"/>
  <c r="F13" i="8"/>
  <c r="G13" i="8"/>
  <c r="H13" i="8"/>
  <c r="I13" i="8"/>
  <c r="J13" i="8"/>
  <c r="K13" i="8"/>
  <c r="L13" i="8"/>
  <c r="M13" i="8"/>
  <c r="N13" i="8"/>
  <c r="O13" i="8"/>
  <c r="B13" i="8"/>
  <c r="C10" i="8"/>
  <c r="D10" i="8"/>
  <c r="E10" i="8"/>
  <c r="F10" i="8"/>
  <c r="G10" i="8"/>
  <c r="H10" i="8"/>
  <c r="I10" i="8"/>
  <c r="J10" i="8"/>
  <c r="K10" i="8"/>
  <c r="L10" i="8"/>
  <c r="M10" i="8"/>
  <c r="N10" i="8"/>
  <c r="O10" i="8"/>
  <c r="B10" i="8"/>
  <c r="O262" i="5" l="1"/>
  <c r="N90" i="5"/>
  <c r="N89" i="5"/>
  <c r="N88" i="5"/>
  <c r="N87" i="5"/>
  <c r="N86" i="5"/>
  <c r="N85" i="5"/>
  <c r="O85" i="5" s="1"/>
  <c r="N81" i="5" l="1"/>
  <c r="L90" i="5" l="1"/>
  <c r="K90" i="5"/>
  <c r="J90" i="5"/>
  <c r="I90" i="5"/>
  <c r="H90" i="5"/>
  <c r="G90" i="5"/>
  <c r="F90" i="5"/>
  <c r="E90" i="5"/>
  <c r="D90" i="5"/>
  <c r="C90" i="5"/>
  <c r="B90" i="5"/>
  <c r="O89" i="5"/>
  <c r="O88" i="5"/>
  <c r="O87" i="5"/>
  <c r="O86" i="5"/>
  <c r="M90" i="5"/>
  <c r="O90" i="5" l="1"/>
  <c r="M447" i="5" l="1"/>
  <c r="C447" i="5" l="1"/>
  <c r="D447" i="5"/>
  <c r="E447" i="5"/>
  <c r="F447" i="5"/>
  <c r="G447" i="5"/>
  <c r="H447" i="5"/>
  <c r="I447" i="5"/>
  <c r="J447" i="5"/>
  <c r="K447" i="5"/>
  <c r="L447" i="5"/>
  <c r="M54" i="8" l="1"/>
  <c r="M366" i="5" l="1"/>
  <c r="M17" i="5" l="1"/>
  <c r="M18" i="5"/>
  <c r="M20" i="5"/>
  <c r="M21" i="5"/>
  <c r="M22" i="5"/>
  <c r="M19" i="5" l="1"/>
  <c r="L396" i="5"/>
  <c r="L366" i="5"/>
  <c r="L17" i="5" l="1"/>
  <c r="L18" i="5"/>
  <c r="L20" i="5"/>
  <c r="L21" i="5"/>
  <c r="L22" i="5"/>
  <c r="L19" i="5" s="1"/>
  <c r="K292" i="5" l="1"/>
  <c r="L139" i="5" l="1"/>
  <c r="M139" i="5"/>
  <c r="K366" i="5" l="1"/>
  <c r="K17" i="5" l="1"/>
  <c r="K18" i="5"/>
  <c r="K20" i="5"/>
  <c r="K21" i="5"/>
  <c r="K22" i="5"/>
  <c r="K19" i="5" l="1"/>
  <c r="K23" i="5" s="1"/>
  <c r="K468" i="5"/>
  <c r="K106" i="5"/>
  <c r="L106" i="5"/>
  <c r="M106" i="5"/>
  <c r="K98" i="5"/>
  <c r="L98" i="5"/>
  <c r="M98" i="5"/>
  <c r="K82" i="5"/>
  <c r="J17" i="5"/>
  <c r="J18" i="5"/>
  <c r="J20" i="5"/>
  <c r="J21" i="5"/>
  <c r="J22" i="5"/>
  <c r="J19" i="5" s="1"/>
  <c r="L82" i="5" l="1"/>
  <c r="M82" i="5"/>
  <c r="J366" i="5"/>
  <c r="J23" i="5" l="1"/>
  <c r="J98" i="5"/>
  <c r="J82" i="5" l="1"/>
  <c r="I468" i="5"/>
  <c r="I17" i="5" l="1"/>
  <c r="I18" i="5"/>
  <c r="I20" i="5"/>
  <c r="I21" i="5"/>
  <c r="I22" i="5"/>
  <c r="I19" i="5" s="1"/>
  <c r="I106" i="5" l="1"/>
  <c r="I98" i="5"/>
  <c r="H18" i="5"/>
  <c r="H21" i="5"/>
  <c r="H22" i="5"/>
  <c r="H19" i="5" s="1"/>
  <c r="I82" i="5"/>
  <c r="H126" i="5" l="1"/>
  <c r="H41" i="5"/>
  <c r="H20" i="5" s="1"/>
  <c r="H34" i="5"/>
  <c r="H17" i="5" s="1"/>
  <c r="H322" i="5" l="1"/>
  <c r="H106" i="5" l="1"/>
  <c r="H98" i="5"/>
  <c r="H82" i="5"/>
  <c r="G242" i="5" l="1"/>
  <c r="G17" i="5" l="1"/>
  <c r="G18" i="5"/>
  <c r="G20" i="5"/>
  <c r="G21" i="5"/>
  <c r="G22" i="5"/>
  <c r="G19" i="5" s="1"/>
  <c r="G98" i="5" l="1"/>
  <c r="G299" i="5" l="1"/>
  <c r="F18" i="5" l="1"/>
  <c r="F17" i="5"/>
  <c r="F133" i="5" l="1"/>
  <c r="G82" i="5"/>
  <c r="F21" i="5" l="1"/>
  <c r="N445" i="5" l="1"/>
  <c r="O445" i="5" s="1"/>
  <c r="F299" i="5" l="1"/>
  <c r="F82" i="5" l="1"/>
  <c r="E20" i="5"/>
  <c r="E17" i="5"/>
  <c r="E18" i="5"/>
  <c r="E21" i="5"/>
  <c r="E22" i="5"/>
  <c r="E19" i="5" s="1"/>
  <c r="E423" i="5" l="1"/>
  <c r="F423" i="5" s="1"/>
  <c r="G423" i="5" s="1"/>
  <c r="H423" i="5" s="1"/>
  <c r="I423" i="5" s="1"/>
  <c r="J423" i="5" s="1"/>
  <c r="K423" i="5" s="1"/>
  <c r="L423" i="5" s="1"/>
  <c r="E82" i="5" l="1"/>
  <c r="E98" i="5"/>
  <c r="F98" i="5"/>
  <c r="D98" i="5"/>
  <c r="C335" i="5"/>
  <c r="D74" i="5"/>
  <c r="D17" i="5" l="1"/>
  <c r="D22" i="5"/>
  <c r="D19" i="5" s="1"/>
  <c r="D21" i="5"/>
  <c r="D20" i="5"/>
  <c r="D18" i="5"/>
  <c r="D23" i="5" l="1"/>
  <c r="C18" i="5"/>
  <c r="D106" i="5" l="1"/>
  <c r="D114" i="5"/>
  <c r="D253" i="5" s="1"/>
  <c r="B242" i="5"/>
  <c r="C66" i="5"/>
  <c r="N276" i="5"/>
  <c r="N287" i="5"/>
  <c r="O287" i="5" s="1"/>
  <c r="C288" i="5"/>
  <c r="N422" i="5"/>
  <c r="O422" i="5" s="1"/>
  <c r="C389" i="5"/>
  <c r="C377" i="5"/>
  <c r="C363" i="5"/>
  <c r="C406" i="5" s="1"/>
  <c r="C48" i="8" s="1"/>
  <c r="C352" i="5"/>
  <c r="C314" i="5"/>
  <c r="B288" i="5"/>
  <c r="B277" i="5"/>
  <c r="C277" i="5"/>
  <c r="C278" i="5" s="1"/>
  <c r="C242" i="5"/>
  <c r="C243" i="5" s="1"/>
  <c r="C207" i="5"/>
  <c r="C203" i="5"/>
  <c r="C198" i="5"/>
  <c r="C150" i="5"/>
  <c r="C139" i="5"/>
  <c r="C134" i="5"/>
  <c r="C121" i="5"/>
  <c r="C114" i="5"/>
  <c r="C253" i="5" s="1"/>
  <c r="E114" i="5"/>
  <c r="E253" i="5" s="1"/>
  <c r="F114" i="5"/>
  <c r="G114" i="5"/>
  <c r="H114" i="5"/>
  <c r="I114" i="5"/>
  <c r="J114" i="5"/>
  <c r="K114" i="5"/>
  <c r="L114" i="5"/>
  <c r="M114" i="5"/>
  <c r="B114" i="5"/>
  <c r="C106" i="5"/>
  <c r="E106" i="5"/>
  <c r="F106" i="5"/>
  <c r="G106" i="5"/>
  <c r="J106" i="5"/>
  <c r="B106" i="5"/>
  <c r="C98" i="5"/>
  <c r="C82" i="5"/>
  <c r="D66" i="5"/>
  <c r="E66" i="5"/>
  <c r="F66" i="5"/>
  <c r="G66" i="5"/>
  <c r="H66" i="5"/>
  <c r="I66" i="5"/>
  <c r="J66" i="5"/>
  <c r="K66" i="5"/>
  <c r="L66" i="5"/>
  <c r="M66" i="5"/>
  <c r="D82" i="5" l="1"/>
  <c r="O276" i="5"/>
  <c r="C17" i="5"/>
  <c r="N260" i="5" l="1"/>
  <c r="O260" i="5" s="1"/>
  <c r="N259" i="5"/>
  <c r="O259" i="5" s="1"/>
  <c r="C22" i="5"/>
  <c r="C19" i="5" s="1"/>
  <c r="C21" i="5"/>
  <c r="C20" i="5"/>
  <c r="B17" i="5"/>
  <c r="O261" i="5" l="1"/>
  <c r="D242" i="5"/>
  <c r="E242" i="5"/>
  <c r="F242" i="5"/>
  <c r="H242" i="5"/>
  <c r="I242" i="5"/>
  <c r="J242" i="5"/>
  <c r="K242" i="5"/>
  <c r="L242" i="5"/>
  <c r="M242" i="5"/>
  <c r="D288" i="5"/>
  <c r="E288" i="5"/>
  <c r="F288" i="5"/>
  <c r="G288" i="5"/>
  <c r="H288" i="5"/>
  <c r="I288" i="5"/>
  <c r="J288" i="5"/>
  <c r="K288" i="5"/>
  <c r="L288" i="5"/>
  <c r="M288" i="5"/>
  <c r="D277" i="5"/>
  <c r="E277" i="5"/>
  <c r="F277" i="5"/>
  <c r="G277" i="5"/>
  <c r="H277" i="5"/>
  <c r="I277" i="5"/>
  <c r="J277" i="5"/>
  <c r="K277" i="5"/>
  <c r="L277" i="5"/>
  <c r="M277" i="5"/>
  <c r="N334" i="5"/>
  <c r="O334" i="5" s="1"/>
  <c r="D335" i="5"/>
  <c r="E335" i="5"/>
  <c r="F335" i="5"/>
  <c r="G335" i="5"/>
  <c r="H335" i="5"/>
  <c r="I335" i="5"/>
  <c r="J335" i="5"/>
  <c r="K335" i="5"/>
  <c r="L335" i="5"/>
  <c r="M335" i="5"/>
  <c r="B335" i="5"/>
  <c r="N242" i="5" l="1"/>
  <c r="O242" i="5" s="1"/>
  <c r="N288" i="5"/>
  <c r="O288" i="5" s="1"/>
  <c r="D243" i="5"/>
  <c r="N335" i="5"/>
  <c r="O335" i="5" s="1"/>
  <c r="C261" i="5"/>
  <c r="B261" i="5"/>
  <c r="N243" i="5" l="1"/>
  <c r="B62" i="8"/>
  <c r="C62" i="8"/>
  <c r="D62" i="8"/>
  <c r="E62" i="8"/>
  <c r="F62" i="8"/>
  <c r="G62" i="8"/>
  <c r="H62" i="8"/>
  <c r="I62" i="8"/>
  <c r="J62" i="8"/>
  <c r="K62" i="8"/>
  <c r="L62" i="8"/>
  <c r="M62" i="8"/>
  <c r="C74" i="5"/>
  <c r="E74" i="5"/>
  <c r="F74" i="5"/>
  <c r="G74" i="5"/>
  <c r="H74" i="5"/>
  <c r="I74" i="5"/>
  <c r="I293" i="5" s="1"/>
  <c r="J74" i="5"/>
  <c r="J293" i="5" s="1"/>
  <c r="K74" i="5"/>
  <c r="L74" i="5"/>
  <c r="M74" i="5"/>
  <c r="B74" i="5"/>
  <c r="N73" i="5"/>
  <c r="O73" i="5" s="1"/>
  <c r="N362" i="5" l="1"/>
  <c r="O362" i="5" s="1"/>
  <c r="D363" i="5"/>
  <c r="D406" i="5" s="1"/>
  <c r="D48" i="8" s="1"/>
  <c r="E363" i="5"/>
  <c r="F363" i="5"/>
  <c r="F406" i="5" s="1"/>
  <c r="F48" i="8" s="1"/>
  <c r="G363" i="5"/>
  <c r="G406" i="5" s="1"/>
  <c r="G48" i="8" s="1"/>
  <c r="H363" i="5"/>
  <c r="H406" i="5" s="1"/>
  <c r="H48" i="8" s="1"/>
  <c r="I363" i="5"/>
  <c r="I406" i="5" s="1"/>
  <c r="I48" i="8" s="1"/>
  <c r="J363" i="5"/>
  <c r="K363" i="5"/>
  <c r="K406" i="5" s="1"/>
  <c r="K48" i="8" s="1"/>
  <c r="L363" i="5"/>
  <c r="L406" i="5" s="1"/>
  <c r="L48" i="8" s="1"/>
  <c r="M363" i="5"/>
  <c r="M406" i="5" s="1"/>
  <c r="M48" i="8" s="1"/>
  <c r="B363" i="5"/>
  <c r="O424" i="5"/>
  <c r="N424" i="5"/>
  <c r="N286" i="5"/>
  <c r="O286" i="5" s="1"/>
  <c r="N410" i="5"/>
  <c r="B447" i="5"/>
  <c r="C14" i="5"/>
  <c r="D14" i="5"/>
  <c r="E14" i="5"/>
  <c r="F14" i="5"/>
  <c r="G14" i="5"/>
  <c r="H14" i="5"/>
  <c r="I14" i="5"/>
  <c r="J14" i="5"/>
  <c r="K14" i="5"/>
  <c r="L14" i="5"/>
  <c r="M14" i="5"/>
  <c r="B14" i="5"/>
  <c r="N13" i="5"/>
  <c r="O13" i="5" s="1"/>
  <c r="J407" i="5" l="1"/>
  <c r="J406" i="5"/>
  <c r="J48" i="8" s="1"/>
  <c r="E407" i="5"/>
  <c r="E405" i="5"/>
  <c r="E402" i="5"/>
  <c r="E406" i="5"/>
  <c r="E48" i="8" s="1"/>
  <c r="E403" i="5"/>
  <c r="E404" i="5"/>
  <c r="O363" i="5"/>
  <c r="B406" i="5"/>
  <c r="B48" i="8" l="1"/>
  <c r="N406" i="5"/>
  <c r="B22" i="5"/>
  <c r="B21" i="5"/>
  <c r="B18" i="5"/>
  <c r="O406" i="5" l="1"/>
  <c r="O48" i="8" s="1"/>
  <c r="N48" i="8"/>
  <c r="B42" i="5"/>
  <c r="B41" i="5"/>
  <c r="B40" i="5"/>
  <c r="B66" i="5" l="1"/>
  <c r="N66" i="5" s="1"/>
  <c r="O66" i="5" s="1"/>
  <c r="B20" i="5"/>
  <c r="B121" i="5" l="1"/>
  <c r="B98" i="5"/>
  <c r="B82" i="5"/>
  <c r="N254" i="5"/>
  <c r="O254" i="5" s="1"/>
  <c r="N240" i="5"/>
  <c r="O240" i="5" s="1"/>
  <c r="B87" i="8"/>
  <c r="L398" i="5"/>
  <c r="L50" i="8" s="1"/>
  <c r="K398" i="5"/>
  <c r="K50" i="8" s="1"/>
  <c r="I366" i="5"/>
  <c r="G366" i="5"/>
  <c r="F366" i="5"/>
  <c r="E366" i="5"/>
  <c r="D366" i="5"/>
  <c r="C366" i="5"/>
  <c r="C367" i="5" s="1"/>
  <c r="B366" i="5"/>
  <c r="N113" i="5"/>
  <c r="O113" i="5" s="1"/>
  <c r="N112" i="5"/>
  <c r="O112" i="5" s="1"/>
  <c r="N111" i="5"/>
  <c r="N110" i="5"/>
  <c r="O110" i="5" s="1"/>
  <c r="N109" i="5"/>
  <c r="O266" i="5"/>
  <c r="C266" i="5"/>
  <c r="D266" i="5"/>
  <c r="E266" i="5"/>
  <c r="F266" i="5"/>
  <c r="G266" i="5"/>
  <c r="H266" i="5"/>
  <c r="I266" i="5"/>
  <c r="J266" i="5"/>
  <c r="K266" i="5"/>
  <c r="L266" i="5"/>
  <c r="M266" i="5"/>
  <c r="N266" i="5"/>
  <c r="B266" i="5"/>
  <c r="N261" i="5"/>
  <c r="N262" i="5" s="1"/>
  <c r="M261" i="5"/>
  <c r="L261" i="5"/>
  <c r="K261" i="5"/>
  <c r="J261" i="5"/>
  <c r="I261" i="5"/>
  <c r="H261" i="5"/>
  <c r="G261" i="5"/>
  <c r="F261" i="5"/>
  <c r="E261" i="5"/>
  <c r="D261" i="5"/>
  <c r="M255" i="5"/>
  <c r="L255" i="5"/>
  <c r="K255" i="5"/>
  <c r="J255" i="5"/>
  <c r="J256" i="5" s="1"/>
  <c r="I255" i="5"/>
  <c r="I256" i="5" s="1"/>
  <c r="H255" i="5"/>
  <c r="G255" i="5"/>
  <c r="F255" i="5"/>
  <c r="E255" i="5"/>
  <c r="E256" i="5" s="1"/>
  <c r="D255" i="5"/>
  <c r="D256" i="5" s="1"/>
  <c r="B255" i="5"/>
  <c r="B256" i="5" s="1"/>
  <c r="M256" i="5" l="1"/>
  <c r="L256" i="5"/>
  <c r="K256" i="5"/>
  <c r="H256" i="5"/>
  <c r="G256" i="5"/>
  <c r="F256" i="5"/>
  <c r="O111" i="5"/>
  <c r="N114" i="5"/>
  <c r="B249" i="5"/>
  <c r="B250" i="5" s="1"/>
  <c r="O109" i="5"/>
  <c r="O114" i="5" l="1"/>
  <c r="C255" i="5"/>
  <c r="C248" i="5" s="1"/>
  <c r="N253" i="5"/>
  <c r="N255" i="5" s="1"/>
  <c r="B21" i="8"/>
  <c r="B123" i="8"/>
  <c r="C123" i="8"/>
  <c r="D123" i="8"/>
  <c r="E123" i="8"/>
  <c r="F123" i="8"/>
  <c r="G123" i="8"/>
  <c r="H123" i="8"/>
  <c r="I123" i="8"/>
  <c r="J123" i="8"/>
  <c r="K123" i="8"/>
  <c r="L123" i="8"/>
  <c r="M123" i="8"/>
  <c r="B124" i="8"/>
  <c r="C124" i="8"/>
  <c r="D124" i="8"/>
  <c r="E124" i="8"/>
  <c r="F124" i="8"/>
  <c r="G124" i="8"/>
  <c r="H124" i="8"/>
  <c r="I124" i="8"/>
  <c r="J124" i="8"/>
  <c r="K124" i="8"/>
  <c r="L124" i="8"/>
  <c r="M124" i="8"/>
  <c r="B125" i="8"/>
  <c r="C125" i="8"/>
  <c r="D125" i="8"/>
  <c r="E125" i="8"/>
  <c r="F125" i="8"/>
  <c r="G125" i="8"/>
  <c r="H125" i="8"/>
  <c r="I125" i="8"/>
  <c r="J125" i="8"/>
  <c r="K125" i="8"/>
  <c r="L125" i="8"/>
  <c r="M125" i="8"/>
  <c r="B126" i="8"/>
  <c r="C126" i="8"/>
  <c r="D126" i="8"/>
  <c r="E126" i="8"/>
  <c r="F126" i="8"/>
  <c r="G126" i="8"/>
  <c r="H126" i="8"/>
  <c r="I126" i="8"/>
  <c r="J126" i="8"/>
  <c r="K126" i="8"/>
  <c r="L126" i="8"/>
  <c r="M126" i="8"/>
  <c r="B127" i="8"/>
  <c r="C127" i="8"/>
  <c r="D127" i="8"/>
  <c r="E127" i="8"/>
  <c r="F127" i="8"/>
  <c r="G127" i="8"/>
  <c r="H127" i="8"/>
  <c r="I127" i="8"/>
  <c r="J127" i="8"/>
  <c r="K127" i="8"/>
  <c r="L127" i="8"/>
  <c r="M127" i="8"/>
  <c r="B128" i="8"/>
  <c r="C128" i="8"/>
  <c r="D128" i="8"/>
  <c r="E128" i="8"/>
  <c r="F128" i="8"/>
  <c r="G128" i="8"/>
  <c r="H128" i="8"/>
  <c r="I128" i="8"/>
  <c r="J128" i="8"/>
  <c r="K128" i="8"/>
  <c r="L128" i="8"/>
  <c r="M128" i="8"/>
  <c r="B129" i="8"/>
  <c r="C129" i="8"/>
  <c r="D129" i="8"/>
  <c r="E129" i="8"/>
  <c r="F129" i="8"/>
  <c r="G129" i="8"/>
  <c r="H129" i="8"/>
  <c r="I129" i="8"/>
  <c r="J129" i="8"/>
  <c r="K129" i="8"/>
  <c r="L129" i="8"/>
  <c r="M129" i="8"/>
  <c r="B130" i="8"/>
  <c r="C130" i="8"/>
  <c r="D130" i="8"/>
  <c r="E130" i="8"/>
  <c r="F130" i="8"/>
  <c r="G130" i="8"/>
  <c r="H130" i="8"/>
  <c r="I130" i="8"/>
  <c r="J130" i="8"/>
  <c r="K130" i="8"/>
  <c r="L130" i="8"/>
  <c r="M130" i="8"/>
  <c r="B131" i="8"/>
  <c r="C131" i="8"/>
  <c r="D131" i="8"/>
  <c r="E131" i="8"/>
  <c r="F131" i="8"/>
  <c r="G131" i="8"/>
  <c r="H131" i="8"/>
  <c r="I131" i="8"/>
  <c r="J131" i="8"/>
  <c r="K131" i="8"/>
  <c r="L131" i="8"/>
  <c r="M131" i="8"/>
  <c r="N131" i="8"/>
  <c r="O131" i="8"/>
  <c r="B132" i="8"/>
  <c r="C132" i="8"/>
  <c r="D132" i="8"/>
  <c r="E132" i="8"/>
  <c r="F132" i="8"/>
  <c r="G132" i="8"/>
  <c r="H132" i="8"/>
  <c r="I132" i="8"/>
  <c r="J132" i="8"/>
  <c r="K132" i="8"/>
  <c r="L132" i="8"/>
  <c r="M132" i="8"/>
  <c r="B91" i="8"/>
  <c r="C91" i="8"/>
  <c r="D91" i="8"/>
  <c r="E91" i="8"/>
  <c r="F91" i="8"/>
  <c r="G91" i="8"/>
  <c r="H91" i="8"/>
  <c r="I91" i="8"/>
  <c r="J91" i="8"/>
  <c r="K91" i="8"/>
  <c r="L91" i="8"/>
  <c r="M91" i="8"/>
  <c r="B92" i="8"/>
  <c r="C92" i="8"/>
  <c r="D92" i="8"/>
  <c r="E92" i="8"/>
  <c r="F92" i="8"/>
  <c r="G92" i="8"/>
  <c r="H92" i="8"/>
  <c r="I92" i="8"/>
  <c r="J92" i="8"/>
  <c r="K92" i="8"/>
  <c r="L92" i="8"/>
  <c r="M92" i="8"/>
  <c r="B93" i="8"/>
  <c r="C93" i="8"/>
  <c r="D93" i="8"/>
  <c r="E93" i="8"/>
  <c r="F93" i="8"/>
  <c r="G93" i="8"/>
  <c r="H93" i="8"/>
  <c r="I93" i="8"/>
  <c r="J93" i="8"/>
  <c r="K93" i="8"/>
  <c r="L93" i="8"/>
  <c r="M93" i="8"/>
  <c r="B94" i="8"/>
  <c r="C94" i="8"/>
  <c r="D94" i="8"/>
  <c r="E94" i="8"/>
  <c r="F94" i="8"/>
  <c r="G94" i="8"/>
  <c r="H94" i="8"/>
  <c r="I94" i="8"/>
  <c r="J94" i="8"/>
  <c r="K94" i="8"/>
  <c r="L94" i="8"/>
  <c r="M94" i="8"/>
  <c r="B95" i="8"/>
  <c r="C95" i="8"/>
  <c r="D95" i="8"/>
  <c r="E95" i="8"/>
  <c r="F95" i="8"/>
  <c r="G95" i="8"/>
  <c r="H95" i="8"/>
  <c r="I95" i="8"/>
  <c r="J95" i="8"/>
  <c r="K95" i="8"/>
  <c r="L95" i="8"/>
  <c r="M95" i="8"/>
  <c r="B96" i="8"/>
  <c r="C96" i="8"/>
  <c r="D96" i="8"/>
  <c r="E96" i="8"/>
  <c r="F96" i="8"/>
  <c r="G96" i="8"/>
  <c r="H96" i="8"/>
  <c r="I96" i="8"/>
  <c r="J96" i="8"/>
  <c r="K96" i="8"/>
  <c r="L96" i="8"/>
  <c r="M96" i="8"/>
  <c r="B97" i="8"/>
  <c r="C97" i="8"/>
  <c r="D97" i="8"/>
  <c r="E97" i="8"/>
  <c r="F97" i="8"/>
  <c r="G97" i="8"/>
  <c r="H97" i="8"/>
  <c r="I97" i="8"/>
  <c r="J97" i="8"/>
  <c r="K97" i="8"/>
  <c r="L97" i="8"/>
  <c r="M97" i="8"/>
  <c r="B98" i="8"/>
  <c r="C98" i="8"/>
  <c r="D98" i="8"/>
  <c r="E98" i="8"/>
  <c r="F98" i="8"/>
  <c r="G98" i="8"/>
  <c r="H98" i="8"/>
  <c r="I98" i="8"/>
  <c r="J98" i="8"/>
  <c r="K98" i="8"/>
  <c r="L98" i="8"/>
  <c r="M98" i="8"/>
  <c r="B99" i="8"/>
  <c r="C99" i="8"/>
  <c r="D99" i="8"/>
  <c r="E99" i="8"/>
  <c r="F99" i="8"/>
  <c r="G99" i="8"/>
  <c r="H99" i="8"/>
  <c r="I99" i="8"/>
  <c r="J99" i="8"/>
  <c r="K99" i="8"/>
  <c r="L99" i="8"/>
  <c r="M99" i="8"/>
  <c r="D248" i="5" l="1"/>
  <c r="C249" i="5"/>
  <c r="O253" i="5"/>
  <c r="O255" i="5" s="1"/>
  <c r="N256" i="5"/>
  <c r="C256" i="5"/>
  <c r="E248" i="5" l="1"/>
  <c r="D249" i="5"/>
  <c r="O256" i="5"/>
  <c r="C21" i="8"/>
  <c r="C250" i="5"/>
  <c r="O81" i="5"/>
  <c r="D21" i="8" l="1"/>
  <c r="D250" i="5"/>
  <c r="F248" i="5"/>
  <c r="E249" i="5"/>
  <c r="M203" i="5"/>
  <c r="F249" i="5" l="1"/>
  <c r="F21" i="8" s="1"/>
  <c r="G248" i="5"/>
  <c r="E250" i="5"/>
  <c r="E21" i="8"/>
  <c r="M134" i="5"/>
  <c r="F250" i="5" l="1"/>
  <c r="H248" i="5"/>
  <c r="G249" i="5"/>
  <c r="M198" i="5"/>
  <c r="M150" i="5"/>
  <c r="G21" i="8" l="1"/>
  <c r="G250" i="5"/>
  <c r="H249" i="5"/>
  <c r="I248" i="5"/>
  <c r="M389" i="5"/>
  <c r="M377" i="5"/>
  <c r="M407" i="5"/>
  <c r="M49" i="8" s="1"/>
  <c r="J248" i="5" l="1"/>
  <c r="I249" i="5"/>
  <c r="H250" i="5"/>
  <c r="H21" i="8"/>
  <c r="M367" i="5"/>
  <c r="I21" i="8" l="1"/>
  <c r="I250" i="5"/>
  <c r="K248" i="5"/>
  <c r="J249" i="5"/>
  <c r="M243" i="5"/>
  <c r="M211" i="5"/>
  <c r="K249" i="5" l="1"/>
  <c r="L248" i="5"/>
  <c r="J250" i="5"/>
  <c r="J21" i="8"/>
  <c r="M314" i="5"/>
  <c r="L249" i="5" l="1"/>
  <c r="L250" i="5" s="1"/>
  <c r="M248" i="5"/>
  <c r="K250" i="5"/>
  <c r="K21" i="8"/>
  <c r="M23" i="5"/>
  <c r="M352" i="5"/>
  <c r="M353" i="5" s="1"/>
  <c r="L21" i="8" l="1"/>
  <c r="M249" i="5"/>
  <c r="O248" i="5"/>
  <c r="O249" i="5" s="1"/>
  <c r="N248" i="5"/>
  <c r="N249" i="5" s="1"/>
  <c r="N305" i="5"/>
  <c r="M250" i="5" l="1"/>
  <c r="M21" i="8"/>
  <c r="M278" i="5"/>
  <c r="M207" i="5" l="1"/>
  <c r="M468" i="5" l="1"/>
  <c r="N105" i="5" l="1"/>
  <c r="O105" i="5" s="1"/>
  <c r="N97" i="5"/>
  <c r="O97" i="5" s="1"/>
  <c r="N57" i="5" l="1"/>
  <c r="N58" i="5"/>
  <c r="N59" i="5"/>
  <c r="N60" i="5"/>
  <c r="N61" i="5"/>
  <c r="N62" i="5"/>
  <c r="N63" i="5"/>
  <c r="N64" i="5"/>
  <c r="N65" i="5"/>
  <c r="N232" i="5"/>
  <c r="N233" i="5"/>
  <c r="N234" i="5"/>
  <c r="N235" i="5"/>
  <c r="N126" i="8" s="1"/>
  <c r="N236" i="5"/>
  <c r="N237" i="5"/>
  <c r="N238" i="5"/>
  <c r="N239" i="5"/>
  <c r="N130" i="8" s="1"/>
  <c r="N241" i="5"/>
  <c r="O235" i="5" l="1"/>
  <c r="O126" i="8" s="1"/>
  <c r="O239" i="5"/>
  <c r="O130" i="8" s="1"/>
  <c r="O61" i="5"/>
  <c r="O95" i="8" s="1"/>
  <c r="N95" i="8"/>
  <c r="O236" i="5"/>
  <c r="O127" i="8" s="1"/>
  <c r="N127" i="8"/>
  <c r="O59" i="5"/>
  <c r="O93" i="8" s="1"/>
  <c r="N93" i="8"/>
  <c r="O60" i="5"/>
  <c r="O94" i="8" s="1"/>
  <c r="N94" i="8"/>
  <c r="O241" i="5"/>
  <c r="O132" i="8" s="1"/>
  <c r="N132" i="8"/>
  <c r="O58" i="5"/>
  <c r="O92" i="8" s="1"/>
  <c r="N92" i="8"/>
  <c r="O233" i="5"/>
  <c r="O124" i="8" s="1"/>
  <c r="N124" i="8"/>
  <c r="O63" i="5"/>
  <c r="O97" i="8" s="1"/>
  <c r="N97" i="8"/>
  <c r="O57" i="5"/>
  <c r="O91" i="8" s="1"/>
  <c r="N91" i="8"/>
  <c r="O237" i="5"/>
  <c r="O128" i="8" s="1"/>
  <c r="N128" i="8"/>
  <c r="O65" i="5"/>
  <c r="O99" i="8" s="1"/>
  <c r="N99" i="8"/>
  <c r="O234" i="5"/>
  <c r="O125" i="8" s="1"/>
  <c r="N125" i="8"/>
  <c r="O64" i="5"/>
  <c r="O98" i="8" s="1"/>
  <c r="N98" i="8"/>
  <c r="O238" i="5"/>
  <c r="O129" i="8" s="1"/>
  <c r="N129" i="8"/>
  <c r="O232" i="5"/>
  <c r="O123" i="8" s="1"/>
  <c r="N123" i="8"/>
  <c r="O62" i="5"/>
  <c r="O96" i="8" s="1"/>
  <c r="N96" i="8"/>
  <c r="L352" i="5" l="1"/>
  <c r="L353" i="5" s="1"/>
  <c r="L314" i="5"/>
  <c r="L295" i="5"/>
  <c r="L243" i="5"/>
  <c r="L211" i="5"/>
  <c r="L207" i="5"/>
  <c r="L203" i="5"/>
  <c r="L198" i="5"/>
  <c r="L150" i="5"/>
  <c r="L134" i="5"/>
  <c r="L128" i="5"/>
  <c r="L121" i="5"/>
  <c r="L468" i="5"/>
  <c r="L23" i="5" l="1"/>
  <c r="L367" i="5" l="1"/>
  <c r="L377" i="5"/>
  <c r="L389" i="5"/>
  <c r="N28" i="5" l="1"/>
  <c r="O28" i="5" l="1"/>
  <c r="O62" i="8" s="1"/>
  <c r="N62" i="8"/>
  <c r="K295" i="5" l="1"/>
  <c r="K211" i="5"/>
  <c r="K203" i="5"/>
  <c r="K139" i="5"/>
  <c r="K150" i="5"/>
  <c r="K198" i="5"/>
  <c r="K134" i="5"/>
  <c r="K314" i="5" l="1"/>
  <c r="K352" i="5" l="1"/>
  <c r="K353" i="5" s="1"/>
  <c r="K207" i="5" l="1"/>
  <c r="K403" i="5" l="1"/>
  <c r="K45" i="8" s="1"/>
  <c r="K377" i="5"/>
  <c r="K389" i="5"/>
  <c r="K402" i="5" l="1"/>
  <c r="K44" i="8" s="1"/>
  <c r="K367" i="5"/>
  <c r="K278" i="5" l="1"/>
  <c r="I398" i="5" l="1"/>
  <c r="I50" i="8" s="1"/>
  <c r="J398" i="5"/>
  <c r="J50" i="8" s="1"/>
  <c r="J314" i="5" l="1"/>
  <c r="N408" i="5" l="1"/>
  <c r="N409" i="5"/>
  <c r="N396" i="5"/>
  <c r="J150" i="5" l="1"/>
  <c r="J139" i="5"/>
  <c r="J468" i="5"/>
  <c r="J389" i="5"/>
  <c r="J377" i="5"/>
  <c r="J367" i="5" l="1"/>
  <c r="J352" i="5"/>
  <c r="J353" i="5" s="1"/>
  <c r="J295" i="5" l="1"/>
  <c r="J278" i="5"/>
  <c r="J198" i="5"/>
  <c r="J203" i="5"/>
  <c r="J211" i="5"/>
  <c r="J207" i="5"/>
  <c r="J134" i="5"/>
  <c r="K128" i="5" l="1"/>
  <c r="J128" i="5"/>
  <c r="K121" i="5"/>
  <c r="I128" i="5" l="1"/>
  <c r="H128" i="5"/>
  <c r="I389" i="5" l="1"/>
  <c r="I377" i="5"/>
  <c r="I367" i="5"/>
  <c r="I352" i="5"/>
  <c r="I353" i="5" s="1"/>
  <c r="I314" i="5"/>
  <c r="I295" i="5"/>
  <c r="I278" i="5"/>
  <c r="I243" i="5"/>
  <c r="I211" i="5"/>
  <c r="I207" i="5"/>
  <c r="I203" i="5"/>
  <c r="I150" i="5"/>
  <c r="I139" i="5"/>
  <c r="I134" i="5"/>
  <c r="D134" i="5" l="1"/>
  <c r="E134" i="5"/>
  <c r="F134" i="5"/>
  <c r="G134" i="5"/>
  <c r="H134" i="5"/>
  <c r="N101" i="5"/>
  <c r="N102" i="5"/>
  <c r="I23" i="5" l="1"/>
  <c r="F22" i="5" l="1"/>
  <c r="F19" i="5" s="1"/>
  <c r="B134" i="5"/>
  <c r="N22" i="5" l="1"/>
  <c r="O22" i="5" s="1"/>
  <c r="B19" i="5"/>
  <c r="C398" i="5" l="1"/>
  <c r="D398" i="5"/>
  <c r="E398" i="5"/>
  <c r="F398" i="5"/>
  <c r="F50" i="8" s="1"/>
  <c r="G398" i="5"/>
  <c r="G50" i="8" s="1"/>
  <c r="H398" i="5"/>
  <c r="H50" i="8" s="1"/>
  <c r="B398" i="5"/>
  <c r="N411" i="5" l="1"/>
  <c r="O411" i="5" s="1"/>
  <c r="H389" i="5" l="1"/>
  <c r="H377" i="5"/>
  <c r="H366" i="5"/>
  <c r="N80" i="5" l="1"/>
  <c r="N79" i="5"/>
  <c r="N78" i="5"/>
  <c r="G468" i="5" l="1"/>
  <c r="G389" i="5" l="1"/>
  <c r="G377" i="5"/>
  <c r="F468" i="5" l="1"/>
  <c r="F377" i="5"/>
  <c r="F389" i="5"/>
  <c r="E389" i="5" l="1"/>
  <c r="E377" i="5"/>
  <c r="D121" i="5" l="1"/>
  <c r="E121" i="5"/>
  <c r="N421" i="5" l="1"/>
  <c r="O421" i="5" s="1"/>
  <c r="E23" i="5" l="1"/>
  <c r="N387" i="5"/>
  <c r="O387" i="5" s="1"/>
  <c r="N388" i="5"/>
  <c r="O388" i="5" s="1"/>
  <c r="D198" i="5" l="1"/>
  <c r="D389" i="5" l="1"/>
  <c r="D377" i="5"/>
  <c r="N446" i="5" l="1"/>
  <c r="B468" i="5" l="1"/>
  <c r="C468" i="5"/>
  <c r="C128" i="5" l="1"/>
  <c r="D128" i="5"/>
  <c r="E128" i="5"/>
  <c r="B128" i="5"/>
  <c r="N366" i="5" l="1"/>
  <c r="B23" i="5" l="1"/>
  <c r="L407" i="5" l="1"/>
  <c r="L49" i="8" s="1"/>
  <c r="K407" i="5"/>
  <c r="K49" i="8" s="1"/>
  <c r="J49" i="8"/>
  <c r="I407" i="5"/>
  <c r="I49" i="8" s="1"/>
  <c r="H407" i="5"/>
  <c r="H49" i="8" s="1"/>
  <c r="M128" i="5" l="1"/>
  <c r="N451" i="5" l="1"/>
  <c r="O451" i="5" s="1"/>
  <c r="N428" i="5"/>
  <c r="O428" i="5" s="1"/>
  <c r="O380" i="5"/>
  <c r="D468" i="5" l="1"/>
  <c r="E468" i="5"/>
  <c r="H468" i="5"/>
  <c r="N468" i="5" l="1"/>
  <c r="N450" i="5" l="1"/>
  <c r="O450" i="5" s="1"/>
  <c r="N427" i="5"/>
  <c r="N12" i="5"/>
  <c r="N11" i="5"/>
  <c r="N10" i="5"/>
  <c r="N9" i="5"/>
  <c r="N8" i="5"/>
  <c r="N7" i="5"/>
  <c r="N469" i="5"/>
  <c r="N423" i="5"/>
  <c r="N365" i="5"/>
  <c r="N361" i="5"/>
  <c r="N360" i="5"/>
  <c r="N359" i="5"/>
  <c r="N358" i="5"/>
  <c r="N376" i="5"/>
  <c r="N375" i="5"/>
  <c r="N374" i="5"/>
  <c r="N373" i="5"/>
  <c r="N372" i="5"/>
  <c r="N371" i="5"/>
  <c r="N370" i="5"/>
  <c r="N383" i="5"/>
  <c r="N384" i="5"/>
  <c r="N385" i="5"/>
  <c r="N386" i="5"/>
  <c r="N382" i="5"/>
  <c r="N381" i="5"/>
  <c r="N380" i="5"/>
  <c r="N312" i="5"/>
  <c r="O312" i="5" s="1"/>
  <c r="N310" i="5"/>
  <c r="O310" i="5" s="1"/>
  <c r="N14" i="5" l="1"/>
  <c r="N363" i="5"/>
  <c r="N389" i="5"/>
  <c r="N377" i="5"/>
  <c r="N26" i="5"/>
  <c r="N392" i="5" l="1"/>
  <c r="O392" i="5" s="1"/>
  <c r="N393" i="5"/>
  <c r="O393" i="5" s="1"/>
  <c r="N394" i="5"/>
  <c r="O394" i="5" s="1"/>
  <c r="N395" i="5"/>
  <c r="O395" i="5" s="1"/>
  <c r="O396" i="5"/>
  <c r="N397" i="5"/>
  <c r="O397" i="5" s="1"/>
  <c r="M50" i="8"/>
  <c r="N399" i="5"/>
  <c r="O399" i="5" s="1"/>
  <c r="N400" i="5"/>
  <c r="O400" i="5" s="1"/>
  <c r="N398" i="5" l="1"/>
  <c r="O398" i="5" s="1"/>
  <c r="O427" i="5"/>
  <c r="J243" i="5" l="1"/>
  <c r="N415" i="5" l="1"/>
  <c r="N416" i="5"/>
  <c r="N417" i="5"/>
  <c r="N418" i="5"/>
  <c r="N419" i="5"/>
  <c r="N420" i="5"/>
  <c r="N430" i="5" l="1"/>
  <c r="N447" i="5"/>
  <c r="O447" i="5" s="1"/>
  <c r="H352" i="5" l="1"/>
  <c r="H353" i="5" s="1"/>
  <c r="H107" i="8" l="1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06" i="8"/>
  <c r="J111" i="8"/>
  <c r="K111" i="8"/>
  <c r="N215" i="5"/>
  <c r="O446" i="5"/>
  <c r="O359" i="5"/>
  <c r="O358" i="5"/>
  <c r="H203" i="5"/>
  <c r="H133" i="8" l="1"/>
  <c r="H207" i="5"/>
  <c r="H23" i="5" l="1"/>
  <c r="H367" i="5"/>
  <c r="H314" i="5"/>
  <c r="H243" i="5" l="1"/>
  <c r="N459" i="5"/>
  <c r="O459" i="5" s="1"/>
  <c r="N462" i="5"/>
  <c r="O462" i="5" s="1"/>
  <c r="N436" i="5"/>
  <c r="O436" i="5" s="1"/>
  <c r="H295" i="5" l="1"/>
  <c r="H278" i="5"/>
  <c r="H211" i="5"/>
  <c r="H198" i="5" l="1"/>
  <c r="H150" i="5"/>
  <c r="H139" i="5"/>
  <c r="N21" i="8" l="1"/>
  <c r="H52" i="8"/>
  <c r="I52" i="8"/>
  <c r="J52" i="8"/>
  <c r="K52" i="8"/>
  <c r="L52" i="8"/>
  <c r="M52" i="8"/>
  <c r="H53" i="8"/>
  <c r="I53" i="8"/>
  <c r="J53" i="8"/>
  <c r="K53" i="8"/>
  <c r="L53" i="8"/>
  <c r="M53" i="8"/>
  <c r="H54" i="8"/>
  <c r="I54" i="8"/>
  <c r="J54" i="8"/>
  <c r="K54" i="8"/>
  <c r="L54" i="8"/>
  <c r="M43" i="8"/>
  <c r="G211" i="5"/>
  <c r="B119" i="8"/>
  <c r="C119" i="8"/>
  <c r="I120" i="8"/>
  <c r="J120" i="8"/>
  <c r="K120" i="8"/>
  <c r="L120" i="8"/>
  <c r="M120" i="8"/>
  <c r="O423" i="5" l="1"/>
  <c r="G40" i="8"/>
  <c r="G37" i="8"/>
  <c r="G203" i="5" l="1"/>
  <c r="N439" i="5"/>
  <c r="O439" i="5" s="1"/>
  <c r="G16" i="8" l="1"/>
  <c r="G314" i="5" l="1"/>
  <c r="N311" i="5" l="1"/>
  <c r="N313" i="5"/>
  <c r="N275" i="5"/>
  <c r="O275" i="5" s="1"/>
  <c r="G352" i="5" l="1"/>
  <c r="G353" i="5" s="1"/>
  <c r="G295" i="5" l="1"/>
  <c r="G207" i="5"/>
  <c r="G407" i="5"/>
  <c r="G49" i="8" s="1"/>
  <c r="G367" i="5" l="1"/>
  <c r="G23" i="5"/>
  <c r="G150" i="5"/>
  <c r="G139" i="5" l="1"/>
  <c r="G198" i="5"/>
  <c r="H16" i="8" l="1"/>
  <c r="I16" i="8"/>
  <c r="J16" i="8"/>
  <c r="K16" i="8"/>
  <c r="L16" i="8"/>
  <c r="M16" i="8"/>
  <c r="G17" i="8"/>
  <c r="H17" i="8"/>
  <c r="I17" i="8"/>
  <c r="J17" i="8"/>
  <c r="K17" i="8"/>
  <c r="L17" i="8"/>
  <c r="M17" i="8"/>
  <c r="G18" i="8"/>
  <c r="H18" i="8"/>
  <c r="I18" i="8"/>
  <c r="J18" i="8"/>
  <c r="K18" i="8"/>
  <c r="L18" i="8"/>
  <c r="M18" i="8"/>
  <c r="N322" i="5"/>
  <c r="N282" i="5"/>
  <c r="N283" i="5"/>
  <c r="N284" i="5"/>
  <c r="N285" i="5"/>
  <c r="N281" i="5"/>
  <c r="N429" i="5" l="1"/>
  <c r="O429" i="5" s="1"/>
  <c r="N440" i="5"/>
  <c r="O440" i="5" s="1"/>
  <c r="N434" i="5"/>
  <c r="O434" i="5" s="1"/>
  <c r="N229" i="5"/>
  <c r="N230" i="5"/>
  <c r="N231" i="5"/>
  <c r="F20" i="5" l="1"/>
  <c r="F23" i="5" l="1"/>
  <c r="N463" i="5"/>
  <c r="O463" i="5" s="1"/>
  <c r="N452" i="5"/>
  <c r="O452" i="5" s="1"/>
  <c r="B389" i="5"/>
  <c r="N457" i="5" l="1"/>
  <c r="O457" i="5" s="1"/>
  <c r="C23" i="5" l="1"/>
  <c r="N18" i="5"/>
  <c r="O18" i="5" s="1"/>
  <c r="O468" i="5"/>
  <c r="C106" i="8" l="1"/>
  <c r="D106" i="8"/>
  <c r="E106" i="8"/>
  <c r="F106" i="8"/>
  <c r="G106" i="8"/>
  <c r="I106" i="8"/>
  <c r="J106" i="8"/>
  <c r="K106" i="8"/>
  <c r="L106" i="8"/>
  <c r="M106" i="8"/>
  <c r="C107" i="8"/>
  <c r="D107" i="8"/>
  <c r="E107" i="8"/>
  <c r="F107" i="8"/>
  <c r="G107" i="8"/>
  <c r="I107" i="8"/>
  <c r="J107" i="8"/>
  <c r="K107" i="8"/>
  <c r="L107" i="8"/>
  <c r="M107" i="8"/>
  <c r="C108" i="8"/>
  <c r="D108" i="8"/>
  <c r="E108" i="8"/>
  <c r="F108" i="8"/>
  <c r="G108" i="8"/>
  <c r="I108" i="8"/>
  <c r="J108" i="8"/>
  <c r="K108" i="8"/>
  <c r="L108" i="8"/>
  <c r="M108" i="8"/>
  <c r="C109" i="8"/>
  <c r="D109" i="8"/>
  <c r="E109" i="8"/>
  <c r="F109" i="8"/>
  <c r="G109" i="8"/>
  <c r="I109" i="8"/>
  <c r="J109" i="8"/>
  <c r="K109" i="8"/>
  <c r="L109" i="8"/>
  <c r="M109" i="8"/>
  <c r="C110" i="8"/>
  <c r="D110" i="8"/>
  <c r="E110" i="8"/>
  <c r="F110" i="8"/>
  <c r="G110" i="8"/>
  <c r="I110" i="8"/>
  <c r="J110" i="8"/>
  <c r="K110" i="8"/>
  <c r="L110" i="8"/>
  <c r="M110" i="8"/>
  <c r="C111" i="8"/>
  <c r="D111" i="8"/>
  <c r="E111" i="8"/>
  <c r="F111" i="8"/>
  <c r="G111" i="8"/>
  <c r="I111" i="8"/>
  <c r="L111" i="8"/>
  <c r="M111" i="8"/>
  <c r="C112" i="8"/>
  <c r="D112" i="8"/>
  <c r="E112" i="8"/>
  <c r="F112" i="8"/>
  <c r="G112" i="8"/>
  <c r="I112" i="8"/>
  <c r="J112" i="8"/>
  <c r="K112" i="8"/>
  <c r="L112" i="8"/>
  <c r="M112" i="8"/>
  <c r="C113" i="8"/>
  <c r="D113" i="8"/>
  <c r="E113" i="8"/>
  <c r="F113" i="8"/>
  <c r="G113" i="8"/>
  <c r="I113" i="8"/>
  <c r="J113" i="8"/>
  <c r="K113" i="8"/>
  <c r="L113" i="8"/>
  <c r="M113" i="8"/>
  <c r="C114" i="8"/>
  <c r="D114" i="8"/>
  <c r="E114" i="8"/>
  <c r="F114" i="8"/>
  <c r="G114" i="8"/>
  <c r="I114" i="8"/>
  <c r="J114" i="8"/>
  <c r="K114" i="8"/>
  <c r="L114" i="8"/>
  <c r="M114" i="8"/>
  <c r="C115" i="8"/>
  <c r="D115" i="8"/>
  <c r="E115" i="8"/>
  <c r="F115" i="8"/>
  <c r="G115" i="8"/>
  <c r="I115" i="8"/>
  <c r="J115" i="8"/>
  <c r="K115" i="8"/>
  <c r="L115" i="8"/>
  <c r="M115" i="8"/>
  <c r="C116" i="8"/>
  <c r="D116" i="8"/>
  <c r="E116" i="8"/>
  <c r="F116" i="8"/>
  <c r="G116" i="8"/>
  <c r="I116" i="8"/>
  <c r="J116" i="8"/>
  <c r="K116" i="8"/>
  <c r="L116" i="8"/>
  <c r="M116" i="8"/>
  <c r="C117" i="8"/>
  <c r="D117" i="8"/>
  <c r="E117" i="8"/>
  <c r="F117" i="8"/>
  <c r="G117" i="8"/>
  <c r="I117" i="8"/>
  <c r="J117" i="8"/>
  <c r="K117" i="8"/>
  <c r="L117" i="8"/>
  <c r="M117" i="8"/>
  <c r="C118" i="8"/>
  <c r="D118" i="8"/>
  <c r="E118" i="8"/>
  <c r="F118" i="8"/>
  <c r="G118" i="8"/>
  <c r="I118" i="8"/>
  <c r="J118" i="8"/>
  <c r="K118" i="8"/>
  <c r="L118" i="8"/>
  <c r="M118" i="8"/>
  <c r="D119" i="8"/>
  <c r="E119" i="8"/>
  <c r="F119" i="8"/>
  <c r="G119" i="8"/>
  <c r="I119" i="8"/>
  <c r="J119" i="8"/>
  <c r="K119" i="8"/>
  <c r="L119" i="8"/>
  <c r="M119" i="8"/>
  <c r="C120" i="8"/>
  <c r="D120" i="8"/>
  <c r="E120" i="8"/>
  <c r="F120" i="8"/>
  <c r="G120" i="8"/>
  <c r="C121" i="8"/>
  <c r="D121" i="8"/>
  <c r="E121" i="8"/>
  <c r="F121" i="8"/>
  <c r="G121" i="8"/>
  <c r="I121" i="8"/>
  <c r="J121" i="8"/>
  <c r="K121" i="8"/>
  <c r="L121" i="8"/>
  <c r="M121" i="8"/>
  <c r="C122" i="8"/>
  <c r="D122" i="8"/>
  <c r="E122" i="8"/>
  <c r="F122" i="8"/>
  <c r="G122" i="8"/>
  <c r="I122" i="8"/>
  <c r="J122" i="8"/>
  <c r="K122" i="8"/>
  <c r="L122" i="8"/>
  <c r="M122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20" i="8"/>
  <c r="B121" i="8"/>
  <c r="B122" i="8"/>
  <c r="F60" i="8"/>
  <c r="G60" i="8"/>
  <c r="H60" i="8"/>
  <c r="I60" i="8"/>
  <c r="J60" i="8"/>
  <c r="K60" i="8"/>
  <c r="L60" i="8"/>
  <c r="M60" i="8"/>
  <c r="F61" i="8"/>
  <c r="G61" i="8"/>
  <c r="H61" i="8"/>
  <c r="I61" i="8"/>
  <c r="J61" i="8"/>
  <c r="K61" i="8"/>
  <c r="L61" i="8"/>
  <c r="M61" i="8"/>
  <c r="F63" i="8"/>
  <c r="G63" i="8"/>
  <c r="H63" i="8"/>
  <c r="I63" i="8"/>
  <c r="J63" i="8"/>
  <c r="K63" i="8"/>
  <c r="L63" i="8"/>
  <c r="M63" i="8"/>
  <c r="F64" i="8"/>
  <c r="G64" i="8"/>
  <c r="H64" i="8"/>
  <c r="I64" i="8"/>
  <c r="J64" i="8"/>
  <c r="K64" i="8"/>
  <c r="L64" i="8"/>
  <c r="M64" i="8"/>
  <c r="F65" i="8"/>
  <c r="G65" i="8"/>
  <c r="H65" i="8"/>
  <c r="I65" i="8"/>
  <c r="J65" i="8"/>
  <c r="K65" i="8"/>
  <c r="L65" i="8"/>
  <c r="M65" i="8"/>
  <c r="F66" i="8"/>
  <c r="G66" i="8"/>
  <c r="H66" i="8"/>
  <c r="I66" i="8"/>
  <c r="J66" i="8"/>
  <c r="K66" i="8"/>
  <c r="L66" i="8"/>
  <c r="M66" i="8"/>
  <c r="F67" i="8"/>
  <c r="G67" i="8"/>
  <c r="H67" i="8"/>
  <c r="I67" i="8"/>
  <c r="J67" i="8"/>
  <c r="K67" i="8"/>
  <c r="L67" i="8"/>
  <c r="M67" i="8"/>
  <c r="F68" i="8"/>
  <c r="G68" i="8"/>
  <c r="H68" i="8"/>
  <c r="I68" i="8"/>
  <c r="J68" i="8"/>
  <c r="K68" i="8"/>
  <c r="L68" i="8"/>
  <c r="M68" i="8"/>
  <c r="F69" i="8"/>
  <c r="G69" i="8"/>
  <c r="H69" i="8"/>
  <c r="I69" i="8"/>
  <c r="J69" i="8"/>
  <c r="K69" i="8"/>
  <c r="L69" i="8"/>
  <c r="M69" i="8"/>
  <c r="F70" i="8"/>
  <c r="G70" i="8"/>
  <c r="H70" i="8"/>
  <c r="I70" i="8"/>
  <c r="J70" i="8"/>
  <c r="K70" i="8"/>
  <c r="L70" i="8"/>
  <c r="M70" i="8"/>
  <c r="F71" i="8"/>
  <c r="G71" i="8"/>
  <c r="H71" i="8"/>
  <c r="I71" i="8"/>
  <c r="J71" i="8"/>
  <c r="K71" i="8"/>
  <c r="L71" i="8"/>
  <c r="M71" i="8"/>
  <c r="F72" i="8"/>
  <c r="G72" i="8"/>
  <c r="H72" i="8"/>
  <c r="I72" i="8"/>
  <c r="J72" i="8"/>
  <c r="K72" i="8"/>
  <c r="L72" i="8"/>
  <c r="M72" i="8"/>
  <c r="F73" i="8"/>
  <c r="G73" i="8"/>
  <c r="H73" i="8"/>
  <c r="I73" i="8"/>
  <c r="J73" i="8"/>
  <c r="K73" i="8"/>
  <c r="L73" i="8"/>
  <c r="M73" i="8"/>
  <c r="F74" i="8"/>
  <c r="G74" i="8"/>
  <c r="H74" i="8"/>
  <c r="I74" i="8"/>
  <c r="J74" i="8"/>
  <c r="K74" i="8"/>
  <c r="L74" i="8"/>
  <c r="M74" i="8"/>
  <c r="F75" i="8"/>
  <c r="G75" i="8"/>
  <c r="H75" i="8"/>
  <c r="I75" i="8"/>
  <c r="J75" i="8"/>
  <c r="K75" i="8"/>
  <c r="L75" i="8"/>
  <c r="M75" i="8"/>
  <c r="F76" i="8"/>
  <c r="G76" i="8"/>
  <c r="H76" i="8"/>
  <c r="I76" i="8"/>
  <c r="J76" i="8"/>
  <c r="K76" i="8"/>
  <c r="L76" i="8"/>
  <c r="M76" i="8"/>
  <c r="F77" i="8"/>
  <c r="G77" i="8"/>
  <c r="H77" i="8"/>
  <c r="I77" i="8"/>
  <c r="J77" i="8"/>
  <c r="K77" i="8"/>
  <c r="L77" i="8"/>
  <c r="M77" i="8"/>
  <c r="F78" i="8"/>
  <c r="G78" i="8"/>
  <c r="H78" i="8"/>
  <c r="I78" i="8"/>
  <c r="J78" i="8"/>
  <c r="K78" i="8"/>
  <c r="L78" i="8"/>
  <c r="M78" i="8"/>
  <c r="F79" i="8"/>
  <c r="G79" i="8"/>
  <c r="H79" i="8"/>
  <c r="I79" i="8"/>
  <c r="J79" i="8"/>
  <c r="K79" i="8"/>
  <c r="L79" i="8"/>
  <c r="M79" i="8"/>
  <c r="F80" i="8"/>
  <c r="G80" i="8"/>
  <c r="H80" i="8"/>
  <c r="I80" i="8"/>
  <c r="J80" i="8"/>
  <c r="K80" i="8"/>
  <c r="L80" i="8"/>
  <c r="M80" i="8"/>
  <c r="F81" i="8"/>
  <c r="G81" i="8"/>
  <c r="H81" i="8"/>
  <c r="I81" i="8"/>
  <c r="J81" i="8"/>
  <c r="K81" i="8"/>
  <c r="L81" i="8"/>
  <c r="M81" i="8"/>
  <c r="F82" i="8"/>
  <c r="G82" i="8"/>
  <c r="H82" i="8"/>
  <c r="I82" i="8"/>
  <c r="J82" i="8"/>
  <c r="K82" i="8"/>
  <c r="L82" i="8"/>
  <c r="M82" i="8"/>
  <c r="F83" i="8"/>
  <c r="G83" i="8"/>
  <c r="H83" i="8"/>
  <c r="I83" i="8"/>
  <c r="J83" i="8"/>
  <c r="K83" i="8"/>
  <c r="L83" i="8"/>
  <c r="M83" i="8"/>
  <c r="F84" i="8"/>
  <c r="G84" i="8"/>
  <c r="H84" i="8"/>
  <c r="I84" i="8"/>
  <c r="J84" i="8"/>
  <c r="K84" i="8"/>
  <c r="L84" i="8"/>
  <c r="M84" i="8"/>
  <c r="F85" i="8"/>
  <c r="G85" i="8"/>
  <c r="H85" i="8"/>
  <c r="I85" i="8"/>
  <c r="J85" i="8"/>
  <c r="K85" i="8"/>
  <c r="L85" i="8"/>
  <c r="M85" i="8"/>
  <c r="F86" i="8"/>
  <c r="G86" i="8"/>
  <c r="H86" i="8"/>
  <c r="I86" i="8"/>
  <c r="J86" i="8"/>
  <c r="K86" i="8"/>
  <c r="L86" i="8"/>
  <c r="M86" i="8"/>
  <c r="F87" i="8"/>
  <c r="G87" i="8"/>
  <c r="H87" i="8"/>
  <c r="I87" i="8"/>
  <c r="J87" i="8"/>
  <c r="K87" i="8"/>
  <c r="L87" i="8"/>
  <c r="M87" i="8"/>
  <c r="F88" i="8"/>
  <c r="G88" i="8"/>
  <c r="H88" i="8"/>
  <c r="I88" i="8"/>
  <c r="J88" i="8"/>
  <c r="K88" i="8"/>
  <c r="L88" i="8"/>
  <c r="M88" i="8"/>
  <c r="F89" i="8"/>
  <c r="G89" i="8"/>
  <c r="H89" i="8"/>
  <c r="I89" i="8"/>
  <c r="J89" i="8"/>
  <c r="K89" i="8"/>
  <c r="L89" i="8"/>
  <c r="M89" i="8"/>
  <c r="F90" i="8"/>
  <c r="G90" i="8"/>
  <c r="H90" i="8"/>
  <c r="I90" i="8"/>
  <c r="J90" i="8"/>
  <c r="L90" i="8"/>
  <c r="M90" i="8"/>
  <c r="F54" i="8"/>
  <c r="G54" i="8"/>
  <c r="F53" i="8"/>
  <c r="F43" i="8"/>
  <c r="G43" i="8"/>
  <c r="H43" i="8"/>
  <c r="I43" i="8"/>
  <c r="J43" i="8"/>
  <c r="K43" i="8"/>
  <c r="L43" i="8"/>
  <c r="F42" i="8"/>
  <c r="G42" i="8"/>
  <c r="H42" i="8"/>
  <c r="I42" i="8"/>
  <c r="J42" i="8"/>
  <c r="K42" i="8"/>
  <c r="L42" i="8"/>
  <c r="M42" i="8"/>
  <c r="F41" i="8"/>
  <c r="G41" i="8"/>
  <c r="H41" i="8"/>
  <c r="I41" i="8"/>
  <c r="J41" i="8"/>
  <c r="K41" i="8"/>
  <c r="L41" i="8"/>
  <c r="M41" i="8"/>
  <c r="F40" i="8"/>
  <c r="H40" i="8"/>
  <c r="I40" i="8"/>
  <c r="J40" i="8"/>
  <c r="K40" i="8"/>
  <c r="L40" i="8"/>
  <c r="M40" i="8"/>
  <c r="F39" i="8"/>
  <c r="G39" i="8"/>
  <c r="H39" i="8"/>
  <c r="I39" i="8"/>
  <c r="J39" i="8"/>
  <c r="K39" i="8"/>
  <c r="L39" i="8"/>
  <c r="M39" i="8"/>
  <c r="F38" i="8"/>
  <c r="G38" i="8"/>
  <c r="H38" i="8"/>
  <c r="I38" i="8"/>
  <c r="J38" i="8"/>
  <c r="K38" i="8"/>
  <c r="L38" i="8"/>
  <c r="M38" i="8"/>
  <c r="F37" i="8"/>
  <c r="H37" i="8"/>
  <c r="I37" i="8"/>
  <c r="J37" i="8"/>
  <c r="K37" i="8"/>
  <c r="L37" i="8"/>
  <c r="M37" i="8"/>
  <c r="F36" i="8"/>
  <c r="G36" i="8"/>
  <c r="H36" i="8"/>
  <c r="I36" i="8"/>
  <c r="J36" i="8"/>
  <c r="K36" i="8"/>
  <c r="L36" i="8"/>
  <c r="M36" i="8"/>
  <c r="F35" i="8"/>
  <c r="G35" i="8"/>
  <c r="H35" i="8"/>
  <c r="I35" i="8"/>
  <c r="J35" i="8"/>
  <c r="K35" i="8"/>
  <c r="L35" i="8"/>
  <c r="M35" i="8"/>
  <c r="F34" i="8"/>
  <c r="G34" i="8"/>
  <c r="H34" i="8"/>
  <c r="I34" i="8"/>
  <c r="J34" i="8"/>
  <c r="K34" i="8"/>
  <c r="L34" i="8"/>
  <c r="M34" i="8"/>
  <c r="F33" i="8"/>
  <c r="G33" i="8"/>
  <c r="H33" i="8"/>
  <c r="I33" i="8"/>
  <c r="J33" i="8"/>
  <c r="K33" i="8"/>
  <c r="L33" i="8"/>
  <c r="M33" i="8"/>
  <c r="F32" i="8"/>
  <c r="G32" i="8"/>
  <c r="H32" i="8"/>
  <c r="I32" i="8"/>
  <c r="J32" i="8"/>
  <c r="K32" i="8"/>
  <c r="L32" i="8"/>
  <c r="M32" i="8"/>
  <c r="F28" i="8"/>
  <c r="G28" i="8"/>
  <c r="H28" i="8"/>
  <c r="I28" i="8"/>
  <c r="J28" i="8"/>
  <c r="K28" i="8"/>
  <c r="L28" i="8"/>
  <c r="F26" i="8"/>
  <c r="G26" i="8"/>
  <c r="H26" i="8"/>
  <c r="I26" i="8"/>
  <c r="J26" i="8"/>
  <c r="K26" i="8"/>
  <c r="L26" i="8"/>
  <c r="M26" i="8"/>
  <c r="F24" i="8"/>
  <c r="G24" i="8"/>
  <c r="H24" i="8"/>
  <c r="I24" i="8"/>
  <c r="J24" i="8"/>
  <c r="K24" i="8"/>
  <c r="L24" i="8"/>
  <c r="M24" i="8"/>
  <c r="F19" i="8"/>
  <c r="G19" i="8"/>
  <c r="H19" i="8"/>
  <c r="I19" i="8"/>
  <c r="J19" i="8"/>
  <c r="K19" i="8"/>
  <c r="L19" i="8"/>
  <c r="M19" i="8"/>
  <c r="B60" i="8"/>
  <c r="K133" i="8" l="1"/>
  <c r="F133" i="8"/>
  <c r="J133" i="8"/>
  <c r="E133" i="8"/>
  <c r="M133" i="8"/>
  <c r="I133" i="8"/>
  <c r="D133" i="8"/>
  <c r="L133" i="8"/>
  <c r="G133" i="8"/>
  <c r="C133" i="8"/>
  <c r="H100" i="8"/>
  <c r="G100" i="8"/>
  <c r="J100" i="8"/>
  <c r="F100" i="8"/>
  <c r="L100" i="8"/>
  <c r="M100" i="8"/>
  <c r="I100" i="8"/>
  <c r="G7" i="8"/>
  <c r="H7" i="8"/>
  <c r="I7" i="8"/>
  <c r="K7" i="8"/>
  <c r="L7" i="8"/>
  <c r="M7" i="8"/>
  <c r="N474" i="5"/>
  <c r="O474" i="5" s="1"/>
  <c r="N473" i="5"/>
  <c r="O473" i="5" s="1"/>
  <c r="N472" i="5"/>
  <c r="O472" i="5" s="1"/>
  <c r="N464" i="5"/>
  <c r="O464" i="5" s="1"/>
  <c r="N467" i="5"/>
  <c r="O467" i="5" s="1"/>
  <c r="N455" i="5"/>
  <c r="O455" i="5" s="1"/>
  <c r="N466" i="5"/>
  <c r="O466" i="5" s="1"/>
  <c r="N465" i="5"/>
  <c r="O465" i="5" s="1"/>
  <c r="N461" i="5"/>
  <c r="O461" i="5" s="1"/>
  <c r="N460" i="5"/>
  <c r="O460" i="5" s="1"/>
  <c r="N458" i="5"/>
  <c r="O458" i="5" s="1"/>
  <c r="N456" i="5"/>
  <c r="N454" i="5"/>
  <c r="O454" i="5" s="1"/>
  <c r="N453" i="5"/>
  <c r="O453" i="5" s="1"/>
  <c r="G53" i="8"/>
  <c r="F52" i="8"/>
  <c r="G52" i="8"/>
  <c r="B52" i="8"/>
  <c r="N441" i="5"/>
  <c r="O441" i="5" s="1"/>
  <c r="N444" i="5"/>
  <c r="O444" i="5" s="1"/>
  <c r="N432" i="5"/>
  <c r="O432" i="5" s="1"/>
  <c r="N443" i="5"/>
  <c r="O443" i="5" s="1"/>
  <c r="N442" i="5"/>
  <c r="O442" i="5" s="1"/>
  <c r="N438" i="5"/>
  <c r="O438" i="5" s="1"/>
  <c r="N437" i="5"/>
  <c r="O437" i="5" s="1"/>
  <c r="N435" i="5"/>
  <c r="O435" i="5" s="1"/>
  <c r="N433" i="5"/>
  <c r="O433" i="5" s="1"/>
  <c r="N431" i="5"/>
  <c r="O431" i="5" s="1"/>
  <c r="O430" i="5"/>
  <c r="O420" i="5"/>
  <c r="O419" i="5"/>
  <c r="O418" i="5"/>
  <c r="O417" i="5"/>
  <c r="O416" i="5"/>
  <c r="O415" i="5"/>
  <c r="N414" i="5"/>
  <c r="O414" i="5" s="1"/>
  <c r="O409" i="5"/>
  <c r="O408" i="5"/>
  <c r="O386" i="5"/>
  <c r="O385" i="5"/>
  <c r="O384" i="5"/>
  <c r="O383" i="5"/>
  <c r="O382" i="5"/>
  <c r="O376" i="5"/>
  <c r="O375" i="5"/>
  <c r="O374" i="5"/>
  <c r="O373" i="5"/>
  <c r="O372" i="5"/>
  <c r="O371" i="5"/>
  <c r="O370" i="5"/>
  <c r="B377" i="5"/>
  <c r="O361" i="5"/>
  <c r="O360" i="5"/>
  <c r="F407" i="5"/>
  <c r="F49" i="8" s="1"/>
  <c r="G404" i="5"/>
  <c r="G46" i="8" s="1"/>
  <c r="N133" i="5"/>
  <c r="N132" i="5"/>
  <c r="N131" i="5"/>
  <c r="C16" i="8"/>
  <c r="D16" i="8"/>
  <c r="E16" i="8"/>
  <c r="F16" i="8"/>
  <c r="B16" i="8"/>
  <c r="N349" i="5"/>
  <c r="O349" i="5" s="1"/>
  <c r="N350" i="5"/>
  <c r="O350" i="5" s="1"/>
  <c r="C353" i="5"/>
  <c r="E352" i="5"/>
  <c r="E353" i="5" s="1"/>
  <c r="N327" i="5"/>
  <c r="O327" i="5" s="1"/>
  <c r="N326" i="5"/>
  <c r="O326" i="5" s="1"/>
  <c r="N321" i="5"/>
  <c r="O321" i="5" s="1"/>
  <c r="N320" i="5"/>
  <c r="M28" i="8" s="1"/>
  <c r="O322" i="5"/>
  <c r="N319" i="5"/>
  <c r="O319" i="5" s="1"/>
  <c r="F314" i="5"/>
  <c r="F27" i="8" s="1"/>
  <c r="G27" i="8"/>
  <c r="H27" i="8"/>
  <c r="I27" i="8"/>
  <c r="J27" i="8"/>
  <c r="K27" i="8"/>
  <c r="L27" i="8"/>
  <c r="M27" i="8"/>
  <c r="O313" i="5"/>
  <c r="O311" i="5"/>
  <c r="N309" i="5"/>
  <c r="O309" i="5" s="1"/>
  <c r="O305" i="5"/>
  <c r="N304" i="5"/>
  <c r="O304" i="5" s="1"/>
  <c r="N303" i="5"/>
  <c r="O303" i="5" s="1"/>
  <c r="N302" i="5"/>
  <c r="O302" i="5" s="1"/>
  <c r="N301" i="5"/>
  <c r="O301" i="5" s="1"/>
  <c r="N300" i="5"/>
  <c r="O300" i="5" s="1"/>
  <c r="N299" i="5"/>
  <c r="O299" i="5" s="1"/>
  <c r="N294" i="5"/>
  <c r="O294" i="5" s="1"/>
  <c r="N292" i="5"/>
  <c r="O292" i="5" s="1"/>
  <c r="F295" i="5"/>
  <c r="F25" i="8" s="1"/>
  <c r="G25" i="8"/>
  <c r="H25" i="8"/>
  <c r="I25" i="8"/>
  <c r="J25" i="8"/>
  <c r="K25" i="8"/>
  <c r="L25" i="8"/>
  <c r="E295" i="5"/>
  <c r="D295" i="5"/>
  <c r="C295" i="5"/>
  <c r="B295" i="5"/>
  <c r="O285" i="5"/>
  <c r="O284" i="5"/>
  <c r="O283" i="5"/>
  <c r="O282" i="5"/>
  <c r="O281" i="5"/>
  <c r="N274" i="5"/>
  <c r="O274" i="5" s="1"/>
  <c r="N273" i="5"/>
  <c r="O273" i="5" s="1"/>
  <c r="N272" i="5"/>
  <c r="O272" i="5" s="1"/>
  <c r="N271" i="5"/>
  <c r="N270" i="5"/>
  <c r="F278" i="5"/>
  <c r="G278" i="5"/>
  <c r="L278" i="5"/>
  <c r="F6" i="8"/>
  <c r="H6" i="8"/>
  <c r="I6" i="8"/>
  <c r="J6" i="8"/>
  <c r="K6" i="8"/>
  <c r="L6" i="8"/>
  <c r="M6" i="8"/>
  <c r="F8" i="8"/>
  <c r="G8" i="8"/>
  <c r="H8" i="8"/>
  <c r="I8" i="8"/>
  <c r="J8" i="8"/>
  <c r="K8" i="8"/>
  <c r="L8" i="8"/>
  <c r="F9" i="8"/>
  <c r="G9" i="8"/>
  <c r="H9" i="8"/>
  <c r="I9" i="8"/>
  <c r="J9" i="8"/>
  <c r="L9" i="8"/>
  <c r="M9" i="8"/>
  <c r="F11" i="8"/>
  <c r="G11" i="8"/>
  <c r="H11" i="8"/>
  <c r="I11" i="8"/>
  <c r="J11" i="8"/>
  <c r="K11" i="8"/>
  <c r="L11" i="8"/>
  <c r="M11" i="8"/>
  <c r="F12" i="8"/>
  <c r="G12" i="8"/>
  <c r="H12" i="8"/>
  <c r="I12" i="8"/>
  <c r="J12" i="8"/>
  <c r="K12" i="8"/>
  <c r="L12" i="8"/>
  <c r="M12" i="8"/>
  <c r="F121" i="5"/>
  <c r="F14" i="8" s="1"/>
  <c r="G121" i="5"/>
  <c r="G14" i="8" s="1"/>
  <c r="H121" i="5"/>
  <c r="H14" i="8" s="1"/>
  <c r="I121" i="5"/>
  <c r="I14" i="8" s="1"/>
  <c r="J121" i="5"/>
  <c r="J14" i="8" s="1"/>
  <c r="K14" i="8"/>
  <c r="L14" i="8"/>
  <c r="M121" i="5"/>
  <c r="M14" i="8" s="1"/>
  <c r="F128" i="5"/>
  <c r="F15" i="8" s="1"/>
  <c r="G128" i="5"/>
  <c r="G15" i="8" s="1"/>
  <c r="H15" i="8"/>
  <c r="J15" i="8"/>
  <c r="K15" i="8"/>
  <c r="M15" i="8"/>
  <c r="F139" i="5"/>
  <c r="F150" i="5"/>
  <c r="F203" i="5"/>
  <c r="F17" i="8" s="1"/>
  <c r="E207" i="5"/>
  <c r="F207" i="5"/>
  <c r="F18" i="8" s="1"/>
  <c r="D207" i="5"/>
  <c r="F211" i="5"/>
  <c r="E243" i="5"/>
  <c r="O231" i="5"/>
  <c r="O230" i="5"/>
  <c r="O229" i="5"/>
  <c r="N228" i="5"/>
  <c r="O228" i="5" s="1"/>
  <c r="N227" i="5"/>
  <c r="O227" i="5" s="1"/>
  <c r="N226" i="5"/>
  <c r="O226" i="5" s="1"/>
  <c r="N225" i="5"/>
  <c r="O225" i="5" s="1"/>
  <c r="N224" i="5"/>
  <c r="O224" i="5" s="1"/>
  <c r="N223" i="5"/>
  <c r="O223" i="5" s="1"/>
  <c r="N222" i="5"/>
  <c r="O222" i="5" s="1"/>
  <c r="N221" i="5"/>
  <c r="O221" i="5" s="1"/>
  <c r="N220" i="5"/>
  <c r="O220" i="5" s="1"/>
  <c r="N219" i="5"/>
  <c r="O219" i="5" s="1"/>
  <c r="N218" i="5"/>
  <c r="O218" i="5" s="1"/>
  <c r="N217" i="5"/>
  <c r="O217" i="5" s="1"/>
  <c r="N216" i="5"/>
  <c r="N210" i="5"/>
  <c r="O210" i="5" s="1"/>
  <c r="N206" i="5"/>
  <c r="N207" i="5" s="1"/>
  <c r="N202" i="5"/>
  <c r="O202" i="5" s="1"/>
  <c r="N201" i="5"/>
  <c r="N196" i="5"/>
  <c r="O196" i="5" s="1"/>
  <c r="N195" i="5"/>
  <c r="O195" i="5" s="1"/>
  <c r="N194" i="5"/>
  <c r="O194" i="5" s="1"/>
  <c r="N193" i="5"/>
  <c r="O193" i="5" s="1"/>
  <c r="N192" i="5"/>
  <c r="O192" i="5" s="1"/>
  <c r="N191" i="5"/>
  <c r="O191" i="5" s="1"/>
  <c r="N190" i="5"/>
  <c r="O190" i="5" s="1"/>
  <c r="N189" i="5"/>
  <c r="O189" i="5" s="1"/>
  <c r="N188" i="5"/>
  <c r="O188" i="5" s="1"/>
  <c r="N187" i="5"/>
  <c r="O187" i="5" s="1"/>
  <c r="N186" i="5"/>
  <c r="O186" i="5" s="1"/>
  <c r="N185" i="5"/>
  <c r="O185" i="5" s="1"/>
  <c r="N184" i="5"/>
  <c r="O184" i="5" s="1"/>
  <c r="N183" i="5"/>
  <c r="O183" i="5" s="1"/>
  <c r="N182" i="5"/>
  <c r="O182" i="5" s="1"/>
  <c r="N181" i="5"/>
  <c r="O181" i="5" s="1"/>
  <c r="N180" i="5"/>
  <c r="O180" i="5" s="1"/>
  <c r="N179" i="5"/>
  <c r="O179" i="5" s="1"/>
  <c r="N178" i="5"/>
  <c r="O178" i="5" s="1"/>
  <c r="N177" i="5"/>
  <c r="O177" i="5" s="1"/>
  <c r="N176" i="5"/>
  <c r="O176" i="5" s="1"/>
  <c r="N175" i="5"/>
  <c r="O175" i="5" s="1"/>
  <c r="N174" i="5"/>
  <c r="O174" i="5" s="1"/>
  <c r="N173" i="5"/>
  <c r="O173" i="5" s="1"/>
  <c r="N172" i="5"/>
  <c r="O172" i="5" s="1"/>
  <c r="N171" i="5"/>
  <c r="O171" i="5" s="1"/>
  <c r="N170" i="5"/>
  <c r="O170" i="5" s="1"/>
  <c r="N169" i="5"/>
  <c r="O169" i="5" s="1"/>
  <c r="N168" i="5"/>
  <c r="O168" i="5" s="1"/>
  <c r="N167" i="5"/>
  <c r="O167" i="5" s="1"/>
  <c r="N166" i="5"/>
  <c r="O166" i="5" s="1"/>
  <c r="N165" i="5"/>
  <c r="O165" i="5" s="1"/>
  <c r="N164" i="5"/>
  <c r="O164" i="5" s="1"/>
  <c r="N163" i="5"/>
  <c r="O163" i="5" s="1"/>
  <c r="N162" i="5"/>
  <c r="O162" i="5" s="1"/>
  <c r="N161" i="5"/>
  <c r="O161" i="5" s="1"/>
  <c r="N160" i="5"/>
  <c r="O160" i="5" s="1"/>
  <c r="N159" i="5"/>
  <c r="O159" i="5" s="1"/>
  <c r="N158" i="5"/>
  <c r="O158" i="5" s="1"/>
  <c r="N157" i="5"/>
  <c r="O157" i="5" s="1"/>
  <c r="N156" i="5"/>
  <c r="O156" i="5" s="1"/>
  <c r="N155" i="5"/>
  <c r="O155" i="5" s="1"/>
  <c r="N154" i="5"/>
  <c r="O154" i="5" s="1"/>
  <c r="N153" i="5"/>
  <c r="N144" i="5"/>
  <c r="O144" i="5" s="1"/>
  <c r="N143" i="5"/>
  <c r="O143" i="5" s="1"/>
  <c r="N142" i="5"/>
  <c r="O142" i="5" s="1"/>
  <c r="N137" i="5"/>
  <c r="N127" i="5"/>
  <c r="O127" i="5" s="1"/>
  <c r="N126" i="5"/>
  <c r="O126" i="5" s="1"/>
  <c r="N125" i="5"/>
  <c r="O125" i="5" s="1"/>
  <c r="N124" i="5"/>
  <c r="N120" i="5"/>
  <c r="O120" i="5" s="1"/>
  <c r="N119" i="5"/>
  <c r="O119" i="5" s="1"/>
  <c r="N118" i="5"/>
  <c r="O118" i="5" s="1"/>
  <c r="N117" i="5"/>
  <c r="O102" i="5"/>
  <c r="O101" i="5"/>
  <c r="N93" i="5"/>
  <c r="N96" i="5"/>
  <c r="O96" i="5" s="1"/>
  <c r="N95" i="5"/>
  <c r="O95" i="5" s="1"/>
  <c r="N94" i="5"/>
  <c r="O94" i="5" s="1"/>
  <c r="O80" i="5"/>
  <c r="O79" i="5"/>
  <c r="O78" i="5"/>
  <c r="N72" i="5"/>
  <c r="O72" i="5" s="1"/>
  <c r="N71" i="5"/>
  <c r="O71" i="5" s="1"/>
  <c r="N70" i="5"/>
  <c r="O70" i="5" s="1"/>
  <c r="N69" i="5"/>
  <c r="O26" i="5"/>
  <c r="O153" i="5" l="1"/>
  <c r="N277" i="5"/>
  <c r="O277" i="5" s="1"/>
  <c r="O271" i="5"/>
  <c r="O69" i="5"/>
  <c r="O74" i="5" s="1"/>
  <c r="N74" i="5"/>
  <c r="O117" i="5"/>
  <c r="O121" i="5" s="1"/>
  <c r="N121" i="5"/>
  <c r="M8" i="8"/>
  <c r="K90" i="8"/>
  <c r="K100" i="8" s="1"/>
  <c r="O137" i="5"/>
  <c r="B352" i="5"/>
  <c r="B353" i="5" s="1"/>
  <c r="O133" i="5"/>
  <c r="N134" i="5"/>
  <c r="N128" i="5"/>
  <c r="G6" i="8"/>
  <c r="F405" i="5"/>
  <c r="F47" i="8" s="1"/>
  <c r="G405" i="5"/>
  <c r="G47" i="8" s="1"/>
  <c r="N203" i="5"/>
  <c r="G243" i="5"/>
  <c r="G20" i="8"/>
  <c r="M403" i="5"/>
  <c r="M45" i="8" s="1"/>
  <c r="M31" i="8"/>
  <c r="M20" i="8"/>
  <c r="I20" i="8"/>
  <c r="O270" i="5"/>
  <c r="L31" i="8"/>
  <c r="H402" i="5"/>
  <c r="H44" i="8" s="1"/>
  <c r="H31" i="8"/>
  <c r="J20" i="8"/>
  <c r="I405" i="5"/>
  <c r="I47" i="8" s="1"/>
  <c r="I31" i="8"/>
  <c r="L20" i="8"/>
  <c r="H20" i="8"/>
  <c r="K405" i="5"/>
  <c r="K47" i="8" s="1"/>
  <c r="K31" i="8"/>
  <c r="G403" i="5"/>
  <c r="G45" i="8" s="1"/>
  <c r="G31" i="8"/>
  <c r="K404" i="5"/>
  <c r="K46" i="8" s="1"/>
  <c r="I402" i="5"/>
  <c r="I44" i="8" s="1"/>
  <c r="N21" i="5"/>
  <c r="O21" i="5" s="1"/>
  <c r="K243" i="5"/>
  <c r="K20" i="8"/>
  <c r="F243" i="5"/>
  <c r="F20" i="8"/>
  <c r="O320" i="5"/>
  <c r="J31" i="8"/>
  <c r="F403" i="5"/>
  <c r="F45" i="8" s="1"/>
  <c r="F31" i="8"/>
  <c r="G401" i="5"/>
  <c r="G51" i="8" s="1"/>
  <c r="I404" i="5"/>
  <c r="I46" i="8" s="1"/>
  <c r="G402" i="5"/>
  <c r="G44" i="8" s="1"/>
  <c r="O469" i="5"/>
  <c r="O54" i="8" s="1"/>
  <c r="N54" i="8"/>
  <c r="O53" i="8"/>
  <c r="N53" i="8"/>
  <c r="L403" i="5"/>
  <c r="L45" i="8" s="1"/>
  <c r="M401" i="5"/>
  <c r="M51" i="8" s="1"/>
  <c r="M405" i="5"/>
  <c r="M47" i="8" s="1"/>
  <c r="H404" i="5"/>
  <c r="H46" i="8" s="1"/>
  <c r="F402" i="5"/>
  <c r="F44" i="8" s="1"/>
  <c r="L401" i="5"/>
  <c r="L51" i="8" s="1"/>
  <c r="L405" i="5"/>
  <c r="L47" i="8" s="1"/>
  <c r="J403" i="5"/>
  <c r="J45" i="8" s="1"/>
  <c r="M402" i="5"/>
  <c r="M44" i="8" s="1"/>
  <c r="O206" i="5"/>
  <c r="O207" i="5" s="1"/>
  <c r="K401" i="5"/>
  <c r="K51" i="8" s="1"/>
  <c r="F404" i="5"/>
  <c r="F46" i="8" s="1"/>
  <c r="I403" i="5"/>
  <c r="I45" i="8" s="1"/>
  <c r="L402" i="5"/>
  <c r="L44" i="8" s="1"/>
  <c r="J401" i="5"/>
  <c r="J405" i="5"/>
  <c r="J47" i="8" s="1"/>
  <c r="M404" i="5"/>
  <c r="M46" i="8" s="1"/>
  <c r="H403" i="5"/>
  <c r="H45" i="8" s="1"/>
  <c r="O124" i="5"/>
  <c r="O128" i="5" s="1"/>
  <c r="I401" i="5"/>
  <c r="I51" i="8" s="1"/>
  <c r="L404" i="5"/>
  <c r="L46" i="8" s="1"/>
  <c r="J402" i="5"/>
  <c r="J44" i="8" s="1"/>
  <c r="H401" i="5"/>
  <c r="H51" i="8" s="1"/>
  <c r="H405" i="5"/>
  <c r="H47" i="8" s="1"/>
  <c r="J404" i="5"/>
  <c r="J46" i="8" s="1"/>
  <c r="O201" i="5"/>
  <c r="O203" i="5" s="1"/>
  <c r="F367" i="5"/>
  <c r="O93" i="5"/>
  <c r="J51" i="8" l="1"/>
  <c r="N278" i="5"/>
  <c r="M295" i="5"/>
  <c r="M25" i="8" s="1"/>
  <c r="N293" i="5"/>
  <c r="F401" i="5"/>
  <c r="F51" i="8" s="1"/>
  <c r="N16" i="8"/>
  <c r="O12" i="5"/>
  <c r="O11" i="5"/>
  <c r="O10" i="5"/>
  <c r="O9" i="5"/>
  <c r="O7" i="5"/>
  <c r="O293" i="5" l="1"/>
  <c r="O295" i="5" s="1"/>
  <c r="N295" i="5"/>
  <c r="N6" i="8"/>
  <c r="N476" i="5"/>
  <c r="N250" i="5" s="1"/>
  <c r="O250" i="5" s="1"/>
  <c r="O410" i="5" l="1"/>
  <c r="O39" i="8" s="1"/>
  <c r="N367" i="5"/>
  <c r="M54" i="10"/>
  <c r="M55" i="10" s="1"/>
  <c r="L54" i="10"/>
  <c r="L55" i="10" s="1"/>
  <c r="K54" i="10"/>
  <c r="K55" i="10" s="1"/>
  <c r="J54" i="10"/>
  <c r="J55" i="10" s="1"/>
  <c r="I54" i="10"/>
  <c r="I55" i="10" s="1"/>
  <c r="H54" i="10"/>
  <c r="H55" i="10" s="1"/>
  <c r="G54" i="10"/>
  <c r="G55" i="10" s="1"/>
  <c r="F54" i="10"/>
  <c r="F55" i="10" s="1"/>
  <c r="E54" i="10"/>
  <c r="E55" i="10" s="1"/>
  <c r="D54" i="10"/>
  <c r="D55" i="10" s="1"/>
  <c r="C54" i="10"/>
  <c r="C55" i="10" s="1"/>
  <c r="B54" i="10"/>
  <c r="B55" i="10" s="1"/>
  <c r="N53" i="10"/>
  <c r="O53" i="10" s="1"/>
  <c r="N52" i="10"/>
  <c r="O52" i="10" s="1"/>
  <c r="N51" i="10"/>
  <c r="E47" i="10"/>
  <c r="D47" i="10"/>
  <c r="C47" i="10"/>
  <c r="B47" i="10"/>
  <c r="N46" i="10"/>
  <c r="O46" i="10" s="1"/>
  <c r="N45" i="10"/>
  <c r="O45" i="10" s="1"/>
  <c r="N44" i="10"/>
  <c r="O44" i="10" s="1"/>
  <c r="N43" i="10"/>
  <c r="O43" i="10" s="1"/>
  <c r="N42" i="10"/>
  <c r="O42" i="10" s="1"/>
  <c r="N41" i="10"/>
  <c r="O41" i="10" s="1"/>
  <c r="N40" i="10"/>
  <c r="O40" i="10" s="1"/>
  <c r="N39" i="10"/>
  <c r="O39" i="10" s="1"/>
  <c r="N38" i="10"/>
  <c r="O38" i="10" s="1"/>
  <c r="N37" i="10"/>
  <c r="O37" i="10" s="1"/>
  <c r="N36" i="10"/>
  <c r="O36" i="10" s="1"/>
  <c r="N35" i="10"/>
  <c r="O35" i="10" s="1"/>
  <c r="N34" i="10"/>
  <c r="O34" i="10" s="1"/>
  <c r="N33" i="10"/>
  <c r="O33" i="10" s="1"/>
  <c r="N32" i="10"/>
  <c r="O32" i="10" s="1"/>
  <c r="N31" i="10"/>
  <c r="O31" i="10" s="1"/>
  <c r="N30" i="10"/>
  <c r="O30" i="10" s="1"/>
  <c r="N29" i="10"/>
  <c r="O29" i="10" s="1"/>
  <c r="O28" i="10"/>
  <c r="N28" i="10"/>
  <c r="N27" i="10"/>
  <c r="O27" i="10" s="1"/>
  <c r="N26" i="10"/>
  <c r="O26" i="10" s="1"/>
  <c r="N25" i="10"/>
  <c r="O25" i="10" s="1"/>
  <c r="N24" i="10"/>
  <c r="O24" i="10" s="1"/>
  <c r="N23" i="10"/>
  <c r="O23" i="10" s="1"/>
  <c r="N22" i="10"/>
  <c r="O22" i="10" s="1"/>
  <c r="N21" i="10"/>
  <c r="O21" i="10" s="1"/>
  <c r="N20" i="10"/>
  <c r="O20" i="10" s="1"/>
  <c r="N19" i="10"/>
  <c r="O19" i="10" s="1"/>
  <c r="N18" i="10"/>
  <c r="O18" i="10" s="1"/>
  <c r="N17" i="10"/>
  <c r="O17" i="10" s="1"/>
  <c r="N16" i="10"/>
  <c r="O16" i="10" s="1"/>
  <c r="N15" i="10"/>
  <c r="O15" i="10" s="1"/>
  <c r="N14" i="10"/>
  <c r="O14" i="10" s="1"/>
  <c r="N13" i="10"/>
  <c r="O13" i="10" s="1"/>
  <c r="N12" i="10"/>
  <c r="O12" i="10" s="1"/>
  <c r="N11" i="10"/>
  <c r="O11" i="10" s="1"/>
  <c r="N10" i="10"/>
  <c r="O10" i="10" s="1"/>
  <c r="N9" i="10"/>
  <c r="O9" i="10" s="1"/>
  <c r="N8" i="10"/>
  <c r="O8" i="10" s="1"/>
  <c r="N7" i="10"/>
  <c r="O7" i="10" s="1"/>
  <c r="N6" i="10"/>
  <c r="O6" i="10" s="1"/>
  <c r="N5" i="10"/>
  <c r="O5" i="10" s="1"/>
  <c r="N4" i="10"/>
  <c r="O4" i="10" s="1"/>
  <c r="N3" i="10"/>
  <c r="O3" i="10" s="1"/>
  <c r="N2" i="10"/>
  <c r="O2" i="10" s="1"/>
  <c r="N54" i="10" l="1"/>
  <c r="N55" i="10"/>
  <c r="O55" i="10" s="1"/>
  <c r="N39" i="8"/>
  <c r="O51" i="10"/>
  <c r="O54" i="10" s="1"/>
  <c r="N47" i="10"/>
  <c r="O47" i="10" s="1"/>
  <c r="B106" i="8" l="1"/>
  <c r="B133" i="8" s="1"/>
  <c r="N339" i="5" l="1"/>
  <c r="O339" i="5" s="1"/>
  <c r="N340" i="5"/>
  <c r="O340" i="5" s="1"/>
  <c r="N341" i="5"/>
  <c r="O341" i="5" s="1"/>
  <c r="N342" i="5"/>
  <c r="O342" i="5" s="1"/>
  <c r="N343" i="5"/>
  <c r="O343" i="5" s="1"/>
  <c r="N344" i="5"/>
  <c r="O344" i="5" s="1"/>
  <c r="N345" i="5"/>
  <c r="O345" i="5" s="1"/>
  <c r="N346" i="5"/>
  <c r="O346" i="5" s="1"/>
  <c r="N347" i="5"/>
  <c r="O347" i="5" s="1"/>
  <c r="N348" i="5"/>
  <c r="O348" i="5" s="1"/>
  <c r="N338" i="5"/>
  <c r="O338" i="5" s="1"/>
  <c r="N328" i="5"/>
  <c r="O328" i="5" s="1"/>
  <c r="N329" i="5"/>
  <c r="O329" i="5" s="1"/>
  <c r="N330" i="5"/>
  <c r="O330" i="5" s="1"/>
  <c r="N331" i="5"/>
  <c r="O331" i="5" s="1"/>
  <c r="N332" i="5"/>
  <c r="O332" i="5" s="1"/>
  <c r="N333" i="5"/>
  <c r="O333" i="5" s="1"/>
  <c r="D352" i="5"/>
  <c r="D353" i="5" s="1"/>
  <c r="F352" i="5"/>
  <c r="F353" i="5" s="1"/>
  <c r="N353" i="5" l="1"/>
  <c r="O353" i="5" s="1"/>
  <c r="N352" i="5"/>
  <c r="O352" i="5" s="1"/>
  <c r="M30" i="8"/>
  <c r="I30" i="8"/>
  <c r="L30" i="8"/>
  <c r="H30" i="8"/>
  <c r="K30" i="8"/>
  <c r="G30" i="8"/>
  <c r="J30" i="8"/>
  <c r="F30" i="8"/>
  <c r="E203" i="5"/>
  <c r="E211" i="5" l="1"/>
  <c r="E20" i="8" l="1"/>
  <c r="E19" i="8"/>
  <c r="E77" i="8"/>
  <c r="D77" i="8"/>
  <c r="E90" i="8"/>
  <c r="E89" i="8"/>
  <c r="E88" i="8"/>
  <c r="E87" i="8"/>
  <c r="E86" i="8"/>
  <c r="E85" i="8"/>
  <c r="E84" i="8"/>
  <c r="E83" i="8"/>
  <c r="E82" i="8"/>
  <c r="E81" i="8"/>
  <c r="E80" i="8"/>
  <c r="E79" i="8"/>
  <c r="E78" i="8"/>
  <c r="E76" i="8"/>
  <c r="E75" i="8"/>
  <c r="E74" i="8"/>
  <c r="E73" i="8"/>
  <c r="E72" i="8"/>
  <c r="E71" i="8"/>
  <c r="E70" i="8"/>
  <c r="E69" i="8"/>
  <c r="E68" i="8"/>
  <c r="E67" i="8"/>
  <c r="E66" i="8"/>
  <c r="E65" i="8"/>
  <c r="E64" i="8"/>
  <c r="E63" i="8"/>
  <c r="E61" i="8"/>
  <c r="E60" i="8"/>
  <c r="E54" i="8"/>
  <c r="E52" i="8"/>
  <c r="E43" i="8"/>
  <c r="E42" i="8"/>
  <c r="E41" i="8"/>
  <c r="E40" i="8"/>
  <c r="E39" i="8"/>
  <c r="E38" i="8"/>
  <c r="E37" i="8"/>
  <c r="E36" i="8"/>
  <c r="E35" i="8"/>
  <c r="E34" i="8"/>
  <c r="E33" i="8"/>
  <c r="E32" i="8"/>
  <c r="E30" i="8"/>
  <c r="E28" i="8"/>
  <c r="E26" i="8"/>
  <c r="E24" i="8"/>
  <c r="E17" i="8"/>
  <c r="E100" i="8" l="1"/>
  <c r="E18" i="8"/>
  <c r="E314" i="5"/>
  <c r="E27" i="8" s="1"/>
  <c r="E53" i="8" l="1"/>
  <c r="E25" i="8" l="1"/>
  <c r="E49" i="8" l="1"/>
  <c r="E44" i="8"/>
  <c r="E46" i="8"/>
  <c r="E47" i="8"/>
  <c r="E31" i="8"/>
  <c r="E367" i="5"/>
  <c r="E278" i="5"/>
  <c r="E401" i="5" l="1"/>
  <c r="E51" i="8" s="1"/>
  <c r="E50" i="8"/>
  <c r="E45" i="8"/>
  <c r="E198" i="5" l="1"/>
  <c r="E150" i="5"/>
  <c r="E139" i="5"/>
  <c r="A52" i="8" l="1"/>
  <c r="D53" i="8"/>
  <c r="C54" i="8"/>
  <c r="D54" i="8"/>
  <c r="B54" i="8"/>
  <c r="B53" i="8"/>
  <c r="A54" i="8"/>
  <c r="A53" i="8"/>
  <c r="O456" i="5" l="1"/>
  <c r="C53" i="8"/>
  <c r="D52" i="8"/>
  <c r="C52" i="8" l="1"/>
  <c r="D19" i="8" l="1"/>
  <c r="D211" i="5"/>
  <c r="D203" i="5" l="1"/>
  <c r="D17" i="8" s="1"/>
  <c r="D61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60" i="8"/>
  <c r="D100" i="8" l="1"/>
  <c r="D20" i="8"/>
  <c r="D43" i="8"/>
  <c r="D42" i="8"/>
  <c r="D41" i="8"/>
  <c r="D40" i="8"/>
  <c r="D39" i="8"/>
  <c r="D38" i="8"/>
  <c r="D37" i="8"/>
  <c r="D36" i="8"/>
  <c r="D35" i="8"/>
  <c r="D34" i="8"/>
  <c r="D33" i="8"/>
  <c r="D32" i="8"/>
  <c r="D28" i="8"/>
  <c r="D26" i="8"/>
  <c r="D18" i="8"/>
  <c r="D139" i="5" l="1"/>
  <c r="D150" i="5"/>
  <c r="D24" i="8" l="1"/>
  <c r="D278" i="5"/>
  <c r="O381" i="5" l="1"/>
  <c r="O389" i="5" s="1"/>
  <c r="D407" i="5"/>
  <c r="D314" i="5"/>
  <c r="D27" i="8" s="1"/>
  <c r="D25" i="8"/>
  <c r="D367" i="5" l="1"/>
  <c r="D49" i="8"/>
  <c r="D404" i="5"/>
  <c r="D46" i="8" s="1"/>
  <c r="D402" i="5"/>
  <c r="D44" i="8" s="1"/>
  <c r="D405" i="5"/>
  <c r="D47" i="8" s="1"/>
  <c r="D403" i="5"/>
  <c r="D45" i="8" s="1"/>
  <c r="D31" i="8"/>
  <c r="O377" i="5"/>
  <c r="D50" i="8" l="1"/>
  <c r="D401" i="5"/>
  <c r="D51" i="8" s="1"/>
  <c r="D30" i="8"/>
  <c r="C27" i="8" l="1"/>
  <c r="C211" i="5" l="1"/>
  <c r="B211" i="5"/>
  <c r="C90" i="8" l="1"/>
  <c r="C89" i="8"/>
  <c r="C88" i="8"/>
  <c r="C87" i="8"/>
  <c r="C86" i="8"/>
  <c r="C85" i="8"/>
  <c r="C84" i="8"/>
  <c r="C83" i="8"/>
  <c r="C82" i="8"/>
  <c r="C81" i="8"/>
  <c r="C80" i="8"/>
  <c r="C79" i="8"/>
  <c r="C78" i="8"/>
  <c r="C77" i="8"/>
  <c r="C76" i="8"/>
  <c r="C75" i="8"/>
  <c r="C74" i="8"/>
  <c r="C73" i="8"/>
  <c r="C72" i="8"/>
  <c r="C71" i="8"/>
  <c r="C70" i="8"/>
  <c r="C69" i="8"/>
  <c r="C68" i="8"/>
  <c r="C67" i="8"/>
  <c r="C66" i="8"/>
  <c r="C65" i="8"/>
  <c r="C64" i="8"/>
  <c r="C63" i="8"/>
  <c r="C61" i="8"/>
  <c r="C60" i="8"/>
  <c r="C43" i="8"/>
  <c r="C42" i="8"/>
  <c r="C41" i="8"/>
  <c r="C40" i="8"/>
  <c r="C38" i="8"/>
  <c r="C37" i="8"/>
  <c r="C36" i="8"/>
  <c r="C35" i="8"/>
  <c r="C34" i="8"/>
  <c r="C33" i="8"/>
  <c r="C32" i="8"/>
  <c r="C30" i="8"/>
  <c r="C29" i="8"/>
  <c r="C28" i="8"/>
  <c r="C26" i="8"/>
  <c r="C25" i="8"/>
  <c r="C24" i="8"/>
  <c r="B26" i="8"/>
  <c r="B28" i="8"/>
  <c r="C20" i="8"/>
  <c r="C19" i="8"/>
  <c r="C18" i="8"/>
  <c r="C17" i="8"/>
  <c r="C407" i="5"/>
  <c r="C100" i="8" l="1"/>
  <c r="C39" i="8"/>
  <c r="C404" i="5"/>
  <c r="C46" i="8" s="1"/>
  <c r="C402" i="5"/>
  <c r="C44" i="8" s="1"/>
  <c r="C405" i="5"/>
  <c r="C47" i="8" s="1"/>
  <c r="C403" i="5"/>
  <c r="C45" i="8" s="1"/>
  <c r="C49" i="8"/>
  <c r="C31" i="8"/>
  <c r="B139" i="5"/>
  <c r="B150" i="5"/>
  <c r="O366" i="5"/>
  <c r="O33" i="8"/>
  <c r="O34" i="8"/>
  <c r="N35" i="8"/>
  <c r="N36" i="8"/>
  <c r="O37" i="8"/>
  <c r="O38" i="8"/>
  <c r="O32" i="8"/>
  <c r="N107" i="8"/>
  <c r="N108" i="8"/>
  <c r="O109" i="8"/>
  <c r="N110" i="8"/>
  <c r="O111" i="8"/>
  <c r="N112" i="8"/>
  <c r="O113" i="8"/>
  <c r="N114" i="8"/>
  <c r="O115" i="8"/>
  <c r="O116" i="8"/>
  <c r="N117" i="8"/>
  <c r="O118" i="8"/>
  <c r="N119" i="8"/>
  <c r="N120" i="8"/>
  <c r="O121" i="8"/>
  <c r="N122" i="8"/>
  <c r="O215" i="5"/>
  <c r="O106" i="8" s="1"/>
  <c r="B203" i="5"/>
  <c r="B17" i="8" s="1"/>
  <c r="B314" i="5"/>
  <c r="B27" i="8" s="1"/>
  <c r="B278" i="5"/>
  <c r="O278" i="5" s="1"/>
  <c r="B243" i="5"/>
  <c r="O243" i="5" s="1"/>
  <c r="B25" i="8"/>
  <c r="B207" i="5"/>
  <c r="B18" i="8" s="1"/>
  <c r="B14" i="8"/>
  <c r="B15" i="8"/>
  <c r="O8" i="5"/>
  <c r="O14" i="5" s="1"/>
  <c r="B6" i="8"/>
  <c r="B78" i="8"/>
  <c r="N37" i="8"/>
  <c r="N29" i="8"/>
  <c r="N44" i="5"/>
  <c r="O44" i="5" s="1"/>
  <c r="O78" i="8" s="1"/>
  <c r="B19" i="8"/>
  <c r="B29" i="8"/>
  <c r="B32" i="8"/>
  <c r="B33" i="8"/>
  <c r="B34" i="8"/>
  <c r="B35" i="8"/>
  <c r="B36" i="8"/>
  <c r="B37" i="8"/>
  <c r="B38" i="8"/>
  <c r="B40" i="8"/>
  <c r="B41" i="8"/>
  <c r="B42" i="8"/>
  <c r="B43" i="8"/>
  <c r="B74" i="8"/>
  <c r="B75" i="8"/>
  <c r="B76" i="8"/>
  <c r="B77" i="8"/>
  <c r="B79" i="8"/>
  <c r="B80" i="8"/>
  <c r="B81" i="8"/>
  <c r="B82" i="8"/>
  <c r="B83" i="8"/>
  <c r="B84" i="8"/>
  <c r="B85" i="8"/>
  <c r="B89" i="8"/>
  <c r="B90" i="8"/>
  <c r="O132" i="5"/>
  <c r="O131" i="5"/>
  <c r="O43" i="8"/>
  <c r="N42" i="8"/>
  <c r="N41" i="8"/>
  <c r="O40" i="8"/>
  <c r="C6" i="8"/>
  <c r="D6" i="8"/>
  <c r="E6" i="8"/>
  <c r="N20" i="5"/>
  <c r="O20" i="5" s="1"/>
  <c r="O60" i="8"/>
  <c r="N40" i="5"/>
  <c r="O40" i="5" s="1"/>
  <c r="O74" i="8" s="1"/>
  <c r="N41" i="5"/>
  <c r="O41" i="5" s="1"/>
  <c r="O75" i="8" s="1"/>
  <c r="N42" i="5"/>
  <c r="N76" i="8" s="1"/>
  <c r="N43" i="5"/>
  <c r="N77" i="8" s="1"/>
  <c r="N45" i="5"/>
  <c r="N79" i="8" s="1"/>
  <c r="N46" i="5"/>
  <c r="N80" i="8" s="1"/>
  <c r="N47" i="5"/>
  <c r="O47" i="5" s="1"/>
  <c r="O81" i="8" s="1"/>
  <c r="N48" i="5"/>
  <c r="N82" i="8" s="1"/>
  <c r="N49" i="5"/>
  <c r="O49" i="5" s="1"/>
  <c r="O83" i="8" s="1"/>
  <c r="N50" i="5"/>
  <c r="O50" i="5" s="1"/>
  <c r="O84" i="8" s="1"/>
  <c r="N51" i="5"/>
  <c r="O51" i="5" s="1"/>
  <c r="O85" i="8" s="1"/>
  <c r="N55" i="5"/>
  <c r="O55" i="5" s="1"/>
  <c r="O89" i="8" s="1"/>
  <c r="N56" i="5"/>
  <c r="O56" i="5" s="1"/>
  <c r="O90" i="8" s="1"/>
  <c r="B8" i="8"/>
  <c r="C8" i="8"/>
  <c r="D8" i="8"/>
  <c r="E8" i="8"/>
  <c r="B11" i="8"/>
  <c r="C11" i="8"/>
  <c r="D11" i="8"/>
  <c r="E11" i="8"/>
  <c r="N103" i="5"/>
  <c r="N104" i="5"/>
  <c r="O104" i="5" s="1"/>
  <c r="B12" i="8"/>
  <c r="C12" i="8"/>
  <c r="D12" i="8"/>
  <c r="E12" i="8"/>
  <c r="C14" i="8"/>
  <c r="D14" i="8"/>
  <c r="E14" i="8"/>
  <c r="C15" i="8"/>
  <c r="D15" i="8"/>
  <c r="E15" i="8"/>
  <c r="N138" i="5"/>
  <c r="N139" i="5" s="1"/>
  <c r="N145" i="5"/>
  <c r="N146" i="5"/>
  <c r="O146" i="5" s="1"/>
  <c r="N147" i="5"/>
  <c r="O147" i="5" s="1"/>
  <c r="N148" i="5"/>
  <c r="O148" i="5" s="1"/>
  <c r="N149" i="5"/>
  <c r="O149" i="5" s="1"/>
  <c r="O18" i="8"/>
  <c r="O211" i="5"/>
  <c r="O19" i="8" s="1"/>
  <c r="N28" i="8"/>
  <c r="N32" i="8"/>
  <c r="E9" i="8"/>
  <c r="N34" i="8"/>
  <c r="O42" i="8"/>
  <c r="O35" i="8"/>
  <c r="B198" i="5"/>
  <c r="N106" i="5" l="1"/>
  <c r="N12" i="8" s="1"/>
  <c r="O134" i="5"/>
  <c r="O16" i="8" s="1"/>
  <c r="C9" i="8"/>
  <c r="B407" i="5"/>
  <c r="B367" i="5"/>
  <c r="O21" i="8"/>
  <c r="O52" i="8"/>
  <c r="N52" i="8"/>
  <c r="B405" i="5"/>
  <c r="B404" i="5"/>
  <c r="B403" i="5"/>
  <c r="B402" i="5"/>
  <c r="C401" i="5"/>
  <c r="C51" i="8" s="1"/>
  <c r="C50" i="8"/>
  <c r="O138" i="5"/>
  <c r="O139" i="5" s="1"/>
  <c r="B24" i="8"/>
  <c r="O24" i="8"/>
  <c r="O103" i="5"/>
  <c r="O145" i="5"/>
  <c r="O150" i="5" s="1"/>
  <c r="N150" i="5"/>
  <c r="O216" i="5"/>
  <c r="O107" i="8" s="1"/>
  <c r="O20" i="8"/>
  <c r="B31" i="8"/>
  <c r="D9" i="8"/>
  <c r="O120" i="8"/>
  <c r="N116" i="8"/>
  <c r="O45" i="5"/>
  <c r="O79" i="8" s="1"/>
  <c r="O122" i="8"/>
  <c r="O114" i="8"/>
  <c r="O110" i="8"/>
  <c r="N118" i="8"/>
  <c r="O365" i="5"/>
  <c r="N84" i="8"/>
  <c r="N121" i="8"/>
  <c r="N89" i="8"/>
  <c r="N81" i="8"/>
  <c r="N8" i="8"/>
  <c r="O42" i="5"/>
  <c r="O76" i="8" s="1"/>
  <c r="N60" i="8"/>
  <c r="N14" i="8"/>
  <c r="B9" i="8"/>
  <c r="B20" i="8"/>
  <c r="N74" i="8"/>
  <c r="N111" i="8"/>
  <c r="O31" i="8"/>
  <c r="N75" i="8"/>
  <c r="N106" i="8"/>
  <c r="E7" i="8"/>
  <c r="O14" i="8"/>
  <c r="O43" i="5"/>
  <c r="O77" i="8" s="1"/>
  <c r="N11" i="8"/>
  <c r="N90" i="8"/>
  <c r="N113" i="8"/>
  <c r="O117" i="8"/>
  <c r="O46" i="5"/>
  <c r="O80" i="8" s="1"/>
  <c r="O41" i="8"/>
  <c r="N85" i="8"/>
  <c r="N109" i="8"/>
  <c r="N38" i="8"/>
  <c r="O8" i="8"/>
  <c r="N78" i="8"/>
  <c r="O29" i="8"/>
  <c r="N31" i="8"/>
  <c r="O108" i="8"/>
  <c r="N211" i="5"/>
  <c r="N19" i="8" s="1"/>
  <c r="N33" i="8"/>
  <c r="O36" i="8"/>
  <c r="O6" i="8"/>
  <c r="N83" i="8"/>
  <c r="O112" i="8"/>
  <c r="N115" i="8"/>
  <c r="N43" i="8"/>
  <c r="O15" i="8"/>
  <c r="O119" i="8"/>
  <c r="N40" i="8"/>
  <c r="O25" i="8"/>
  <c r="N17" i="8"/>
  <c r="O28" i="8"/>
  <c r="N18" i="8"/>
  <c r="N314" i="5"/>
  <c r="N27" i="8" s="1"/>
  <c r="N15" i="8"/>
  <c r="O17" i="8"/>
  <c r="D7" i="8"/>
  <c r="O11" i="8"/>
  <c r="N26" i="8"/>
  <c r="O26" i="8" s="1"/>
  <c r="O48" i="5"/>
  <c r="O82" i="8" s="1"/>
  <c r="N25" i="8"/>
  <c r="B39" i="8"/>
  <c r="O106" i="5" l="1"/>
  <c r="O12" i="8" s="1"/>
  <c r="O133" i="8"/>
  <c r="N133" i="8"/>
  <c r="N405" i="5"/>
  <c r="O405" i="5" s="1"/>
  <c r="O47" i="8" s="1"/>
  <c r="N402" i="5"/>
  <c r="N44" i="8" s="1"/>
  <c r="N407" i="5"/>
  <c r="O407" i="5" s="1"/>
  <c r="O49" i="8" s="1"/>
  <c r="N403" i="5"/>
  <c r="O403" i="5" s="1"/>
  <c r="O45" i="8" s="1"/>
  <c r="N404" i="5"/>
  <c r="O404" i="5" s="1"/>
  <c r="O46" i="8" s="1"/>
  <c r="B49" i="8"/>
  <c r="B47" i="8"/>
  <c r="B46" i="8"/>
  <c r="F7" i="8"/>
  <c r="B401" i="5"/>
  <c r="N401" i="5" s="1"/>
  <c r="B45" i="8"/>
  <c r="B44" i="8"/>
  <c r="C7" i="8"/>
  <c r="N20" i="8"/>
  <c r="N24" i="8"/>
  <c r="B30" i="8"/>
  <c r="O314" i="5"/>
  <c r="O27" i="8" s="1"/>
  <c r="N30" i="8"/>
  <c r="O30" i="8"/>
  <c r="N45" i="8" l="1"/>
  <c r="N49" i="8"/>
  <c r="N46" i="8"/>
  <c r="O402" i="5"/>
  <c r="O44" i="8" s="1"/>
  <c r="N47" i="8"/>
  <c r="B51" i="8"/>
  <c r="B50" i="8"/>
  <c r="O401" i="5" l="1"/>
  <c r="O51" i="8" s="1"/>
  <c r="N51" i="8"/>
  <c r="O50" i="8"/>
  <c r="N50" i="8"/>
  <c r="L15" i="8" l="1"/>
  <c r="N27" i="5" l="1"/>
  <c r="B61" i="8"/>
  <c r="N53" i="5"/>
  <c r="O53" i="5" l="1"/>
  <c r="O87" i="8" s="1"/>
  <c r="N87" i="8"/>
  <c r="B88" i="8"/>
  <c r="N54" i="5"/>
  <c r="N52" i="5"/>
  <c r="B86" i="8"/>
  <c r="B69" i="8"/>
  <c r="N35" i="5"/>
  <c r="B64" i="8"/>
  <c r="N30" i="5"/>
  <c r="B71" i="8"/>
  <c r="N37" i="5"/>
  <c r="N29" i="5"/>
  <c r="B63" i="8"/>
  <c r="N36" i="5"/>
  <c r="B70" i="8"/>
  <c r="B65" i="8"/>
  <c r="N31" i="5"/>
  <c r="B68" i="8"/>
  <c r="N34" i="5"/>
  <c r="B67" i="8"/>
  <c r="N33" i="5"/>
  <c r="N32" i="5"/>
  <c r="B66" i="8"/>
  <c r="B72" i="8"/>
  <c r="N38" i="5"/>
  <c r="B73" i="8"/>
  <c r="N39" i="5"/>
  <c r="O27" i="5"/>
  <c r="O61" i="8" s="1"/>
  <c r="N61" i="8"/>
  <c r="B100" i="8" l="1"/>
  <c r="N88" i="8"/>
  <c r="O54" i="5"/>
  <c r="O88" i="8" s="1"/>
  <c r="N86" i="8"/>
  <c r="O52" i="5"/>
  <c r="O86" i="8" s="1"/>
  <c r="O33" i="5"/>
  <c r="O67" i="8" s="1"/>
  <c r="N67" i="8"/>
  <c r="O31" i="5"/>
  <c r="O65" i="8" s="1"/>
  <c r="N65" i="8"/>
  <c r="N64" i="8"/>
  <c r="O30" i="5"/>
  <c r="O64" i="8" s="1"/>
  <c r="O29" i="5"/>
  <c r="O63" i="8" s="1"/>
  <c r="N63" i="8"/>
  <c r="O34" i="5"/>
  <c r="O68" i="8" s="1"/>
  <c r="N68" i="8"/>
  <c r="N71" i="8"/>
  <c r="O37" i="5"/>
  <c r="O71" i="8" s="1"/>
  <c r="O35" i="5"/>
  <c r="O69" i="8" s="1"/>
  <c r="N69" i="8"/>
  <c r="N66" i="8"/>
  <c r="O32" i="5"/>
  <c r="O66" i="8" s="1"/>
  <c r="O36" i="5"/>
  <c r="O70" i="8" s="1"/>
  <c r="N70" i="8"/>
  <c r="N17" i="5"/>
  <c r="O38" i="5"/>
  <c r="O72" i="8" s="1"/>
  <c r="N72" i="8"/>
  <c r="N73" i="8"/>
  <c r="O39" i="5"/>
  <c r="O73" i="8" s="1"/>
  <c r="B7" i="8"/>
  <c r="N100" i="8" l="1"/>
  <c r="O100" i="8"/>
  <c r="O17" i="5"/>
  <c r="I15" i="8" l="1"/>
  <c r="N19" i="5" l="1"/>
  <c r="O19" i="5" s="1"/>
  <c r="O23" i="5" s="1"/>
  <c r="O7" i="8" s="1"/>
  <c r="J7" i="8"/>
  <c r="N23" i="5" l="1"/>
  <c r="N7" i="8" s="1"/>
  <c r="N77" i="5" l="1"/>
  <c r="O77" i="5" s="1"/>
  <c r="O82" i="5" s="1"/>
  <c r="O9" i="8" s="1"/>
  <c r="K9" i="8" l="1"/>
  <c r="N82" i="5"/>
  <c r="N9" i="8" s="1"/>
  <c r="F198" i="5"/>
  <c r="I198" i="5"/>
  <c r="N197" i="5"/>
  <c r="N198" i="5" s="1"/>
  <c r="O198" i="5" l="1"/>
  <c r="O197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sulta - C_Users_francyisis pires_Downloads_QITnw2-ea9a269c-reportWATE-173-20191004-09345" description="Conexão com a consulta 'C_Users_francyisis pires_Downloads_QITnw2-ea9a269c-reportWATE-173-20191004-09345' na pasta de trabalho." type="5" refreshedVersion="6" background="1">
    <dbPr connection="Provider=Microsoft.Mashup.OleDb.1;Data Source=$Workbook$;Location=C_Users_francyisis pires_Downloads_QITnw2-ea9a269c-reportWATE-173-20191004-09345;Extended Properties=&quot;&quot;" command="SELECT * FROM [C_Users_francyisis pires_Downloads_QITnw2-ea9a269c-reportWATE-173-20191004-09345]"/>
  </connection>
</connections>
</file>

<file path=xl/sharedStrings.xml><?xml version="1.0" encoding="utf-8"?>
<sst xmlns="http://schemas.openxmlformats.org/spreadsheetml/2006/main" count="1019" uniqueCount="534">
  <si>
    <t>Total</t>
  </si>
  <si>
    <t>Média Diária</t>
  </si>
  <si>
    <t>Outros</t>
  </si>
  <si>
    <t>Nº de Participantes</t>
  </si>
  <si>
    <t>Manutenção</t>
  </si>
  <si>
    <t>Superior Incompleto</t>
  </si>
  <si>
    <t>Sem Instrução</t>
  </si>
  <si>
    <t>Funcionários em Férias</t>
  </si>
  <si>
    <t>Admissões</t>
  </si>
  <si>
    <t>Demissões</t>
  </si>
  <si>
    <t>Nº de Funcionários/mês</t>
  </si>
  <si>
    <t>Índice de Absenteísmo</t>
  </si>
  <si>
    <t>Horas Extras</t>
  </si>
  <si>
    <t>Atrasos em Horas</t>
  </si>
  <si>
    <t>Índice de Rotatividade</t>
  </si>
  <si>
    <t>Nº de Dias do Mês</t>
  </si>
  <si>
    <t>Almoxarifado</t>
  </si>
  <si>
    <t>Hematologia</t>
  </si>
  <si>
    <t>Microbiologia</t>
  </si>
  <si>
    <t>Telefonia</t>
  </si>
  <si>
    <t>Novo Repartimento</t>
  </si>
  <si>
    <t>Redenção</t>
  </si>
  <si>
    <t>Masculino</t>
  </si>
  <si>
    <t>Feminino</t>
  </si>
  <si>
    <t>Portaria</t>
  </si>
  <si>
    <t>Financeiro</t>
  </si>
  <si>
    <t>Pediatria</t>
  </si>
  <si>
    <t>Superior</t>
  </si>
  <si>
    <t>Bioquímica</t>
  </si>
  <si>
    <t>Clínica Médica</t>
  </si>
  <si>
    <t>Processamentos Termodesinfectadora</t>
  </si>
  <si>
    <t>Belém</t>
  </si>
  <si>
    <t>Eletrocardiograma</t>
  </si>
  <si>
    <t xml:space="preserve">PLANO ESTATÍSTICO </t>
  </si>
  <si>
    <t>FEV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</si>
  <si>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</si>
  <si>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</si>
  <si>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</si>
  <si>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</si>
  <si>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</si>
  <si>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</si>
  <si>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</si>
  <si>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</si>
  <si>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</si>
  <si>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</si>
  <si>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Itens de Avaliação</t>
  </si>
  <si>
    <t>Total de Funcionários</t>
  </si>
  <si>
    <t>SESMT</t>
  </si>
  <si>
    <t>MÉDIA</t>
  </si>
  <si>
    <t>Tailândia</t>
  </si>
  <si>
    <t>Ensino Médio</t>
  </si>
  <si>
    <t>Ensino Médio Incompleto</t>
  </si>
  <si>
    <t>Ensino Fundamental</t>
  </si>
  <si>
    <t>Ensino Fundamental Incompleto</t>
  </si>
  <si>
    <t>SADT</t>
  </si>
  <si>
    <t>Pós-Graduação</t>
  </si>
  <si>
    <t>Enfermagem</t>
  </si>
  <si>
    <t>Faturamento</t>
  </si>
  <si>
    <t>Patrimônio</t>
  </si>
  <si>
    <t>Recepção Central</t>
  </si>
  <si>
    <t>Serviço Social</t>
  </si>
  <si>
    <t>Nutrição</t>
  </si>
  <si>
    <t xml:space="preserve">         </t>
  </si>
  <si>
    <t>Retorno</t>
  </si>
  <si>
    <t>Ambulatório</t>
  </si>
  <si>
    <t>Barcarena</t>
  </si>
  <si>
    <t>Psicologia</t>
  </si>
  <si>
    <t>Fonoaudiologia</t>
  </si>
  <si>
    <t>Salas de Triagem</t>
  </si>
  <si>
    <t>Salas de Terapias</t>
  </si>
  <si>
    <t>Salas de Reabilitações</t>
  </si>
  <si>
    <t>1.1. Nº de Consultórios e Salas</t>
  </si>
  <si>
    <t xml:space="preserve">Anestesiologia </t>
  </si>
  <si>
    <t>Cardiologista</t>
  </si>
  <si>
    <t>Fisiatra</t>
  </si>
  <si>
    <t>Geneticista</t>
  </si>
  <si>
    <t>Neurologia Adulto</t>
  </si>
  <si>
    <t>Neurologia Infantil</t>
  </si>
  <si>
    <t>Oftalmologista</t>
  </si>
  <si>
    <t>Otorrinolaringologista</t>
  </si>
  <si>
    <t>Urologista</t>
  </si>
  <si>
    <t>Proctogastroenterologia</t>
  </si>
  <si>
    <t>Psiquiatra</t>
  </si>
  <si>
    <t>Cirurgião Dentista Esp. Necessidades Especiais</t>
  </si>
  <si>
    <t>Cirurgião Dentista Esp. Endodontia</t>
  </si>
  <si>
    <t>Cirurgião Dentista Esp. Periodontia</t>
  </si>
  <si>
    <t>Cirurgião Dentista Esp. Buco Maxilo Facial</t>
  </si>
  <si>
    <t>Terapia Ocupacional</t>
  </si>
  <si>
    <t>Pedagogia/Psicopedagogia</t>
  </si>
  <si>
    <t>Educação Física</t>
  </si>
  <si>
    <t>Reumatologia</t>
  </si>
  <si>
    <t>Ortopedia Pediátrica</t>
  </si>
  <si>
    <t>Musicoterapeuta</t>
  </si>
  <si>
    <t>Prótese Buco-Maxilo- Facial</t>
  </si>
  <si>
    <t>Auditiva</t>
  </si>
  <si>
    <t>Física</t>
  </si>
  <si>
    <t>Intelectual</t>
  </si>
  <si>
    <t>Visual</t>
  </si>
  <si>
    <t>1.4. Nº de Avaliação Global</t>
  </si>
  <si>
    <t>Atendimentos Básicos</t>
  </si>
  <si>
    <t>Procedimentos de Periodontia</t>
  </si>
  <si>
    <t>Procedimentos de Endodontia</t>
  </si>
  <si>
    <t>De 31 a 40</t>
  </si>
  <si>
    <t>De 41 a 50</t>
  </si>
  <si>
    <t>De 51 a 60</t>
  </si>
  <si>
    <t>De 61 a 70</t>
  </si>
  <si>
    <t>De 71 a 80</t>
  </si>
  <si>
    <t xml:space="preserve">Acima de 81 </t>
  </si>
  <si>
    <t>De 0  a 17</t>
  </si>
  <si>
    <t>De 18 a 30</t>
  </si>
  <si>
    <t>Acara</t>
  </si>
  <si>
    <t>Ananindeua</t>
  </si>
  <si>
    <t>Anajas</t>
  </si>
  <si>
    <t>Bagre</t>
  </si>
  <si>
    <t>Benevides</t>
  </si>
  <si>
    <t>Cametá</t>
  </si>
  <si>
    <t>Capanema</t>
  </si>
  <si>
    <t>Castanhal</t>
  </si>
  <si>
    <t>Colares</t>
  </si>
  <si>
    <t>Curralinho</t>
  </si>
  <si>
    <t>Igarapé Açu</t>
  </si>
  <si>
    <t>Inhangapi</t>
  </si>
  <si>
    <t>Irituia</t>
  </si>
  <si>
    <t>Limoeiro do Ajuru</t>
  </si>
  <si>
    <t>Medicilândia</t>
  </si>
  <si>
    <t>Marituba</t>
  </si>
  <si>
    <t>Maracanã</t>
  </si>
  <si>
    <t>Mãe do Rio</t>
  </si>
  <si>
    <t xml:space="preserve">Muaná </t>
  </si>
  <si>
    <t>Nova Esperança Piria</t>
  </si>
  <si>
    <t>Paraupebas</t>
  </si>
  <si>
    <t>Peixe Boi</t>
  </si>
  <si>
    <t>Quatipuru</t>
  </si>
  <si>
    <t>São Miguel do Guamá</t>
  </si>
  <si>
    <t>Santa Cruz do Arari</t>
  </si>
  <si>
    <t xml:space="preserve">Santa Izabel </t>
  </si>
  <si>
    <t>Santo Antônio do taua</t>
  </si>
  <si>
    <t>Tome- Açu</t>
  </si>
  <si>
    <t>Ulianópolis</t>
  </si>
  <si>
    <t>Vigia</t>
  </si>
  <si>
    <t>Viseu</t>
  </si>
  <si>
    <t>Justificado</t>
  </si>
  <si>
    <t>Injustificado</t>
  </si>
  <si>
    <t>CER IV</t>
  </si>
  <si>
    <t>CEO II</t>
  </si>
  <si>
    <t xml:space="preserve"> SADT</t>
  </si>
  <si>
    <t>Oficina Ortopédica</t>
  </si>
  <si>
    <t xml:space="preserve">Avaliação Global </t>
  </si>
  <si>
    <t>Audiometria</t>
  </si>
  <si>
    <t>Berapotencial Evocado</t>
  </si>
  <si>
    <t>Densitometria Óssea</t>
  </si>
  <si>
    <t>Ecocardiograma</t>
  </si>
  <si>
    <t>Eletroencefalograma</t>
  </si>
  <si>
    <t>Eletroneuromiografia</t>
  </si>
  <si>
    <t>Holter</t>
  </si>
  <si>
    <t>Imitanciometria</t>
  </si>
  <si>
    <t>Mapa</t>
  </si>
  <si>
    <t>Raio-x Digital</t>
  </si>
  <si>
    <t>Raio-x Odontológico</t>
  </si>
  <si>
    <t>Ultrassonografia com Doppler</t>
  </si>
  <si>
    <t>Ultrassonografia Geral</t>
  </si>
  <si>
    <t>Otoemissões Acústicas</t>
  </si>
  <si>
    <t>Processamento Auditivo</t>
  </si>
  <si>
    <t>Quantidades de Treinamento Realizados</t>
  </si>
  <si>
    <t xml:space="preserve">Treinamentos Internos </t>
  </si>
  <si>
    <t>Treinamentos Externos</t>
  </si>
  <si>
    <t>Quantidade de Horas em Treinamento</t>
  </si>
  <si>
    <t>Quantidade de Horas por Colaborador</t>
  </si>
  <si>
    <t>Curativos</t>
  </si>
  <si>
    <t>Tempo Médio Execução da Ordens de Serviços</t>
  </si>
  <si>
    <t>Número de Manutenções Corretivas</t>
  </si>
  <si>
    <t xml:space="preserve">  </t>
  </si>
  <si>
    <t>Ambulatório Anestesiologia</t>
  </si>
  <si>
    <t>Ambulatório Clínica Médica</t>
  </si>
  <si>
    <t>Ambulatório Cardiologia</t>
  </si>
  <si>
    <t>Ambulatório Fisiatria</t>
  </si>
  <si>
    <t>Ambulatório Genética Médica</t>
  </si>
  <si>
    <t>Ambulatório Neurologia Adulto</t>
  </si>
  <si>
    <t>Ambulatório Neurologia Infantil</t>
  </si>
  <si>
    <t>Ambulatório Ortopedia</t>
  </si>
  <si>
    <t>Ambulatório Otorrinolaringologia</t>
  </si>
  <si>
    <t>Ambulatório Urologia</t>
  </si>
  <si>
    <t>Ambulatório Proctogastroenterologia</t>
  </si>
  <si>
    <t>Ambulatório Psiquiatria</t>
  </si>
  <si>
    <t>Fisioterapia Ambulatorial</t>
  </si>
  <si>
    <t>Ambulatório Terapia Ocupacional</t>
  </si>
  <si>
    <t>Ambulatório Fonoaudiologia</t>
  </si>
  <si>
    <t>Ambulatório De Enfermagem</t>
  </si>
  <si>
    <t>Ambulatório Nutrição</t>
  </si>
  <si>
    <t>Ambulatório Pedagogia/Psicopedagogia</t>
  </si>
  <si>
    <t>Ambulatório Psicologia</t>
  </si>
  <si>
    <t>Triagem</t>
  </si>
  <si>
    <t>Sala de Curativo / Sutura</t>
  </si>
  <si>
    <t>Atividade de Vida Diária</t>
  </si>
  <si>
    <t>Terapia de Grupo</t>
  </si>
  <si>
    <t>Atendimento Terapêutico Grupo Adulto</t>
  </si>
  <si>
    <t>Atendimento Terapêutico Grupo Infantil</t>
  </si>
  <si>
    <t>Atendimento Terapêutico Adulto - Individual</t>
  </si>
  <si>
    <t>Terapia Ocupacional Infantil - Estimulação Precoce</t>
  </si>
  <si>
    <t>Mecanoterapia (Educação Física)</t>
  </si>
  <si>
    <t>Fabrica calçados sob medida</t>
  </si>
  <si>
    <t>Fabrica coletes</t>
  </si>
  <si>
    <t>Fabrica Prótese membros inferiores</t>
  </si>
  <si>
    <t>Fabrica Prótese membros superiores</t>
  </si>
  <si>
    <t>Bera / Potencial Evocado</t>
  </si>
  <si>
    <t xml:space="preserve">ECG - Eletrocardiograma </t>
  </si>
  <si>
    <t>Teste Ergométrico</t>
  </si>
  <si>
    <t>Raio X</t>
  </si>
  <si>
    <t>USG - Ultrassonografia</t>
  </si>
  <si>
    <t>Estomaterapia</t>
  </si>
  <si>
    <t>Aromaterapia</t>
  </si>
  <si>
    <t>Massoterapia</t>
  </si>
  <si>
    <t>Musicoterapia</t>
  </si>
  <si>
    <t>Sessão de Tomada de Moldes</t>
  </si>
  <si>
    <t>Sessão de Termomoldagem</t>
  </si>
  <si>
    <t>CME - Central de Material Esterilizado</t>
  </si>
  <si>
    <t>SCIH - Serv. Controle de Infecção Hospitalar</t>
  </si>
  <si>
    <t>S.A.U - Serviço de Atendimento ao Usuário</t>
  </si>
  <si>
    <t>Núcleo de Qualidade</t>
  </si>
  <si>
    <t>Transporte</t>
  </si>
  <si>
    <t>Higienização e Limpeza</t>
  </si>
  <si>
    <t>Central de Resíduos</t>
  </si>
  <si>
    <t>Áreas Comuns</t>
  </si>
  <si>
    <t>Gerador</t>
  </si>
  <si>
    <t>Engenharia Clínica</t>
  </si>
  <si>
    <t>Segurança</t>
  </si>
  <si>
    <t>Coordenação de Apoio</t>
  </si>
  <si>
    <t>Coordenação de Atendimento</t>
  </si>
  <si>
    <t>Coordenação de Serviços Gerais</t>
  </si>
  <si>
    <t>Supervisão de Atendimento</t>
  </si>
  <si>
    <t>Recepção CEO II</t>
  </si>
  <si>
    <t>Recepção Ambulatório</t>
  </si>
  <si>
    <t>Recepção da Oficina</t>
  </si>
  <si>
    <t>TI - Tecnologia da Informação</t>
  </si>
  <si>
    <t>Entrega de Exames</t>
  </si>
  <si>
    <t>Refeitório</t>
  </si>
  <si>
    <t xml:space="preserve">Gerencia Administrativa </t>
  </si>
  <si>
    <t xml:space="preserve">Coordenação Administrativa </t>
  </si>
  <si>
    <t>Gestão de Contratos</t>
  </si>
  <si>
    <t>Diretoria Geral</t>
  </si>
  <si>
    <t>Diretoria Técnica</t>
  </si>
  <si>
    <t>RH - Recursos Humanos</t>
  </si>
  <si>
    <t>Departamento Pessoal</t>
  </si>
  <si>
    <t>NEP - Núcleo de Educação Permanente</t>
  </si>
  <si>
    <t>Assessoria de Imprensa</t>
  </si>
  <si>
    <t>Lanchonete</t>
  </si>
  <si>
    <t>Teatro / Dança</t>
  </si>
  <si>
    <t>Música</t>
  </si>
  <si>
    <t>Ateliê</t>
  </si>
  <si>
    <t>Biblioteca Inclusiva</t>
  </si>
  <si>
    <t>Atividades Manuais</t>
  </si>
  <si>
    <t>% do Pessoal de Assistência</t>
  </si>
  <si>
    <t>% do Pessoal - Serviços  Adm</t>
  </si>
  <si>
    <t>% do Pessoal Serviços de Apoio</t>
  </si>
  <si>
    <t>Outros não Empregados (RPA)</t>
  </si>
  <si>
    <t xml:space="preserve">Médicos </t>
  </si>
  <si>
    <t xml:space="preserve">Odontologia </t>
  </si>
  <si>
    <t>Radiologia</t>
  </si>
  <si>
    <t>Total de Pagamentos</t>
  </si>
  <si>
    <t>N° de Cheques Emitidos</t>
  </si>
  <si>
    <t>Nº de Recebimentos de Notas Fiscais</t>
  </si>
  <si>
    <t>Nº de Pagamentos Prestadores de Serviços (Contratos)</t>
  </si>
  <si>
    <t>Percentual de Compras Via Bionexo</t>
  </si>
  <si>
    <t xml:space="preserve">Nº de Dispensações </t>
  </si>
  <si>
    <t>Perdas de Medicamentos</t>
  </si>
  <si>
    <t>Nº Atendimentos em Fisioterapia</t>
  </si>
  <si>
    <t>Nº Atendimentos em Terapia Ocupacional</t>
  </si>
  <si>
    <t>Total  de Reparos  da Manutenção</t>
  </si>
  <si>
    <t>Área Administrativa</t>
  </si>
  <si>
    <t>Área Assistencial</t>
  </si>
  <si>
    <t xml:space="preserve">Área de Apoio </t>
  </si>
  <si>
    <t>Arte e Cultura</t>
  </si>
  <si>
    <t>% do Pessoal de Arte e Cultura</t>
  </si>
  <si>
    <t>Fisioterapeuta</t>
  </si>
  <si>
    <t>Terapeuta Ocupacional</t>
  </si>
  <si>
    <t>Fonoaudiologista</t>
  </si>
  <si>
    <t>Educador Físico</t>
  </si>
  <si>
    <t>Procedimentos de Cirurgia Oral</t>
  </si>
  <si>
    <t>1.16. Absenteísmo por Município</t>
  </si>
  <si>
    <t>% das Manutenções Preventivas Executadas</t>
  </si>
  <si>
    <t>Número de Manutenções Preventivas</t>
  </si>
  <si>
    <t>Ambulatório Oftalmologia</t>
  </si>
  <si>
    <t>Consultório Odontológico Especializado</t>
  </si>
  <si>
    <t>Consultório Odontológico Endodontia</t>
  </si>
  <si>
    <t>Consultório Odontológico Cirurgia Oral Menor</t>
  </si>
  <si>
    <t>Consultório Odontológico Periodontia</t>
  </si>
  <si>
    <t>Hidroterapia</t>
  </si>
  <si>
    <t>Fabrica Órtese membros inferiores</t>
  </si>
  <si>
    <t>Fabrica Órtese membros superiores</t>
  </si>
  <si>
    <t>Adaptação de calçados pré fabricados</t>
  </si>
  <si>
    <t>Adaptação de Cadeiras</t>
  </si>
  <si>
    <t>Métodos Gráficos (Mapa/Holter)</t>
  </si>
  <si>
    <t>Raio X - Odontológico</t>
  </si>
  <si>
    <t>CAF - Central de Abastecimento farmacêutico</t>
  </si>
  <si>
    <t xml:space="preserve">Gerencia Assistencial </t>
  </si>
  <si>
    <t>N° de Transferências Bancárias (TED E DOC)</t>
  </si>
  <si>
    <t>Nº de Intervenções Farmacêutica na Prescrição</t>
  </si>
  <si>
    <t>Consultórios</t>
  </si>
  <si>
    <t>Nº de Consultórios e Salas</t>
  </si>
  <si>
    <t>Nº de  Atendimentos Ambulatoriais</t>
  </si>
  <si>
    <t>Nº de Avaliação Global</t>
  </si>
  <si>
    <t>Nº de Usuários  com Alta na Reabilitação</t>
  </si>
  <si>
    <t>Nº de Usuários em Atendimento Odontológico</t>
  </si>
  <si>
    <t>Nº de Procedimentos Odontologia (CEO II)</t>
  </si>
  <si>
    <t>N° de  Novos Usuários em Reabilitação</t>
  </si>
  <si>
    <t>Nº Procedimentos Enfermagem</t>
  </si>
  <si>
    <t>Nº Atendimentos Time de Resposta Rápida (TRR)</t>
  </si>
  <si>
    <t>CME - Pacotes/Caixas preparados</t>
  </si>
  <si>
    <t>Índice de  Satisfação do Usuário</t>
  </si>
  <si>
    <t>Número de Atendimentos no Serviço Social</t>
  </si>
  <si>
    <t>Total de Exames de Imagens e Métodos Gráficos</t>
  </si>
  <si>
    <t>2.1. Laboratório de Análises Clínicas</t>
  </si>
  <si>
    <t>Nº de Exames de Audiometria</t>
  </si>
  <si>
    <t>Nº de Exames de Berapotencial Evocado</t>
  </si>
  <si>
    <t>Nº de Exames de Densitometria Óssea</t>
  </si>
  <si>
    <t>Nº de Exames de Ecocardiograma</t>
  </si>
  <si>
    <t>Nº de Exames de Eletrocardiograma</t>
  </si>
  <si>
    <t>Nº de Exames de Eletroencefalograma</t>
  </si>
  <si>
    <t>Nº de Exames de Eletroneuromiografia</t>
  </si>
  <si>
    <t>Nº de Exames de Teste Ergométrico</t>
  </si>
  <si>
    <t>Nº de Exames de Holter</t>
  </si>
  <si>
    <t>Nº de Exames de Imitanciometria</t>
  </si>
  <si>
    <t>Nº de Exames de Mapa</t>
  </si>
  <si>
    <t>Nº de Exames de Raio-x Digital</t>
  </si>
  <si>
    <t>Nº de Exames de Raio-x Odontológico</t>
  </si>
  <si>
    <t>Nº de Exames de Ultrassonografia com Doppler</t>
  </si>
  <si>
    <t>Nº de Exames de Ultrassonografia Geral</t>
  </si>
  <si>
    <t>Nº de Exames de Otoemissões Acústicas</t>
  </si>
  <si>
    <t>Nº de Exames de Processamento Auditivo</t>
  </si>
  <si>
    <t>Nº de Absenteísmo  de Usuário</t>
  </si>
  <si>
    <t>Terceiros</t>
  </si>
  <si>
    <t xml:space="preserve">Total de Médicos </t>
  </si>
  <si>
    <t xml:space="preserve">Total de Odontologia </t>
  </si>
  <si>
    <t>Total de Radiologia</t>
  </si>
  <si>
    <t>Total Fisioterapeuta</t>
  </si>
  <si>
    <t>Total de Terapeuta Ocupacional</t>
  </si>
  <si>
    <t>Total de Fonoaudiologista</t>
  </si>
  <si>
    <t>Total de Educador Físico</t>
  </si>
  <si>
    <t>Total de Terceiros</t>
  </si>
  <si>
    <t>Funcionários de Licenças</t>
  </si>
  <si>
    <t>Terceirizados</t>
  </si>
  <si>
    <t>Sub-Total 2</t>
  </si>
  <si>
    <t>Total Geral</t>
  </si>
  <si>
    <t>Sub Total 1</t>
  </si>
  <si>
    <t>Nº de Pagamento de Fornecedor com Cheque</t>
  </si>
  <si>
    <t>Nº de Pagamentos de Títulos (boletos, guias e faturas )</t>
  </si>
  <si>
    <t>Treinamento  Hora/Homem</t>
  </si>
  <si>
    <t>Indice de Absenteísmo</t>
  </si>
  <si>
    <t>Fluxo de Caixa</t>
  </si>
  <si>
    <t>Resultado Operacional</t>
  </si>
  <si>
    <t>Resultado Operacional Acumulado</t>
  </si>
  <si>
    <t>Ortopedista</t>
  </si>
  <si>
    <t>Número de PCD</t>
  </si>
  <si>
    <t>Número de Jovem Aprendiz</t>
  </si>
  <si>
    <t>% do Pessoal PCD</t>
  </si>
  <si>
    <t>Fisioterapia</t>
  </si>
  <si>
    <t>JAN</t>
  </si>
  <si>
    <t>MAR</t>
  </si>
  <si>
    <t>Oficina</t>
  </si>
  <si>
    <t>Central de Agendamento</t>
  </si>
  <si>
    <t>Média</t>
  </si>
  <si>
    <t>Igarapé Mirim</t>
  </si>
  <si>
    <t>Santa Luzia do Para</t>
  </si>
  <si>
    <t>Santa Maria do Para</t>
  </si>
  <si>
    <t>São Sebastião da Boa Vista</t>
  </si>
  <si>
    <t>Bujaru</t>
  </si>
  <si>
    <t>Bom Jesus do Tocantis</t>
  </si>
  <si>
    <t>Ponta de Pedras</t>
  </si>
  <si>
    <t xml:space="preserve">                                                                             </t>
  </si>
  <si>
    <t xml:space="preserve"> CENTRO INTEGRADO DE INCLUSÃO E REABILITAÇÃO - CIIR</t>
  </si>
  <si>
    <t>Nova Timboteua</t>
  </si>
  <si>
    <t>Equipamentos de Proteção Individual</t>
  </si>
  <si>
    <t>Gases Medicinais</t>
  </si>
  <si>
    <t>Impressos e  Material de Expediente</t>
  </si>
  <si>
    <t>Material de Higiene e Limpeza /Copa</t>
  </si>
  <si>
    <t>Materiais Hospitalares</t>
  </si>
  <si>
    <t>Medicamentos</t>
  </si>
  <si>
    <t>Material de Tecnologia da Informação</t>
  </si>
  <si>
    <t>Valor  Atual do Estoque</t>
  </si>
  <si>
    <t>Total  de Consumo</t>
  </si>
  <si>
    <t>Total de Compras</t>
  </si>
  <si>
    <t>Centro de Custos</t>
  </si>
  <si>
    <t>Grupo</t>
  </si>
  <si>
    <t>Reabilitação</t>
  </si>
  <si>
    <t>Acolimento</t>
  </si>
  <si>
    <t>Administrativo</t>
  </si>
  <si>
    <t>Auxiliares</t>
  </si>
  <si>
    <t>Recepção da reabilitação</t>
  </si>
  <si>
    <t>SPP</t>
  </si>
  <si>
    <t>Cyber Café</t>
  </si>
  <si>
    <t>Sala de Gesso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</si>
  <si>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</si>
  <si>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</si>
  <si>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</si>
  <si>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</si>
  <si>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</si>
  <si>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</si>
  <si>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</si>
  <si>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</si>
  <si>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Pintura</t>
  </si>
  <si>
    <t>Refrigeração</t>
  </si>
  <si>
    <t>2.1. Imagens e Métodos Gráficos</t>
  </si>
  <si>
    <t>Total de Reparos da Manutenção</t>
  </si>
  <si>
    <t>1.3. Nº de  Atendimentos Ambulatoriais - Por Especialidade</t>
  </si>
  <si>
    <t>2. Estatística dos Serviços  Auxiliares de Diagnóstico e Tratamento</t>
  </si>
  <si>
    <t>Prótese Buco-Maxilo-Facial</t>
  </si>
  <si>
    <t>1.2. Nº de Atendimentos Ambulatoriais</t>
  </si>
  <si>
    <t>1 - Estatística do Ambulatório</t>
  </si>
  <si>
    <t>Acumulado</t>
  </si>
  <si>
    <t>Atendimentos Ambulatoriais - por Especialidade</t>
  </si>
  <si>
    <t>Exames</t>
  </si>
  <si>
    <t>Consultórios Odontológicos</t>
  </si>
  <si>
    <t>Matéria Prima Oficina Ortopédica</t>
  </si>
  <si>
    <t>Atendimentos Médicos</t>
  </si>
  <si>
    <t>Procedimentos Básicos</t>
  </si>
  <si>
    <t>Estatística da Oficina</t>
  </si>
  <si>
    <t>Mestrado</t>
  </si>
  <si>
    <t>Material Radiológico</t>
  </si>
  <si>
    <t>Processamentos da Autoclave (Ambulátorio)</t>
  </si>
  <si>
    <t>Processamentos da Autoclave (Odontologia)</t>
  </si>
  <si>
    <t>Materiais Odontologicos</t>
  </si>
  <si>
    <t>Parauapebas</t>
  </si>
  <si>
    <t>Materiais de Laboratório</t>
  </si>
  <si>
    <t>Enxoval e Uniformes</t>
  </si>
  <si>
    <t>Igarapé Miri</t>
  </si>
  <si>
    <t>Pacotes/Caixas Desinfectados (Ambulatório)</t>
  </si>
  <si>
    <t>Pacotes/Caixas Desinfectados (Odontologia)</t>
  </si>
  <si>
    <t>Número de Cursos Ministrados</t>
  </si>
  <si>
    <t>Combustiveis e Lubrificantes</t>
  </si>
  <si>
    <t xml:space="preserve">Santa Isabel </t>
  </si>
  <si>
    <t>Material de Manutenção e Conservação</t>
  </si>
  <si>
    <t>Dietas</t>
  </si>
  <si>
    <t>Generos Alimenticios</t>
  </si>
  <si>
    <t>Material Descartável SND</t>
  </si>
  <si>
    <t>Nº de Dispensações/Manutenções de OPM's</t>
  </si>
  <si>
    <t>OPME</t>
  </si>
  <si>
    <t>Roupas e Vestuario</t>
  </si>
  <si>
    <t>Adiantamento à Fornecedor</t>
  </si>
  <si>
    <t xml:space="preserve">Ortopedista Adulto </t>
  </si>
  <si>
    <t>Faltas em horas</t>
  </si>
  <si>
    <t>Procedimentos Odontológicos CEO 2</t>
  </si>
  <si>
    <t>Procedimentos Terapeuticos da Oficina</t>
  </si>
  <si>
    <t>Atendimentos Não Médicos (Enfermagem e Nutrição)</t>
  </si>
  <si>
    <t>Farmacologia Clinica</t>
  </si>
  <si>
    <t>Atendimentos</t>
  </si>
  <si>
    <t>Atendimentos Time de Resposta Rápida (TRR)</t>
  </si>
  <si>
    <t>Alergologia Pediátrica</t>
  </si>
  <si>
    <t>Cardiologia Pediátrica</t>
  </si>
  <si>
    <t>Dermatologia Pediátrica</t>
  </si>
  <si>
    <t>Endocrinologia Pediátrica</t>
  </si>
  <si>
    <t>Gastroenterologia Pediátrica</t>
  </si>
  <si>
    <t>Hematologia Pediátrica</t>
  </si>
  <si>
    <t>Nefrologia Pediátrica</t>
  </si>
  <si>
    <t>Reumatologia Pediátrica</t>
  </si>
  <si>
    <t>Urologista Pediátrica</t>
  </si>
  <si>
    <t>Análises Clínicas</t>
  </si>
  <si>
    <t>Análises Genéticas</t>
  </si>
  <si>
    <t>Ecocardiograma Pediátrico</t>
  </si>
  <si>
    <t>Exames de Otorrinolaringologista</t>
  </si>
  <si>
    <t>Mapeamento de Retina</t>
  </si>
  <si>
    <t>Urografia</t>
  </si>
  <si>
    <t>Avaliação Urodinâmica</t>
  </si>
  <si>
    <t>Ressonância Magnética</t>
  </si>
  <si>
    <t>Tomografia Computadorizada</t>
  </si>
  <si>
    <t>Gesso Ortopedico</t>
  </si>
  <si>
    <t>Estimulação Precoce</t>
  </si>
  <si>
    <t>3.1. Nº de Usuários em Tratamento</t>
  </si>
  <si>
    <t>3. Estatística do Núcleo de Atendimento ao Transtorno do Espectro Autista (NATEA)</t>
  </si>
  <si>
    <t>Externos</t>
  </si>
  <si>
    <t>3.2. Nº de Entradas de Novos Usuários</t>
  </si>
  <si>
    <t>3.4. Nº de Atendimentos da Equipe Multiprofissional (NATEA)</t>
  </si>
  <si>
    <t xml:space="preserve"> Reabilitandos Transferidos do CER IV</t>
  </si>
  <si>
    <t xml:space="preserve"> Usuários Transferidos do CER IV</t>
  </si>
  <si>
    <t>3.3. Nº de Saídas Realizadas no Núcleo de Atendimento ao Transtorno do Espectro Autista (NATEA)</t>
  </si>
  <si>
    <t>TEA</t>
  </si>
  <si>
    <t>Usuários em Tratamento</t>
  </si>
  <si>
    <t>PLANO ESTATÍSTICO 2021</t>
  </si>
  <si>
    <t>4. Estatística do Serviço de Atendimento ao Usuário (S.A.U)</t>
  </si>
  <si>
    <t xml:space="preserve">4.1. Nº de Atendimentos por Serviço </t>
  </si>
  <si>
    <t xml:space="preserve">4.2. Índice de Satisfação por Serviço </t>
  </si>
  <si>
    <t>5. Estatística do Serviço Social</t>
  </si>
  <si>
    <t>5.1. Nº de Atendimentos no Serviço Social</t>
  </si>
  <si>
    <t>6. Estatística do Núcleo Educação Permanente (NEP)</t>
  </si>
  <si>
    <t>6.1. Treinamentos</t>
  </si>
  <si>
    <t>7. Estatística da Central de Material Esterilizado (CME)</t>
  </si>
  <si>
    <t>7.1. Produção</t>
  </si>
  <si>
    <t>8. Estatística dos Serviços de Apoio</t>
  </si>
  <si>
    <t>8.1. Engenharia Clínica</t>
  </si>
  <si>
    <t xml:space="preserve">8.1.1. Número de Manutenções </t>
  </si>
  <si>
    <t>9.2. Manutenção</t>
  </si>
  <si>
    <t>9.2.1. Reparos por Área</t>
  </si>
  <si>
    <t>9.2.2. Reparos por Tipo</t>
  </si>
  <si>
    <t>10. Serviços Administrativos</t>
  </si>
  <si>
    <t>10.1. Departamento de Pessoal</t>
  </si>
  <si>
    <t>10.1.2 Números de Colaboradores por Área</t>
  </si>
  <si>
    <t>10.1.3. PJ Médicos e Profissionais Não Médicos</t>
  </si>
  <si>
    <t>10.1.4. Grau de Instrução - Colaboradores</t>
  </si>
  <si>
    <t>10.1.5. Índices do Depto. Pessoal</t>
  </si>
  <si>
    <t>10.2. Financeiro</t>
  </si>
  <si>
    <t>10.3. Compras</t>
  </si>
  <si>
    <t>10.4. Almoxarifado - Consumo</t>
  </si>
  <si>
    <t>10.5. Farmácia</t>
  </si>
  <si>
    <t>Nº de Transferências Internas de Usuários (NATEA)</t>
  </si>
  <si>
    <t>Nº de Usuários em Tratamento (NATEA)</t>
  </si>
  <si>
    <t>Nº de Entradas de Novos Usuários (NATEA)</t>
  </si>
  <si>
    <t>Nº de Saídas Realizadas (NATEA)</t>
  </si>
  <si>
    <t xml:space="preserve">PLANO ESTATÍSTICO 2021    </t>
  </si>
  <si>
    <t>Principais dados estatísticos de 2021</t>
  </si>
  <si>
    <t>Principais dados estatísticos de 2021 - SADT's</t>
  </si>
  <si>
    <t>Principais dados estatísticos de 2021 - Ambulatório</t>
  </si>
  <si>
    <t>Salas de Terapias - NATEA</t>
  </si>
  <si>
    <t>Salas de Exames</t>
  </si>
  <si>
    <t>NATEA</t>
  </si>
  <si>
    <t>% do Pessoal de NATEA</t>
  </si>
  <si>
    <t>Estimulação</t>
  </si>
  <si>
    <t xml:space="preserve"> Usuários Transferidos para CER IV</t>
  </si>
  <si>
    <t>Procedimentos Terapêuticos CER IV e NATEA</t>
  </si>
  <si>
    <t>1.5. N° de Usuários Ativos em Reabilitação</t>
  </si>
  <si>
    <t>1.6. N° de Usuários Inativos em Reabilitação</t>
  </si>
  <si>
    <t>1.7. N° de Novos Usuários em Reabilitação</t>
  </si>
  <si>
    <t>1.8. Nº de Usuários  com Alta na Reabilitação</t>
  </si>
  <si>
    <t>1.9. Nº de Transferências Internas de Usuários (NATEA)</t>
  </si>
  <si>
    <t>1.10. Nº de Usuários em Atendimento Odontológico</t>
  </si>
  <si>
    <t>1.11 Nº de Procedimentos Odontologia (CEO II)</t>
  </si>
  <si>
    <t>1.12 . Estatística da Oficina</t>
  </si>
  <si>
    <t>1.13. Nº de Usuários  por Sexo</t>
  </si>
  <si>
    <t>1.14. Nº de Usuários  por Faixa Etária</t>
  </si>
  <si>
    <t>1.15. Nº de Usuários por Município</t>
  </si>
  <si>
    <t>1.16. Nº de Absenteísmo de Usuários</t>
  </si>
  <si>
    <t>1.17. Nº  Atendimentos Time de Resposta Rápida (TRR)</t>
  </si>
  <si>
    <t>1.18. Nº Procedimentos Enfermagem</t>
  </si>
  <si>
    <t>N° de Usuários Ativos em Reabilitação</t>
  </si>
  <si>
    <t>N° de Usuários Inativos em Reabilitação</t>
  </si>
  <si>
    <t xml:space="preserve">    Belém, 14 de Janeiro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</si>
</sst>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0_);_(* \(#,##0.00\);_(* &quot;-&quot;_);_(@_)"/>
    <numFmt numFmtId="169" formatCode="0_)"/>
    <numFmt numFmtId="170" formatCode="[h]:mm:ss;@"/>
    <numFmt numFmtId="171" formatCode="#,##0.00&quot; &quot;;#,##0.00&quot; &quot;;&quot;-&quot;#&quot; &quot;;&quot; &quot;@&quot; &quot;"/>
    <numFmt numFmtId="172" formatCode="[h]&quot;:&quot;mm&quot;:&quot;ss"/>
    <numFmt numFmtId="173" formatCode="[h]:mm:ss;"/>
    <numFmt numFmtId="174" formatCode="h:mm;@"/>
    <numFmt numFmtId="175" formatCode="0.0%"/>
    <numFmt numFmtId="176" formatCode="#,##0.00_ ;\-#,##0.00\ "/>
    <numFmt numFmtId="177" formatCode="#,##0.0"/>
    <numFmt numFmtId="178" formatCode="0.0"/>
  </numFmts>
  <fonts count="27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b/>
      <sz val="11"/>
      <color rgb="FF000000"/>
      <name val="Arial"/>
      <family val="2"/>
    </font>
    <font>
      <sz val="11"/>
      <color theme="4" tint="-0.249977111117893"/>
      <name val="Arial"/>
      <family val="2"/>
    </font>
    <font>
      <sz val="11"/>
      <color theme="3"/>
      <name val="Arial"/>
      <family val="2"/>
    </font>
    <font>
      <b/>
      <sz val="11"/>
      <color theme="3"/>
      <name val="Arial"/>
      <family val="2"/>
    </font>
    <font>
      <sz val="11"/>
      <color rgb="FFFF0000"/>
      <name val="Arial"/>
      <family val="2"/>
    </font>
    <font>
      <b/>
      <sz val="11"/>
      <color theme="4" tint="-0.249977111117893"/>
      <name val="Arial"/>
      <family val="2"/>
    </font>
    <font>
      <b/>
      <sz val="11"/>
      <color theme="0"/>
      <name val="Arial"/>
      <family val="2"/>
    </font>
    <font>
      <b/>
      <sz val="11"/>
      <color theme="1" tint="0.14999847407452621"/>
      <name val="Arial"/>
      <family val="2"/>
    </font>
    <font>
      <b/>
      <sz val="14"/>
      <color theme="1" tint="0.14999847407452621"/>
      <name val="Arial"/>
      <family val="2"/>
    </font>
    <font>
      <b/>
      <sz val="12"/>
      <color rgb="FF002060"/>
      <name val="Arial"/>
      <family val="2"/>
    </font>
    <font>
      <b/>
      <sz val="11"/>
      <color rgb="FF002060"/>
      <name val="Arial"/>
      <family val="2"/>
    </font>
    <font>
      <sz val="1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rgb="FFFFFFCC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9" tint="0.59999389629810485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C5D9F1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FFFFFF"/>
        <bgColor rgb="FF00000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171" fontId="8" fillId="0" borderId="0" applyFont="0" applyBorder="0" applyProtection="0"/>
    <xf numFmtId="9" fontId="8" fillId="0" borderId="0" applyFont="0" applyBorder="0" applyProtection="0"/>
    <xf numFmtId="0" fontId="9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6" fillId="0" borderId="0" applyFont="0" applyFill="0" applyBorder="0" applyAlignment="0" applyProtection="0"/>
  </cellStyleXfs>
  <cellXfs count="729">
    <xf numFmtId="0" fontId="0" fillId="0" borderId="0" xfId="0"/>
    <xf numFmtId="165" fontId="2" fillId="2" borderId="1" xfId="0" applyNumberFormat="1" applyFont="1" applyFill="1" applyBorder="1" applyAlignment="1">
      <alignment horizontal="right" vertical="center"/>
    </xf>
    <xf numFmtId="165" fontId="2" fillId="3" borderId="1" xfId="0" applyNumberFormat="1" applyFont="1" applyFill="1" applyBorder="1" applyAlignment="1">
      <alignment horizontal="right" vertical="center"/>
    </xf>
    <xf numFmtId="165" fontId="2" fillId="4" borderId="1" xfId="0" applyNumberFormat="1" applyFont="1" applyFill="1" applyBorder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vertical="top" wrapText="1"/>
      <protection locked="0"/>
    </xf>
    <xf numFmtId="165" fontId="2" fillId="0" borderId="0" xfId="0" applyNumberFormat="1" applyFont="1" applyAlignment="1" applyProtection="1">
      <alignment vertical="top"/>
      <protection locked="0"/>
    </xf>
    <xf numFmtId="165" fontId="3" fillId="0" borderId="0" xfId="0" applyNumberFormat="1" applyFont="1" applyAlignment="1" applyProtection="1">
      <alignment vertical="top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165" fontId="3" fillId="3" borderId="0" xfId="0" applyNumberFormat="1" applyFont="1" applyFill="1" applyAlignment="1" applyProtection="1">
      <alignment horizontal="right" vertical="center"/>
      <protection locked="0"/>
    </xf>
    <xf numFmtId="1" fontId="3" fillId="3" borderId="0" xfId="0" applyNumberFormat="1" applyFont="1" applyFill="1" applyAlignment="1" applyProtection="1">
      <alignment horizontal="center" vertical="center"/>
      <protection locked="0"/>
    </xf>
    <xf numFmtId="165" fontId="3" fillId="3" borderId="0" xfId="0" applyNumberFormat="1" applyFont="1" applyFill="1" applyAlignment="1" applyProtection="1">
      <alignment horizontal="center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165" fontId="3" fillId="2" borderId="0" xfId="0" applyNumberFormat="1" applyFont="1" applyFill="1" applyAlignment="1" applyProtection="1">
      <alignment horizontal="right" vertical="center"/>
      <protection locked="0"/>
    </xf>
    <xf numFmtId="1" fontId="3" fillId="2" borderId="0" xfId="0" applyNumberFormat="1" applyFont="1" applyFill="1" applyAlignment="1" applyProtection="1">
      <alignment horizontal="center" vertical="center"/>
      <protection locked="0"/>
    </xf>
    <xf numFmtId="165" fontId="3" fillId="2" borderId="0" xfId="0" applyNumberFormat="1" applyFont="1" applyFill="1" applyAlignment="1" applyProtection="1">
      <alignment horizontal="center" vertical="center"/>
      <protection locked="0"/>
    </xf>
    <xf numFmtId="165" fontId="2" fillId="4" borderId="0" xfId="0" applyNumberFormat="1" applyFont="1" applyFill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0" borderId="1" xfId="0" applyNumberFormat="1" applyFont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/>
      <protection locked="0"/>
    </xf>
    <xf numFmtId="165" fontId="4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 wrapText="1"/>
      <protection locked="0"/>
    </xf>
    <xf numFmtId="165" fontId="3" fillId="0" borderId="0" xfId="0" applyNumberFormat="1" applyFont="1" applyAlignment="1" applyProtection="1">
      <alignment vertical="center"/>
      <protection locked="0"/>
    </xf>
    <xf numFmtId="0" fontId="3" fillId="3" borderId="0" xfId="0" applyFont="1" applyFill="1" applyAlignment="1" applyProtection="1">
      <alignment horizontal="right" vertical="center"/>
      <protection locked="0"/>
    </xf>
    <xf numFmtId="0" fontId="3" fillId="0" borderId="0" xfId="0" applyFont="1" applyAlignment="1">
      <alignment vertical="center"/>
    </xf>
    <xf numFmtId="0" fontId="13" fillId="0" borderId="0" xfId="0" applyFont="1" applyAlignment="1">
      <alignment horizontal="left" vertical="center" readingOrder="1"/>
    </xf>
    <xf numFmtId="2" fontId="3" fillId="0" borderId="3" xfId="0" applyNumberFormat="1" applyFont="1" applyBorder="1" applyAlignment="1" applyProtection="1">
      <alignment vertical="center"/>
      <protection locked="0"/>
    </xf>
    <xf numFmtId="0" fontId="12" fillId="0" borderId="4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165" fontId="3" fillId="0" borderId="4" xfId="0" applyNumberFormat="1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3" borderId="4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165" fontId="3" fillId="3" borderId="6" xfId="0" applyNumberFormat="1" applyFont="1" applyFill="1" applyBorder="1" applyAlignment="1" applyProtection="1">
      <alignment horizontal="right" vertical="center"/>
      <protection locked="0"/>
    </xf>
    <xf numFmtId="1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2" fontId="3" fillId="0" borderId="7" xfId="0" applyNumberFormat="1" applyFont="1" applyBorder="1" applyAlignment="1" applyProtection="1">
      <alignment vertical="center"/>
      <protection locked="0"/>
    </xf>
    <xf numFmtId="16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2" fontId="3" fillId="3" borderId="0" xfId="0" applyNumberFormat="1" applyFont="1" applyFill="1" applyAlignment="1" applyProtection="1">
      <alignment horizontal="right" vertical="center"/>
      <protection locked="0"/>
    </xf>
    <xf numFmtId="2" fontId="2" fillId="3" borderId="0" xfId="0" applyNumberFormat="1" applyFont="1" applyFill="1" applyAlignment="1" applyProtection="1">
      <alignment horizontal="right" vertical="center"/>
      <protection locked="0"/>
    </xf>
    <xf numFmtId="2" fontId="18" fillId="3" borderId="0" xfId="0" applyNumberFormat="1" applyFont="1" applyFill="1" applyAlignment="1" applyProtection="1">
      <alignment horizontal="right" vertical="center"/>
      <protection locked="0"/>
    </xf>
    <xf numFmtId="2" fontId="16" fillId="3" borderId="0" xfId="0" applyNumberFormat="1" applyFont="1" applyFill="1" applyAlignment="1" applyProtection="1">
      <alignment horizontal="right" vertical="center"/>
      <protection locked="0"/>
    </xf>
    <xf numFmtId="1" fontId="2" fillId="3" borderId="0" xfId="0" applyNumberFormat="1" applyFont="1" applyFill="1" applyAlignment="1" applyProtection="1">
      <alignment horizontal="right" vertical="center"/>
      <protection locked="0"/>
    </xf>
    <xf numFmtId="165" fontId="2" fillId="4" borderId="8" xfId="0" applyNumberFormat="1" applyFont="1" applyFill="1" applyBorder="1" applyAlignment="1">
      <alignment horizontal="right" vertical="center"/>
    </xf>
    <xf numFmtId="2" fontId="3" fillId="0" borderId="0" xfId="0" applyNumberFormat="1" applyFont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3" fillId="3" borderId="1" xfId="0" applyNumberFormat="1" applyFont="1" applyFill="1" applyBorder="1" applyAlignment="1" applyProtection="1">
      <alignment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right" vertical="center"/>
      <protection locked="0"/>
    </xf>
    <xf numFmtId="165" fontId="2" fillId="4" borderId="11" xfId="0" applyNumberFormat="1" applyFont="1" applyFill="1" applyBorder="1" applyAlignment="1">
      <alignment horizontal="right" vertical="center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vertical="center"/>
      <protection locked="0"/>
    </xf>
    <xf numFmtId="1" fontId="3" fillId="3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horizontal="right" vertical="center"/>
      <protection locked="0"/>
    </xf>
    <xf numFmtId="165" fontId="2" fillId="4" borderId="16" xfId="0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 applyProtection="1">
      <alignment vertical="center"/>
      <protection locked="0"/>
    </xf>
    <xf numFmtId="2" fontId="2" fillId="0" borderId="3" xfId="0" applyNumberFormat="1" applyFont="1" applyBorder="1" applyAlignment="1" applyProtection="1">
      <alignment vertical="center"/>
      <protection locked="0"/>
    </xf>
    <xf numFmtId="168" fontId="2" fillId="4" borderId="16" xfId="0" applyNumberFormat="1" applyFont="1" applyFill="1" applyBorder="1" applyAlignment="1">
      <alignment horizontal="right" vertical="center"/>
    </xf>
    <xf numFmtId="168" fontId="2" fillId="4" borderId="8" xfId="0" applyNumberFormat="1" applyFont="1" applyFill="1" applyBorder="1" applyAlignment="1">
      <alignment horizontal="right" vertical="center"/>
    </xf>
    <xf numFmtId="0" fontId="13" fillId="3" borderId="15" xfId="0" applyFont="1" applyFill="1" applyBorder="1"/>
    <xf numFmtId="0" fontId="13" fillId="3" borderId="3" xfId="0" applyFont="1" applyFill="1" applyBorder="1"/>
    <xf numFmtId="0" fontId="13" fillId="3" borderId="3" xfId="0" applyFont="1" applyFill="1" applyBorder="1" applyAlignment="1">
      <alignment horizontal="left"/>
    </xf>
    <xf numFmtId="2" fontId="3" fillId="0" borderId="4" xfId="0" applyNumberFormat="1" applyFont="1" applyBorder="1" applyAlignment="1" applyProtection="1">
      <alignment horizontal="left" vertical="center"/>
      <protection locked="0"/>
    </xf>
    <xf numFmtId="2" fontId="3" fillId="0" borderId="15" xfId="0" applyNumberFormat="1" applyFont="1" applyBorder="1" applyAlignment="1" applyProtection="1">
      <alignment vertical="center"/>
      <protection locked="0"/>
    </xf>
    <xf numFmtId="2" fontId="3" fillId="0" borderId="4" xfId="0" applyNumberFormat="1" applyFont="1" applyBorder="1" applyAlignment="1" applyProtection="1">
      <alignment vertical="center"/>
      <protection locked="0"/>
    </xf>
    <xf numFmtId="2" fontId="3" fillId="0" borderId="0" xfId="0" applyNumberFormat="1" applyFont="1" applyBorder="1" applyAlignment="1" applyProtection="1">
      <alignment vertical="center"/>
      <protection locked="0"/>
    </xf>
    <xf numFmtId="165" fontId="2" fillId="6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Fill="1" applyBorder="1" applyAlignment="1" applyProtection="1">
      <alignment horizontal="right" vertical="center"/>
      <protection locked="0"/>
    </xf>
    <xf numFmtId="165" fontId="2" fillId="0" borderId="1" xfId="0" applyNumberFormat="1" applyFont="1" applyFill="1" applyBorder="1" applyAlignment="1">
      <alignment horizontal="right" vertical="center"/>
    </xf>
    <xf numFmtId="2" fontId="2" fillId="0" borderId="1" xfId="0" applyNumberFormat="1" applyFont="1" applyFill="1" applyBorder="1" applyAlignment="1">
      <alignment horizontal="right" vertical="center"/>
    </xf>
    <xf numFmtId="1" fontId="3" fillId="7" borderId="11" xfId="0" applyNumberFormat="1" applyFont="1" applyFill="1" applyBorder="1" applyAlignment="1" applyProtection="1">
      <alignment horizontal="right" vertical="center"/>
      <protection locked="0"/>
    </xf>
    <xf numFmtId="1" fontId="3" fillId="7" borderId="1" xfId="0" applyNumberFormat="1" applyFont="1" applyFill="1" applyBorder="1" applyAlignment="1" applyProtection="1">
      <alignment horizontal="right" vertical="center"/>
      <protection locked="0"/>
    </xf>
    <xf numFmtId="165" fontId="2" fillId="7" borderId="1" xfId="0" applyNumberFormat="1" applyFont="1" applyFill="1" applyBorder="1" applyAlignment="1">
      <alignment horizontal="right" vertical="center"/>
    </xf>
    <xf numFmtId="2" fontId="2" fillId="7" borderId="1" xfId="0" applyNumberFormat="1" applyFont="1" applyFill="1" applyBorder="1" applyAlignment="1">
      <alignment horizontal="right" vertical="center"/>
    </xf>
    <xf numFmtId="0" fontId="1" fillId="0" borderId="0" xfId="0" applyFont="1"/>
    <xf numFmtId="0" fontId="3" fillId="0" borderId="3" xfId="5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 applyProtection="1">
      <alignment vertical="center"/>
      <protection locked="0"/>
    </xf>
    <xf numFmtId="1" fontId="2" fillId="0" borderId="1" xfId="0" quotePrefix="1" applyNumberFormat="1" applyFont="1" applyFill="1" applyBorder="1" applyAlignment="1" applyProtection="1">
      <alignment horizontal="right" vertical="center"/>
      <protection locked="0"/>
    </xf>
    <xf numFmtId="1" fontId="2" fillId="0" borderId="1" xfId="0" applyNumberFormat="1" applyFont="1" applyFill="1" applyBorder="1" applyAlignment="1">
      <alignment horizontal="right" vertical="center"/>
    </xf>
    <xf numFmtId="1" fontId="2" fillId="0" borderId="1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2" fontId="3" fillId="0" borderId="15" xfId="0" applyNumberFormat="1" applyFont="1" applyFill="1" applyBorder="1" applyAlignment="1">
      <alignment horizontal="left" vertical="center"/>
    </xf>
    <xf numFmtId="165" fontId="2" fillId="0" borderId="1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right" vertical="center"/>
    </xf>
    <xf numFmtId="0" fontId="3" fillId="0" borderId="15" xfId="0" applyFont="1" applyFill="1" applyBorder="1"/>
    <xf numFmtId="3" fontId="3" fillId="0" borderId="11" xfId="0" applyNumberFormat="1" applyFont="1" applyFill="1" applyBorder="1" applyAlignment="1" applyProtection="1">
      <alignment horizontal="right" vertical="center"/>
      <protection locked="0"/>
    </xf>
    <xf numFmtId="3" fontId="12" fillId="0" borderId="11" xfId="0" applyNumberFormat="1" applyFont="1" applyFill="1" applyBorder="1" applyAlignment="1" applyProtection="1">
      <alignment horizontal="right" vertical="center"/>
      <protection locked="0"/>
    </xf>
    <xf numFmtId="0" fontId="12" fillId="0" borderId="3" xfId="0" applyFont="1" applyFill="1" applyBorder="1"/>
    <xf numFmtId="3" fontId="3" fillId="0" borderId="1" xfId="0" applyNumberFormat="1" applyFont="1" applyFill="1" applyBorder="1" applyAlignment="1" applyProtection="1">
      <alignment horizontal="right" vertical="center"/>
      <protection locked="0"/>
    </xf>
    <xf numFmtId="3" fontId="12" fillId="0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 vertical="center"/>
    </xf>
    <xf numFmtId="169" fontId="5" fillId="0" borderId="1" xfId="0" quotePrefix="1" applyNumberFormat="1" applyFont="1" applyFill="1" applyBorder="1" applyAlignment="1">
      <alignment horizontal="left" vertical="center"/>
    </xf>
    <xf numFmtId="165" fontId="21" fillId="11" borderId="1" xfId="0" applyNumberFormat="1" applyFont="1" applyFill="1" applyBorder="1" applyAlignment="1" applyProtection="1">
      <alignment horizontal="center" vertical="center"/>
      <protection locked="0"/>
    </xf>
    <xf numFmtId="1" fontId="21" fillId="11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5" xfId="0" applyFont="1" applyFill="1" applyBorder="1"/>
    <xf numFmtId="1" fontId="3" fillId="0" borderId="11" xfId="13" applyNumberFormat="1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1" fontId="5" fillId="0" borderId="1" xfId="0" applyNumberFormat="1" applyFont="1" applyFill="1" applyBorder="1" applyAlignment="1">
      <alignment horizontal="right" vertical="center"/>
    </xf>
    <xf numFmtId="1" fontId="3" fillId="0" borderId="1" xfId="13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13" fillId="0" borderId="11" xfId="0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>
      <alignment horizontal="right" vertical="center"/>
    </xf>
    <xf numFmtId="165" fontId="11" fillId="0" borderId="1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1" fontId="3" fillId="0" borderId="1" xfId="0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Fill="1" applyBorder="1" applyAlignment="1" applyProtection="1">
      <alignment vertical="center"/>
      <protection locked="0"/>
    </xf>
    <xf numFmtId="1" fontId="3" fillId="0" borderId="1" xfId="0" applyNumberFormat="1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horizontal="right" vertical="center"/>
      <protection locked="0"/>
    </xf>
    <xf numFmtId="2" fontId="3" fillId="0" borderId="0" xfId="0" applyNumberFormat="1" applyFont="1" applyFill="1" applyAlignment="1" applyProtection="1">
      <alignment horizontal="right" vertical="center"/>
      <protection locked="0"/>
    </xf>
    <xf numFmtId="2" fontId="2" fillId="0" borderId="0" xfId="0" applyNumberFormat="1" applyFont="1" applyFill="1" applyAlignment="1" applyProtection="1">
      <alignment horizontal="right" vertical="center"/>
      <protection locked="0"/>
    </xf>
    <xf numFmtId="2" fontId="18" fillId="0" borderId="0" xfId="0" applyNumberFormat="1" applyFont="1" applyFill="1" applyAlignment="1" applyProtection="1">
      <alignment horizontal="right" vertical="center"/>
      <protection locked="0"/>
    </xf>
    <xf numFmtId="2" fontId="17" fillId="0" borderId="0" xfId="0" applyNumberFormat="1" applyFont="1" applyFill="1" applyAlignment="1" applyProtection="1">
      <alignment horizontal="right" vertical="center"/>
      <protection locked="0"/>
    </xf>
    <xf numFmtId="2" fontId="19" fillId="0" borderId="0" xfId="0" applyNumberFormat="1" applyFont="1" applyFill="1" applyAlignment="1" applyProtection="1">
      <alignment horizontal="right" vertical="center"/>
      <protection locked="0"/>
    </xf>
    <xf numFmtId="2" fontId="16" fillId="0" borderId="0" xfId="0" applyNumberFormat="1" applyFont="1" applyFill="1" applyAlignment="1" applyProtection="1">
      <alignment horizontal="right" vertical="center"/>
      <protection locked="0"/>
    </xf>
    <xf numFmtId="1" fontId="2" fillId="0" borderId="0" xfId="0" applyNumberFormat="1" applyFont="1" applyFill="1" applyAlignment="1" applyProtection="1">
      <alignment horizontal="right" vertical="center"/>
      <protection locked="0"/>
    </xf>
    <xf numFmtId="2" fontId="14" fillId="0" borderId="0" xfId="0" applyNumberFormat="1" applyFont="1" applyFill="1" applyAlignment="1" applyProtection="1">
      <alignment horizontal="right" vertical="center"/>
      <protection locked="0"/>
    </xf>
    <xf numFmtId="0" fontId="16" fillId="0" borderId="0" xfId="0" applyFont="1" applyFill="1" applyAlignment="1" applyProtection="1">
      <alignment horizontal="right" vertical="center"/>
      <protection locked="0"/>
    </xf>
    <xf numFmtId="0" fontId="17" fillId="0" borderId="0" xfId="0" applyFont="1" applyFill="1" applyAlignment="1" applyProtection="1">
      <alignment horizontal="right" vertical="center"/>
      <protection locked="0"/>
    </xf>
    <xf numFmtId="0" fontId="6" fillId="0" borderId="0" xfId="0" applyFont="1" applyFill="1" applyAlignment="1">
      <alignment vertical="center" wrapText="1"/>
    </xf>
    <xf numFmtId="165" fontId="3" fillId="0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169" fontId="5" fillId="0" borderId="15" xfId="0" quotePrefix="1" applyNumberFormat="1" applyFont="1" applyFill="1" applyBorder="1" applyAlignment="1">
      <alignment horizontal="left" vertical="center"/>
    </xf>
    <xf numFmtId="169" fontId="5" fillId="0" borderId="3" xfId="0" quotePrefix="1" applyNumberFormat="1" applyFont="1" applyFill="1" applyBorder="1" applyAlignment="1">
      <alignment horizontal="left" vertical="center"/>
    </xf>
    <xf numFmtId="2" fontId="3" fillId="0" borderId="15" xfId="0" applyNumberFormat="1" applyFont="1" applyFill="1" applyBorder="1" applyAlignment="1" applyProtection="1">
      <alignment vertical="center"/>
      <protection locked="0"/>
    </xf>
    <xf numFmtId="0" fontId="13" fillId="0" borderId="15" xfId="0" applyFont="1" applyFill="1" applyBorder="1"/>
    <xf numFmtId="0" fontId="13" fillId="0" borderId="3" xfId="0" applyFont="1" applyFill="1" applyBorder="1"/>
    <xf numFmtId="0" fontId="13" fillId="0" borderId="3" xfId="0" applyFont="1" applyFill="1" applyBorder="1" applyAlignment="1">
      <alignment horizontal="left"/>
    </xf>
    <xf numFmtId="0" fontId="12" fillId="0" borderId="15" xfId="9" applyFont="1" applyFill="1" applyBorder="1"/>
    <xf numFmtId="0" fontId="12" fillId="0" borderId="3" xfId="9" applyFont="1" applyFill="1" applyBorder="1"/>
    <xf numFmtId="0" fontId="12" fillId="8" borderId="3" xfId="9" applyFont="1" applyFill="1" applyBorder="1"/>
    <xf numFmtId="2" fontId="3" fillId="0" borderId="15" xfId="9" applyNumberFormat="1" applyFont="1" applyFill="1" applyBorder="1" applyAlignment="1">
      <alignment horizontal="left" vertical="center"/>
    </xf>
    <xf numFmtId="1" fontId="3" fillId="0" borderId="11" xfId="9" applyNumberFormat="1" applyFont="1" applyFill="1" applyBorder="1" applyAlignment="1" applyProtection="1">
      <alignment horizontal="right" vertical="center"/>
      <protection locked="0"/>
    </xf>
    <xf numFmtId="1" fontId="13" fillId="0" borderId="11" xfId="9" applyNumberFormat="1" applyFont="1" applyFill="1" applyBorder="1" applyAlignment="1" applyProtection="1">
      <alignment horizontal="right" vertical="center"/>
      <protection locked="0"/>
    </xf>
    <xf numFmtId="2" fontId="3" fillId="0" borderId="3" xfId="9" quotePrefix="1" applyNumberFormat="1" applyFont="1" applyFill="1" applyBorder="1" applyAlignment="1">
      <alignment horizontal="left" vertical="center"/>
    </xf>
    <xf numFmtId="1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1" fontId="13" fillId="0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 applyProtection="1">
      <alignment horizontal="right" vertical="center"/>
      <protection locked="0"/>
    </xf>
    <xf numFmtId="10" fontId="3" fillId="0" borderId="11" xfId="11" applyNumberFormat="1" applyFont="1" applyFill="1" applyBorder="1" applyAlignment="1" applyProtection="1">
      <alignment horizontal="right" vertical="center"/>
      <protection locked="0"/>
    </xf>
    <xf numFmtId="10" fontId="3" fillId="0" borderId="1" xfId="0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 applyProtection="1">
      <alignment horizontal="right" vertical="center"/>
      <protection locked="0"/>
    </xf>
    <xf numFmtId="169" fontId="5" fillId="0" borderId="15" xfId="9" quotePrefix="1" applyNumberFormat="1" applyFont="1" applyFill="1" applyBorder="1" applyAlignment="1">
      <alignment horizontal="left" vertical="center"/>
    </xf>
    <xf numFmtId="1" fontId="5" fillId="0" borderId="11" xfId="9" quotePrefix="1" applyNumberFormat="1" applyFont="1" applyFill="1" applyBorder="1" applyAlignment="1">
      <alignment horizontal="right" vertical="center"/>
    </xf>
    <xf numFmtId="1" fontId="13" fillId="0" borderId="11" xfId="9" applyNumberFormat="1" applyFont="1" applyFill="1" applyBorder="1" applyAlignment="1">
      <alignment horizontal="right" vertical="center"/>
    </xf>
    <xf numFmtId="169" fontId="5" fillId="0" borderId="3" xfId="9" quotePrefix="1" applyNumberFormat="1" applyFont="1" applyFill="1" applyBorder="1" applyAlignment="1">
      <alignment horizontal="left" vertical="center"/>
    </xf>
    <xf numFmtId="1" fontId="5" fillId="0" borderId="1" xfId="9" quotePrefix="1" applyNumberFormat="1" applyFont="1" applyFill="1" applyBorder="1" applyAlignment="1">
      <alignment horizontal="right" vertical="center"/>
    </xf>
    <xf numFmtId="1" fontId="13" fillId="0" borderId="1" xfId="9" applyNumberFormat="1" applyFont="1" applyFill="1" applyBorder="1" applyAlignment="1">
      <alignment horizontal="right" vertical="center"/>
    </xf>
    <xf numFmtId="169" fontId="3" fillId="0" borderId="3" xfId="9" quotePrefix="1" applyNumberFormat="1" applyFont="1" applyFill="1" applyBorder="1" applyAlignment="1">
      <alignment horizontal="left" vertical="center"/>
    </xf>
    <xf numFmtId="46" fontId="2" fillId="0" borderId="1" xfId="9" applyNumberFormat="1" applyFont="1" applyFill="1" applyBorder="1" applyAlignment="1">
      <alignment horizontal="right" vertical="center"/>
    </xf>
    <xf numFmtId="2" fontId="3" fillId="0" borderId="15" xfId="0" quotePrefix="1" applyNumberFormat="1" applyFont="1" applyFill="1" applyBorder="1" applyAlignment="1">
      <alignment horizontal="left" vertical="center"/>
    </xf>
    <xf numFmtId="174" fontId="3" fillId="0" borderId="11" xfId="0" applyNumberFormat="1" applyFont="1" applyFill="1" applyBorder="1" applyAlignment="1" applyProtection="1">
      <alignment horizontal="right" vertical="center"/>
      <protection locked="0"/>
    </xf>
    <xf numFmtId="174" fontId="2" fillId="0" borderId="11" xfId="0" applyNumberFormat="1" applyFont="1" applyFill="1" applyBorder="1" applyAlignment="1">
      <alignment horizontal="right" vertical="center"/>
    </xf>
    <xf numFmtId="2" fontId="3" fillId="0" borderId="3" xfId="0" quotePrefix="1" applyNumberFormat="1" applyFont="1" applyFill="1" applyBorder="1" applyAlignment="1">
      <alignment horizontal="left" vertical="center"/>
    </xf>
    <xf numFmtId="0" fontId="3" fillId="0" borderId="15" xfId="5" applyFont="1" applyFill="1" applyBorder="1" applyAlignment="1">
      <alignment horizontal="left" vertical="center"/>
    </xf>
    <xf numFmtId="1" fontId="3" fillId="0" borderId="11" xfId="0" quotePrefix="1" applyNumberFormat="1" applyFont="1" applyFill="1" applyBorder="1" applyAlignment="1" applyProtection="1">
      <alignment horizontal="right" vertical="center"/>
      <protection locked="0"/>
    </xf>
    <xf numFmtId="1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1" xfId="0" applyNumberFormat="1" applyFont="1" applyFill="1" applyBorder="1" applyAlignment="1" applyProtection="1">
      <alignment vertical="center"/>
      <protection locked="0"/>
    </xf>
    <xf numFmtId="2" fontId="3" fillId="0" borderId="1" xfId="0" applyNumberFormat="1" applyFont="1" applyFill="1" applyBorder="1" applyAlignment="1" applyProtection="1">
      <alignment vertical="center"/>
      <protection locked="0"/>
    </xf>
    <xf numFmtId="1" fontId="13" fillId="0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1" xfId="0" applyNumberFormat="1" applyFont="1" applyFill="1" applyBorder="1" applyAlignment="1">
      <alignment horizontal="right" vertical="center"/>
    </xf>
    <xf numFmtId="168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vertical="center"/>
    </xf>
    <xf numFmtId="2" fontId="3" fillId="0" borderId="3" xfId="0" applyNumberFormat="1" applyFont="1" applyFill="1" applyBorder="1" applyAlignment="1" applyProtection="1">
      <alignment horizontal="left" vertical="center"/>
      <protection locked="0"/>
    </xf>
    <xf numFmtId="2" fontId="3" fillId="0" borderId="15" xfId="0" quotePrefix="1" applyNumberFormat="1" applyFont="1" applyFill="1" applyBorder="1" applyAlignment="1" applyProtection="1">
      <alignment horizontal="left" vertical="center"/>
      <protection locked="0"/>
    </xf>
    <xf numFmtId="3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Fill="1" applyBorder="1" applyAlignment="1" applyProtection="1">
      <alignment horizontal="right" vertical="center"/>
      <protection locked="0"/>
    </xf>
    <xf numFmtId="167" fontId="3" fillId="0" borderId="1" xfId="14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>
      <alignment horizontal="right" vertical="center"/>
    </xf>
    <xf numFmtId="3" fontId="3" fillId="0" borderId="1" xfId="14" applyNumberFormat="1" applyFont="1" applyFill="1" applyBorder="1" applyAlignment="1">
      <alignment horizontal="right" vertical="center"/>
    </xf>
    <xf numFmtId="167" fontId="3" fillId="0" borderId="1" xfId="14" applyNumberFormat="1" applyFont="1" applyFill="1" applyBorder="1" applyAlignment="1">
      <alignment horizontal="right" vertical="center"/>
    </xf>
    <xf numFmtId="167" fontId="3" fillId="0" borderId="1" xfId="11" applyNumberFormat="1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left" wrapText="1"/>
    </xf>
    <xf numFmtId="0" fontId="12" fillId="0" borderId="11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horizontal="right" vertical="center"/>
    </xf>
    <xf numFmtId="2" fontId="3" fillId="0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vertical="center"/>
      <protection locked="0"/>
    </xf>
    <xf numFmtId="165" fontId="2" fillId="9" borderId="1" xfId="0" applyNumberFormat="1" applyFont="1" applyFill="1" applyBorder="1" applyAlignment="1">
      <alignment horizontal="right" vertical="center"/>
    </xf>
    <xf numFmtId="2" fontId="2" fillId="9" borderId="3" xfId="0" applyNumberFormat="1" applyFont="1" applyFill="1" applyBorder="1" applyAlignment="1" applyProtection="1">
      <alignment vertical="center"/>
      <protection locked="0"/>
    </xf>
    <xf numFmtId="3" fontId="2" fillId="9" borderId="1" xfId="0" applyNumberFormat="1" applyFont="1" applyFill="1" applyBorder="1" applyAlignment="1">
      <alignment horizontal="right" vertical="center"/>
    </xf>
    <xf numFmtId="1" fontId="2" fillId="9" borderId="1" xfId="0" applyNumberFormat="1" applyFont="1" applyFill="1" applyBorder="1" applyAlignment="1">
      <alignment horizontal="right" vertical="center"/>
    </xf>
    <xf numFmtId="165" fontId="11" fillId="9" borderId="11" xfId="0" applyNumberFormat="1" applyFont="1" applyFill="1" applyBorder="1" applyAlignment="1">
      <alignment horizontal="right" vertical="center"/>
    </xf>
    <xf numFmtId="165" fontId="2" fillId="9" borderId="1" xfId="0" quotePrefix="1" applyNumberFormat="1" applyFont="1" applyFill="1" applyBorder="1" applyAlignment="1">
      <alignment horizontal="right" vertical="center"/>
    </xf>
    <xf numFmtId="165" fontId="2" fillId="9" borderId="1" xfId="0" applyNumberFormat="1" applyFont="1" applyFill="1" applyBorder="1" applyAlignment="1">
      <alignment vertical="center"/>
    </xf>
    <xf numFmtId="2" fontId="2" fillId="9" borderId="3" xfId="9" quotePrefix="1" applyNumberFormat="1" applyFont="1" applyFill="1" applyBorder="1" applyAlignment="1">
      <alignment horizontal="left" vertical="center"/>
    </xf>
    <xf numFmtId="2" fontId="2" fillId="9" borderId="3" xfId="0" quotePrefix="1" applyNumberFormat="1" applyFont="1" applyFill="1" applyBorder="1" applyAlignment="1" applyProtection="1">
      <alignment horizontal="left" vertical="center"/>
      <protection locked="0"/>
    </xf>
    <xf numFmtId="10" fontId="2" fillId="9" borderId="1" xfId="11" applyNumberFormat="1" applyFont="1" applyFill="1" applyBorder="1" applyAlignment="1">
      <alignment horizontal="right" vertical="center"/>
    </xf>
    <xf numFmtId="1" fontId="2" fillId="9" borderId="1" xfId="0" quotePrefix="1" applyNumberFormat="1" applyFont="1" applyFill="1" applyBorder="1" applyAlignment="1" applyProtection="1">
      <alignment horizontal="right" vertical="center"/>
      <protection locked="0"/>
    </xf>
    <xf numFmtId="165" fontId="2" fillId="9" borderId="11" xfId="0" applyNumberFormat="1" applyFont="1" applyFill="1" applyBorder="1" applyAlignment="1">
      <alignment horizontal="right" vertical="center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9" borderId="11" xfId="0" quotePrefix="1" applyNumberFormat="1" applyFont="1" applyFill="1" applyBorder="1" applyAlignment="1">
      <alignment horizontal="left" vertical="center"/>
    </xf>
    <xf numFmtId="168" fontId="21" fillId="11" borderId="1" xfId="0" applyNumberFormat="1" applyFont="1" applyFill="1" applyBorder="1" applyAlignment="1" applyProtection="1">
      <alignment horizontal="center" vertical="center"/>
      <protection locked="0"/>
    </xf>
    <xf numFmtId="165" fontId="22" fillId="5" borderId="22" xfId="0" applyNumberFormat="1" applyFont="1" applyFill="1" applyBorder="1" applyAlignment="1" applyProtection="1">
      <alignment vertical="center" wrapText="1"/>
      <protection locked="0"/>
    </xf>
    <xf numFmtId="165" fontId="23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23" xfId="0" applyNumberFormat="1" applyFont="1" applyFill="1" applyBorder="1" applyAlignment="1" applyProtection="1">
      <alignment vertical="center" wrapText="1"/>
      <protection locked="0"/>
    </xf>
    <xf numFmtId="2" fontId="21" fillId="10" borderId="1" xfId="0" applyNumberFormat="1" applyFont="1" applyFill="1" applyBorder="1" applyAlignment="1" applyProtection="1">
      <alignment horizontal="center" vertical="center"/>
      <protection locked="0"/>
    </xf>
    <xf numFmtId="169" fontId="5" fillId="12" borderId="1" xfId="0" quotePrefix="1" applyNumberFormat="1" applyFont="1" applyFill="1" applyBorder="1" applyAlignment="1">
      <alignment horizontal="left" vertical="center"/>
    </xf>
    <xf numFmtId="1" fontId="3" fillId="12" borderId="1" xfId="0" applyNumberFormat="1" applyFont="1" applyFill="1" applyBorder="1" applyAlignment="1" applyProtection="1">
      <alignment horizontal="right" vertical="center"/>
      <protection locked="0"/>
    </xf>
    <xf numFmtId="165" fontId="2" fillId="12" borderId="1" xfId="0" applyNumberFormat="1" applyFont="1" applyFill="1" applyBorder="1" applyAlignment="1">
      <alignment horizontal="right" vertical="center"/>
    </xf>
    <xf numFmtId="2" fontId="3" fillId="12" borderId="3" xfId="0" applyNumberFormat="1" applyFont="1" applyFill="1" applyBorder="1" applyAlignment="1">
      <alignment horizontal="left" vertical="center"/>
    </xf>
    <xf numFmtId="165" fontId="3" fillId="12" borderId="1" xfId="0" applyNumberFormat="1" applyFont="1" applyFill="1" applyBorder="1" applyAlignment="1">
      <alignment horizontal="right" vertical="center"/>
    </xf>
    <xf numFmtId="0" fontId="3" fillId="12" borderId="3" xfId="0" applyFont="1" applyFill="1" applyBorder="1"/>
    <xf numFmtId="3" fontId="3" fillId="12" borderId="1" xfId="0" applyNumberFormat="1" applyFont="1" applyFill="1" applyBorder="1" applyAlignment="1" applyProtection="1">
      <alignment horizontal="right" vertical="center"/>
      <protection locked="0"/>
    </xf>
    <xf numFmtId="3" fontId="12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12" borderId="3" xfId="0" applyFont="1" applyFill="1" applyBorder="1"/>
    <xf numFmtId="0" fontId="13" fillId="12" borderId="1" xfId="0" applyFont="1" applyFill="1" applyBorder="1" applyAlignment="1">
      <alignment horizontal="right"/>
    </xf>
    <xf numFmtId="0" fontId="3" fillId="12" borderId="1" xfId="0" applyFont="1" applyFill="1" applyBorder="1" applyAlignment="1">
      <alignment horizontal="right" vertical="center"/>
    </xf>
    <xf numFmtId="1" fontId="3" fillId="12" borderId="1" xfId="0" applyNumberFormat="1" applyFont="1" applyFill="1" applyBorder="1" applyAlignment="1">
      <alignment horizontal="right" vertical="center"/>
    </xf>
    <xf numFmtId="1" fontId="3" fillId="14" borderId="1" xfId="13" applyNumberFormat="1" applyFont="1" applyFill="1" applyBorder="1" applyAlignment="1">
      <alignment horizontal="right" vertical="center"/>
    </xf>
    <xf numFmtId="1" fontId="3" fillId="12" borderId="1" xfId="13" applyNumberFormat="1" applyFont="1" applyFill="1" applyBorder="1" applyAlignment="1">
      <alignment horizontal="right" vertical="center"/>
    </xf>
    <xf numFmtId="1" fontId="5" fillId="12" borderId="1" xfId="0" applyNumberFormat="1" applyFont="1" applyFill="1" applyBorder="1" applyAlignment="1">
      <alignment horizontal="right" vertical="center"/>
    </xf>
    <xf numFmtId="0" fontId="5" fillId="12" borderId="1" xfId="0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horizontal="right" vertical="center"/>
    </xf>
    <xf numFmtId="165" fontId="11" fillId="12" borderId="11" xfId="0" applyNumberFormat="1" applyFont="1" applyFill="1" applyBorder="1" applyAlignment="1">
      <alignment horizontal="right" vertical="center"/>
    </xf>
    <xf numFmtId="3" fontId="3" fillId="12" borderId="1" xfId="0" applyNumberFormat="1" applyFont="1" applyFill="1" applyBorder="1" applyAlignment="1" applyProtection="1">
      <alignment vertical="center"/>
      <protection locked="0"/>
    </xf>
    <xf numFmtId="1" fontId="3" fillId="12" borderId="1" xfId="0" applyNumberFormat="1" applyFont="1" applyFill="1" applyBorder="1" applyAlignment="1" applyProtection="1">
      <alignment vertical="center"/>
      <protection locked="0"/>
    </xf>
    <xf numFmtId="169" fontId="5" fillId="12" borderId="3" xfId="0" quotePrefix="1" applyNumberFormat="1" applyFont="1" applyFill="1" applyBorder="1" applyAlignment="1">
      <alignment horizontal="left" vertical="center"/>
    </xf>
    <xf numFmtId="2" fontId="3" fillId="12" borderId="3" xfId="0" applyNumberFormat="1" applyFont="1" applyFill="1" applyBorder="1" applyAlignment="1" applyProtection="1">
      <alignment vertical="center"/>
      <protection locked="0"/>
    </xf>
    <xf numFmtId="2" fontId="3" fillId="12" borderId="15" xfId="0" applyNumberFormat="1" applyFont="1" applyFill="1" applyBorder="1" applyAlignment="1">
      <alignment horizontal="left" vertical="center"/>
    </xf>
    <xf numFmtId="1" fontId="3" fillId="12" borderId="11" xfId="0" applyNumberFormat="1" applyFont="1" applyFill="1" applyBorder="1" applyAlignment="1" applyProtection="1">
      <alignment horizontal="right" vertical="center"/>
      <protection locked="0"/>
    </xf>
    <xf numFmtId="165" fontId="2" fillId="12" borderId="11" xfId="0" applyNumberFormat="1" applyFont="1" applyFill="1" applyBorder="1" applyAlignment="1">
      <alignment horizontal="right" vertical="center"/>
    </xf>
    <xf numFmtId="0" fontId="13" fillId="12" borderId="3" xfId="0" applyFont="1" applyFill="1" applyBorder="1"/>
    <xf numFmtId="0" fontId="13" fillId="12" borderId="3" xfId="0" applyFont="1" applyFill="1" applyBorder="1" applyAlignment="1">
      <alignment horizontal="left"/>
    </xf>
    <xf numFmtId="2" fontId="3" fillId="12" borderId="3" xfId="0" quotePrefix="1" applyNumberFormat="1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12" borderId="15" xfId="0" applyNumberFormat="1" applyFont="1" applyFill="1" applyBorder="1" applyAlignment="1" applyProtection="1">
      <alignment horizontal="left" vertical="center"/>
      <protection locked="0"/>
    </xf>
    <xf numFmtId="0" fontId="3" fillId="12" borderId="11" xfId="0" applyFont="1" applyFill="1" applyBorder="1" applyAlignment="1" applyProtection="1">
      <alignment vertical="center"/>
      <protection locked="0"/>
    </xf>
    <xf numFmtId="1" fontId="3" fillId="12" borderId="11" xfId="0" applyNumberFormat="1" applyFont="1" applyFill="1" applyBorder="1" applyAlignment="1" applyProtection="1">
      <alignment vertical="center"/>
      <protection locked="0"/>
    </xf>
    <xf numFmtId="0" fontId="12" fillId="15" borderId="3" xfId="9" applyFont="1" applyFill="1" applyBorder="1"/>
    <xf numFmtId="0" fontId="12" fillId="12" borderId="3" xfId="9" applyFont="1" applyFill="1" applyBorder="1"/>
    <xf numFmtId="2" fontId="3" fillId="12" borderId="3" xfId="9" applyNumberFormat="1" applyFont="1" applyFill="1" applyBorder="1" applyAlignment="1">
      <alignment horizontal="left" vertical="center"/>
    </xf>
    <xf numFmtId="1" fontId="3" fillId="12" borderId="1" xfId="9" applyNumberFormat="1" applyFont="1" applyFill="1" applyBorder="1" applyAlignment="1" applyProtection="1">
      <alignment horizontal="right" vertical="center"/>
      <protection locked="0"/>
    </xf>
    <xf numFmtId="1" fontId="1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12" borderId="1" xfId="0" applyNumberFormat="1" applyFont="1" applyFill="1" applyBorder="1" applyAlignment="1" applyProtection="1">
      <alignment horizontal="right" vertical="center"/>
      <protection locked="0"/>
    </xf>
    <xf numFmtId="10" fontId="3" fillId="12" borderId="11" xfId="11" applyNumberFormat="1" applyFont="1" applyFill="1" applyBorder="1" applyAlignment="1" applyProtection="1">
      <alignment horizontal="right" vertical="center"/>
      <protection locked="0"/>
    </xf>
    <xf numFmtId="10" fontId="3" fillId="12" borderId="1" xfId="11" applyNumberFormat="1" applyFont="1" applyFill="1" applyBorder="1" applyAlignment="1" applyProtection="1">
      <alignment horizontal="right" vertical="center"/>
      <protection locked="0"/>
    </xf>
    <xf numFmtId="169" fontId="5" fillId="12" borderId="3" xfId="9" quotePrefix="1" applyNumberFormat="1" applyFont="1" applyFill="1" applyBorder="1" applyAlignment="1">
      <alignment horizontal="left" vertical="center"/>
    </xf>
    <xf numFmtId="1" fontId="5" fillId="12" borderId="1" xfId="9" quotePrefix="1" applyNumberFormat="1" applyFont="1" applyFill="1" applyBorder="1" applyAlignment="1">
      <alignment horizontal="right" vertical="center"/>
    </xf>
    <xf numFmtId="1" fontId="13" fillId="12" borderId="1" xfId="9" applyNumberFormat="1" applyFont="1" applyFill="1" applyBorder="1" applyAlignment="1">
      <alignment horizontal="right" vertical="center"/>
    </xf>
    <xf numFmtId="169" fontId="3" fillId="12" borderId="3" xfId="9" quotePrefix="1" applyNumberFormat="1" applyFont="1" applyFill="1" applyBorder="1" applyAlignment="1">
      <alignment horizontal="left" vertical="center"/>
    </xf>
    <xf numFmtId="1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0" fontId="3" fillId="12" borderId="1" xfId="0" applyNumberFormat="1" applyFont="1" applyFill="1" applyBorder="1" applyAlignment="1" applyProtection="1">
      <alignment horizontal="right" vertical="center"/>
      <protection locked="0"/>
    </xf>
    <xf numFmtId="170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46" fontId="2" fillId="12" borderId="1" xfId="9" applyNumberFormat="1" applyFont="1" applyFill="1" applyBorder="1" applyAlignment="1">
      <alignment horizontal="right" vertical="center"/>
    </xf>
    <xf numFmtId="9" fontId="3" fillId="12" borderId="1" xfId="11" applyFont="1" applyFill="1" applyBorder="1" applyAlignment="1" applyProtection="1">
      <alignment horizontal="right" vertical="center"/>
      <protection locked="0"/>
    </xf>
    <xf numFmtId="9" fontId="2" fillId="12" borderId="1" xfId="11" applyFont="1" applyFill="1" applyBorder="1" applyAlignment="1">
      <alignment horizontal="right" vertical="center"/>
    </xf>
    <xf numFmtId="0" fontId="3" fillId="12" borderId="3" xfId="5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vertical="center"/>
      <protection locked="0"/>
    </xf>
    <xf numFmtId="2" fontId="3" fillId="12" borderId="1" xfId="0" applyNumberFormat="1" applyFont="1" applyFill="1" applyBorder="1" applyAlignment="1" applyProtection="1">
      <alignment vertical="center"/>
      <protection locked="0"/>
    </xf>
    <xf numFmtId="1" fontId="2" fillId="12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16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3" xfId="0" applyNumberFormat="1" applyFont="1" applyFill="1" applyBorder="1" applyAlignment="1" applyProtection="1">
      <alignment horizontal="left" vertical="center"/>
      <protection locked="0"/>
    </xf>
    <xf numFmtId="1" fontId="2" fillId="12" borderId="1" xfId="0" applyNumberFormat="1" applyFont="1" applyFill="1" applyBorder="1" applyAlignment="1">
      <alignment horizontal="right" vertical="center"/>
    </xf>
    <xf numFmtId="2" fontId="3" fillId="12" borderId="15" xfId="0" applyNumberFormat="1" applyFont="1" applyFill="1" applyBorder="1" applyAlignment="1" applyProtection="1">
      <alignment vertical="center"/>
      <protection locked="0"/>
    </xf>
    <xf numFmtId="2" fontId="3" fillId="12" borderId="3" xfId="0" quotePrefix="1" applyNumberFormat="1" applyFont="1" applyFill="1" applyBorder="1" applyAlignment="1" applyProtection="1">
      <alignment horizontal="left" vertical="center"/>
      <protection locked="0"/>
    </xf>
    <xf numFmtId="3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 applyProtection="1">
      <alignment horizontal="right" vertical="center"/>
      <protection locked="0"/>
    </xf>
    <xf numFmtId="4" fontId="3" fillId="12" borderId="1" xfId="14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>
      <alignment horizontal="right" vertical="center"/>
    </xf>
    <xf numFmtId="10" fontId="3" fillId="12" borderId="1" xfId="11" applyNumberFormat="1" applyFont="1" applyFill="1" applyBorder="1" applyAlignment="1">
      <alignment horizontal="right" vertical="center"/>
    </xf>
    <xf numFmtId="3" fontId="3" fillId="12" borderId="1" xfId="14" applyNumberFormat="1" applyFont="1" applyFill="1" applyBorder="1" applyAlignment="1">
      <alignment horizontal="right" vertical="center"/>
    </xf>
    <xf numFmtId="167" fontId="3" fillId="12" borderId="1" xfId="14" applyNumberFormat="1" applyFont="1" applyFill="1" applyBorder="1" applyAlignment="1">
      <alignment horizontal="right" vertical="center"/>
    </xf>
    <xf numFmtId="167" fontId="3" fillId="12" borderId="1" xfId="11" applyNumberFormat="1" applyFont="1" applyFill="1" applyBorder="1" applyAlignment="1">
      <alignment horizontal="right" vertical="center"/>
    </xf>
    <xf numFmtId="0" fontId="12" fillId="12" borderId="3" xfId="0" applyFont="1" applyFill="1" applyBorder="1" applyAlignment="1">
      <alignment horizontal="left" wrapText="1"/>
    </xf>
    <xf numFmtId="0" fontId="12" fillId="12" borderId="1" xfId="0" applyFont="1" applyFill="1" applyBorder="1" applyAlignment="1">
      <alignment horizontal="right" vertical="center"/>
    </xf>
    <xf numFmtId="0" fontId="12" fillId="12" borderId="1" xfId="0" applyFont="1" applyFill="1" applyBorder="1"/>
    <xf numFmtId="1" fontId="3" fillId="9" borderId="1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2" fontId="3" fillId="12" borderId="1" xfId="0" applyNumberFormat="1" applyFont="1" applyFill="1" applyBorder="1" applyAlignment="1">
      <alignment horizontal="left" vertical="center"/>
    </xf>
    <xf numFmtId="2" fontId="3" fillId="0" borderId="1" xfId="0" applyNumberFormat="1" applyFont="1" applyFill="1" applyBorder="1" applyAlignment="1">
      <alignment horizontal="left" vertical="center"/>
    </xf>
    <xf numFmtId="2" fontId="3" fillId="12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174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horizontal="center" vertical="center"/>
      <protection locked="0"/>
    </xf>
    <xf numFmtId="170" fontId="2" fillId="12" borderId="1" xfId="0" applyNumberFormat="1" applyFont="1" applyFill="1" applyBorder="1" applyAlignment="1">
      <alignment horizontal="right" vertical="center"/>
    </xf>
    <xf numFmtId="170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vertical="center"/>
      <protection locked="0"/>
    </xf>
    <xf numFmtId="10" fontId="2" fillId="0" borderId="1" xfId="11" applyNumberFormat="1" applyFont="1" applyFill="1" applyBorder="1" applyAlignment="1">
      <alignment horizontal="right" vertical="center"/>
    </xf>
    <xf numFmtId="10" fontId="2" fillId="12" borderId="1" xfId="11" applyNumberFormat="1" applyFont="1" applyFill="1" applyBorder="1" applyAlignment="1">
      <alignment horizontal="right" vertical="center"/>
    </xf>
    <xf numFmtId="10" fontId="2" fillId="0" borderId="11" xfId="11" applyNumberFormat="1" applyFont="1" applyFill="1" applyBorder="1" applyAlignment="1">
      <alignment horizontal="right" vertical="center"/>
    </xf>
    <xf numFmtId="10" fontId="2" fillId="12" borderId="11" xfId="11" applyNumberFormat="1" applyFont="1" applyFill="1" applyBorder="1" applyAlignment="1">
      <alignment horizontal="right" vertical="center"/>
    </xf>
    <xf numFmtId="0" fontId="21" fillId="10" borderId="1" xfId="0" applyFont="1" applyFill="1" applyBorder="1" applyAlignment="1">
      <alignment horizontal="center" vertical="center"/>
    </xf>
    <xf numFmtId="17" fontId="21" fillId="1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3" fontId="15" fillId="0" borderId="1" xfId="0" applyNumberFormat="1" applyFont="1" applyFill="1" applyBorder="1" applyAlignment="1">
      <alignment horizontal="right" vertical="center"/>
    </xf>
    <xf numFmtId="167" fontId="2" fillId="0" borderId="1" xfId="14" applyNumberFormat="1" applyFont="1" applyFill="1" applyBorder="1" applyAlignment="1">
      <alignment horizontal="right" vertical="center"/>
    </xf>
    <xf numFmtId="167" fontId="13" fillId="0" borderId="1" xfId="0" applyNumberFormat="1" applyFont="1" applyFill="1" applyBorder="1" applyAlignment="1">
      <alignment horizontal="right" vertical="center"/>
    </xf>
    <xf numFmtId="167" fontId="15" fillId="0" borderId="1" xfId="0" applyNumberFormat="1" applyFont="1" applyFill="1" applyBorder="1" applyAlignment="1">
      <alignment horizontal="right" vertical="center"/>
    </xf>
    <xf numFmtId="1" fontId="3" fillId="0" borderId="1" xfId="14" applyNumberFormat="1" applyFont="1" applyFill="1" applyBorder="1" applyAlignment="1">
      <alignment horizontal="right" vertical="center"/>
    </xf>
    <xf numFmtId="9" fontId="13" fillId="0" borderId="1" xfId="11" applyFont="1" applyFill="1" applyBorder="1" applyAlignment="1">
      <alignment horizontal="right" vertical="center"/>
    </xf>
    <xf numFmtId="9" fontId="15" fillId="0" borderId="1" xfId="11" applyFont="1" applyFill="1" applyBorder="1" applyAlignment="1">
      <alignment horizontal="right" vertical="center"/>
    </xf>
    <xf numFmtId="2" fontId="3" fillId="0" borderId="1" xfId="0" applyNumberFormat="1" applyFont="1" applyFill="1" applyBorder="1" applyAlignment="1" applyProtection="1">
      <alignment horizontal="left" vertical="center"/>
      <protection locked="0"/>
    </xf>
    <xf numFmtId="2" fontId="3" fillId="0" borderId="1" xfId="0" quotePrefix="1" applyNumberFormat="1" applyFont="1" applyFill="1" applyBorder="1" applyAlignment="1" applyProtection="1">
      <alignment horizontal="left" vertical="center"/>
      <protection locked="0"/>
    </xf>
    <xf numFmtId="4" fontId="2" fillId="0" borderId="1" xfId="0" applyNumberFormat="1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vertical="center"/>
    </xf>
    <xf numFmtId="3" fontId="13" fillId="12" borderId="1" xfId="0" applyNumberFormat="1" applyFont="1" applyFill="1" applyBorder="1" applyAlignment="1">
      <alignment horizontal="right" vertical="center"/>
    </xf>
    <xf numFmtId="3" fontId="15" fillId="12" borderId="1" xfId="0" applyNumberFormat="1" applyFont="1" applyFill="1" applyBorder="1" applyAlignment="1">
      <alignment horizontal="right" vertical="center"/>
    </xf>
    <xf numFmtId="167" fontId="13" fillId="12" borderId="1" xfId="0" applyNumberFormat="1" applyFont="1" applyFill="1" applyBorder="1" applyAlignment="1">
      <alignment horizontal="right" vertical="center"/>
    </xf>
    <xf numFmtId="167" fontId="15" fillId="12" borderId="1" xfId="0" applyNumberFormat="1" applyFont="1" applyFill="1" applyBorder="1" applyAlignment="1">
      <alignment horizontal="right" vertical="center"/>
    </xf>
    <xf numFmtId="167" fontId="13" fillId="12" borderId="1" xfId="11" applyNumberFormat="1" applyFont="1" applyFill="1" applyBorder="1" applyAlignment="1">
      <alignment horizontal="right" vertical="center"/>
    </xf>
    <xf numFmtId="1" fontId="3" fillId="12" borderId="1" xfId="14" applyNumberFormat="1" applyFont="1" applyFill="1" applyBorder="1" applyAlignment="1">
      <alignment horizontal="right" vertical="center"/>
    </xf>
    <xf numFmtId="167" fontId="2" fillId="12" borderId="1" xfId="14" applyNumberFormat="1" applyFont="1" applyFill="1" applyBorder="1" applyAlignment="1">
      <alignment horizontal="right" vertical="center"/>
    </xf>
    <xf numFmtId="2" fontId="3" fillId="12" borderId="1" xfId="0" applyNumberFormat="1" applyFont="1" applyFill="1" applyBorder="1" applyAlignment="1" applyProtection="1">
      <alignment horizontal="left" vertical="center"/>
      <protection locked="0"/>
    </xf>
    <xf numFmtId="2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9" fontId="13" fillId="12" borderId="1" xfId="11" applyFont="1" applyFill="1" applyBorder="1" applyAlignment="1">
      <alignment horizontal="right" vertical="center"/>
    </xf>
    <xf numFmtId="9" fontId="15" fillId="12" borderId="1" xfId="11" applyFont="1" applyFill="1" applyBorder="1" applyAlignment="1">
      <alignment horizontal="right" vertical="center"/>
    </xf>
    <xf numFmtId="4" fontId="2" fillId="12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/>
    <xf numFmtId="0" fontId="15" fillId="9" borderId="1" xfId="0" applyFont="1" applyFill="1" applyBorder="1" applyAlignment="1">
      <alignment horizontal="center" vertical="center"/>
    </xf>
    <xf numFmtId="0" fontId="11" fillId="9" borderId="19" xfId="0" applyFont="1" applyFill="1" applyBorder="1" applyAlignment="1">
      <alignment horizontal="center" vertical="center"/>
    </xf>
    <xf numFmtId="0" fontId="11" fillId="9" borderId="20" xfId="0" applyFont="1" applyFill="1" applyBorder="1" applyAlignment="1">
      <alignment horizontal="center" vertical="center"/>
    </xf>
    <xf numFmtId="0" fontId="11" fillId="9" borderId="7" xfId="0" applyFont="1" applyFill="1" applyBorder="1" applyAlignment="1">
      <alignment horizontal="center" vertical="center"/>
    </xf>
    <xf numFmtId="0" fontId="12" fillId="0" borderId="1" xfId="9" applyFont="1" applyFill="1" applyBorder="1"/>
    <xf numFmtId="0" fontId="12" fillId="12" borderId="1" xfId="9" applyFont="1" applyFill="1" applyBorder="1"/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3" fontId="3" fillId="0" borderId="1" xfId="0" applyNumberFormat="1" applyFont="1" applyFill="1" applyBorder="1" applyAlignment="1">
      <alignment horizontal="right" vertical="center"/>
    </xf>
    <xf numFmtId="10" fontId="3" fillId="0" borderId="1" xfId="0" applyNumberFormat="1" applyFont="1" applyFill="1" applyBorder="1" applyAlignment="1">
      <alignment horizontal="right" vertical="center"/>
    </xf>
    <xf numFmtId="46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2" fontId="3" fillId="3" borderId="3" xfId="0" quotePrefix="1" applyNumberFormat="1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right" vertical="center"/>
    </xf>
    <xf numFmtId="165" fontId="2" fillId="12" borderId="18" xfId="0" applyNumberFormat="1" applyFont="1" applyFill="1" applyBorder="1" applyAlignment="1">
      <alignment horizontal="right" vertical="center"/>
    </xf>
    <xf numFmtId="1" fontId="3" fillId="3" borderId="11" xfId="0" applyNumberFormat="1" applyFont="1" applyFill="1" applyBorder="1" applyAlignment="1" applyProtection="1">
      <alignment horizontal="right" vertical="center"/>
      <protection locked="0"/>
    </xf>
    <xf numFmtId="174" fontId="3" fillId="3" borderId="11" xfId="0" applyNumberFormat="1" applyFont="1" applyFill="1" applyBorder="1" applyAlignment="1" applyProtection="1">
      <alignment horizontal="right" vertical="center"/>
      <protection locked="0"/>
    </xf>
    <xf numFmtId="3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12" fillId="0" borderId="11" xfId="0" applyNumberFormat="1" applyFont="1" applyFill="1" applyBorder="1" applyAlignment="1">
      <alignment horizontal="right" vertical="center"/>
    </xf>
    <xf numFmtId="3" fontId="12" fillId="0" borderId="11" xfId="0" applyNumberFormat="1" applyFont="1" applyFill="1" applyBorder="1" applyAlignment="1">
      <alignment horizontal="right" vertical="center"/>
    </xf>
    <xf numFmtId="165" fontId="12" fillId="12" borderId="1" xfId="0" applyNumberFormat="1" applyFont="1" applyFill="1" applyBorder="1" applyAlignment="1">
      <alignment horizontal="right" vertical="center"/>
    </xf>
    <xf numFmtId="165" fontId="12" fillId="0" borderId="1" xfId="0" applyNumberFormat="1" applyFont="1" applyFill="1" applyBorder="1" applyAlignment="1">
      <alignment horizontal="right" vertical="center"/>
    </xf>
    <xf numFmtId="3" fontId="12" fillId="12" borderId="1" xfId="0" applyNumberFormat="1" applyFont="1" applyFill="1" applyBorder="1" applyAlignment="1" applyProtection="1">
      <alignment vertical="center"/>
      <protection locked="0"/>
    </xf>
    <xf numFmtId="1" fontId="12" fillId="12" borderId="1" xfId="0" applyNumberFormat="1" applyFont="1" applyFill="1" applyBorder="1" applyAlignment="1" applyProtection="1">
      <alignment vertical="center"/>
      <protection locked="0"/>
    </xf>
    <xf numFmtId="3" fontId="12" fillId="0" borderId="1" xfId="0" applyNumberFormat="1" applyFont="1" applyFill="1" applyBorder="1" applyAlignment="1" applyProtection="1">
      <alignment vertical="center"/>
      <protection locked="0"/>
    </xf>
    <xf numFmtId="1" fontId="12" fillId="0" borderId="1" xfId="0" applyNumberFormat="1" applyFont="1" applyFill="1" applyBorder="1" applyAlignment="1" applyProtection="1">
      <alignment vertical="center"/>
      <protection locked="0"/>
    </xf>
    <xf numFmtId="1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2" fillId="13" borderId="1" xfId="0" applyNumberFormat="1" applyFont="1" applyFill="1" applyBorder="1" applyAlignment="1">
      <alignment horizontal="right" vertical="center"/>
    </xf>
    <xf numFmtId="2" fontId="3" fillId="3" borderId="15" xfId="0" applyNumberFormat="1" applyFont="1" applyFill="1" applyBorder="1" applyAlignment="1" applyProtection="1">
      <alignment vertical="center"/>
      <protection locked="0"/>
    </xf>
    <xf numFmtId="165" fontId="2" fillId="3" borderId="11" xfId="0" applyNumberFormat="1" applyFont="1" applyFill="1" applyBorder="1" applyAlignment="1">
      <alignment horizontal="right" vertical="center"/>
    </xf>
    <xf numFmtId="2" fontId="3" fillId="3" borderId="3" xfId="0" applyNumberFormat="1" applyFont="1" applyFill="1" applyBorder="1" applyAlignment="1" applyProtection="1">
      <alignment vertical="center"/>
      <protection locked="0"/>
    </xf>
    <xf numFmtId="2" fontId="3" fillId="12" borderId="3" xfId="9" quotePrefix="1" applyNumberFormat="1" applyFont="1" applyFill="1" applyBorder="1" applyAlignment="1">
      <alignment horizontal="left" vertical="center"/>
    </xf>
    <xf numFmtId="10" fontId="3" fillId="12" borderId="1" xfId="11" quotePrefix="1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horizontal="right" vertical="center"/>
    </xf>
    <xf numFmtId="10" fontId="3" fillId="12" borderId="1" xfId="0" applyNumberFormat="1" applyFont="1" applyFill="1" applyBorder="1" applyAlignment="1">
      <alignment horizontal="right" vertical="center"/>
    </xf>
    <xf numFmtId="3" fontId="3" fillId="12" borderId="11" xfId="0" applyNumberFormat="1" applyFont="1" applyFill="1" applyBorder="1" applyAlignment="1" applyProtection="1">
      <alignment horizontal="right" vertical="center"/>
      <protection locked="0"/>
    </xf>
    <xf numFmtId="1" fontId="2" fillId="3" borderId="1" xfId="0" applyNumberFormat="1" applyFont="1" applyFill="1" applyBorder="1" applyAlignment="1">
      <alignment horizontal="right" vertical="center"/>
    </xf>
    <xf numFmtId="2" fontId="3" fillId="3" borderId="7" xfId="0" quotePrefix="1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5" xfId="0" applyNumberFormat="1" applyFont="1" applyFill="1" applyBorder="1" applyAlignment="1">
      <alignment horizontal="left" vertical="center"/>
    </xf>
    <xf numFmtId="165" fontId="2" fillId="3" borderId="18" xfId="0" applyNumberFormat="1" applyFont="1" applyFill="1" applyBorder="1" applyAlignment="1">
      <alignment horizontal="right" vertical="center"/>
    </xf>
    <xf numFmtId="2" fontId="3" fillId="3" borderId="23" xfId="0" quotePrefix="1" applyNumberFormat="1" applyFont="1" applyFill="1" applyBorder="1" applyAlignment="1">
      <alignment horizontal="left" vertical="center"/>
    </xf>
    <xf numFmtId="175" fontId="3" fillId="12" borderId="1" xfId="11" applyNumberFormat="1" applyFont="1" applyFill="1" applyBorder="1" applyAlignment="1" applyProtection="1">
      <alignment horizontal="right" vertical="center"/>
      <protection locked="0"/>
    </xf>
    <xf numFmtId="2" fontId="3" fillId="12" borderId="23" xfId="0" quotePrefix="1" applyNumberFormat="1" applyFont="1" applyFill="1" applyBorder="1" applyAlignment="1">
      <alignment horizontal="left" vertical="center"/>
    </xf>
    <xf numFmtId="166" fontId="2" fillId="9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15" xfId="0" quotePrefix="1" applyNumberFormat="1" applyFont="1" applyFill="1" applyBorder="1" applyAlignment="1">
      <alignment horizontal="left" vertical="center"/>
    </xf>
    <xf numFmtId="2" fontId="3" fillId="3" borderId="17" xfId="0" quotePrefix="1" applyNumberFormat="1" applyFont="1" applyFill="1" applyBorder="1" applyAlignment="1">
      <alignment horizontal="left" vertical="center"/>
    </xf>
    <xf numFmtId="1" fontId="13" fillId="0" borderId="11" xfId="0" applyNumberFormat="1" applyFont="1" applyFill="1" applyBorder="1" applyAlignment="1" applyProtection="1">
      <alignment horizontal="right" vertical="center"/>
      <protection locked="0"/>
    </xf>
    <xf numFmtId="1" fontId="13" fillId="12" borderId="1" xfId="0" applyNumberFormat="1" applyFont="1" applyFill="1" applyBorder="1" applyAlignment="1" applyProtection="1">
      <alignment horizontal="right" vertical="center"/>
      <protection locked="0"/>
    </xf>
    <xf numFmtId="1" fontId="13" fillId="16" borderId="1" xfId="9" applyNumberFormat="1" applyFont="1" applyFill="1" applyBorder="1" applyAlignment="1" applyProtection="1">
      <alignment horizontal="right" vertical="center"/>
      <protection locked="0"/>
    </xf>
    <xf numFmtId="172" fontId="13" fillId="16" borderId="1" xfId="9" applyNumberFormat="1" applyFont="1" applyFill="1" applyBorder="1" applyAlignment="1" applyProtection="1">
      <alignment horizontal="right" vertical="center"/>
      <protection locked="0"/>
    </xf>
    <xf numFmtId="170" fontId="13" fillId="16" borderId="1" xfId="9" applyNumberFormat="1" applyFont="1" applyFill="1" applyBorder="1" applyAlignment="1" applyProtection="1">
      <alignment horizontal="right" vertical="center"/>
      <protection locked="0"/>
    </xf>
    <xf numFmtId="1" fontId="3" fillId="3" borderId="11" xfId="0" applyNumberFormat="1" applyFont="1" applyFill="1" applyBorder="1" applyAlignment="1">
      <alignment horizontal="right" vertical="center"/>
    </xf>
    <xf numFmtId="10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" fontId="2" fillId="3" borderId="11" xfId="0" quotePrefix="1" applyNumberFormat="1" applyFont="1" applyFill="1" applyBorder="1" applyAlignment="1" applyProtection="1">
      <alignment horizontal="right" vertical="center"/>
      <protection locked="0"/>
    </xf>
    <xf numFmtId="1" fontId="2" fillId="3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3" borderId="11" xfId="0" applyNumberFormat="1" applyFont="1" applyFill="1" applyBorder="1" applyAlignment="1" applyProtection="1">
      <alignment horizontal="right" vertical="center"/>
      <protection locked="0"/>
    </xf>
    <xf numFmtId="1" fontId="13" fillId="3" borderId="1" xfId="0" applyNumberFormat="1" applyFont="1" applyFill="1" applyBorder="1" applyAlignment="1" applyProtection="1">
      <alignment horizontal="right" vertical="center"/>
      <protection locked="0"/>
    </xf>
    <xf numFmtId="164" fontId="2" fillId="9" borderId="1" xfId="20" applyFont="1" applyFill="1" applyBorder="1" applyAlignment="1">
      <alignment horizontal="right" vertical="center"/>
    </xf>
    <xf numFmtId="0" fontId="13" fillId="3" borderId="11" xfId="0" applyFont="1" applyFill="1" applyBorder="1" applyAlignment="1">
      <alignment horizontal="right"/>
    </xf>
    <xf numFmtId="173" fontId="3" fillId="16" borderId="1" xfId="9" applyNumberFormat="1" applyFont="1" applyFill="1" applyBorder="1" applyAlignment="1" applyProtection="1">
      <alignment horizontal="right" vertical="center"/>
      <protection locked="0"/>
    </xf>
    <xf numFmtId="10" fontId="13" fillId="0" borderId="11" xfId="0" applyNumberFormat="1" applyFont="1" applyFill="1" applyBorder="1" applyAlignment="1">
      <alignment horizontal="right" vertical="center"/>
    </xf>
    <xf numFmtId="10" fontId="13" fillId="12" borderId="1" xfId="0" applyNumberFormat="1" applyFont="1" applyFill="1" applyBorder="1" applyAlignment="1">
      <alignment horizontal="right" vertical="center"/>
    </xf>
    <xf numFmtId="10" fontId="13" fillId="0" borderId="1" xfId="0" applyNumberFormat="1" applyFont="1" applyFill="1" applyBorder="1" applyAlignment="1">
      <alignment horizontal="right" vertical="center"/>
    </xf>
    <xf numFmtId="1" fontId="3" fillId="12" borderId="1" xfId="9" quotePrefix="1" applyNumberFormat="1" applyFont="1" applyFill="1" applyBorder="1" applyAlignment="1" applyProtection="1">
      <alignment vertical="center"/>
      <protection locked="0"/>
    </xf>
    <xf numFmtId="1" fontId="3" fillId="0" borderId="1" xfId="9" applyNumberFormat="1" applyFont="1" applyFill="1" applyBorder="1" applyAlignment="1" applyProtection="1">
      <alignment vertical="center"/>
      <protection locked="0"/>
    </xf>
    <xf numFmtId="170" fontId="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vertical="center"/>
    </xf>
    <xf numFmtId="10" fontId="3" fillId="12" borderId="1" xfId="0" applyNumberFormat="1" applyFont="1" applyFill="1" applyBorder="1" applyAlignment="1">
      <alignment vertical="center"/>
    </xf>
    <xf numFmtId="10" fontId="3" fillId="0" borderId="1" xfId="0" applyNumberFormat="1" applyFont="1" applyFill="1" applyBorder="1" applyAlignment="1">
      <alignment vertical="center"/>
    </xf>
    <xf numFmtId="10" fontId="3" fillId="12" borderId="1" xfId="11" quotePrefix="1" applyNumberFormat="1" applyFont="1" applyFill="1" applyBorder="1" applyAlignment="1" applyProtection="1">
      <alignment vertical="center"/>
      <protection locked="0"/>
    </xf>
    <xf numFmtId="2" fontId="12" fillId="0" borderId="15" xfId="0" applyNumberFormat="1" applyFont="1" applyBorder="1" applyAlignment="1" applyProtection="1">
      <alignment vertical="center"/>
      <protection locked="0"/>
    </xf>
    <xf numFmtId="176" fontId="3" fillId="12" borderId="1" xfId="20" applyNumberFormat="1" applyFont="1" applyFill="1" applyBorder="1" applyAlignment="1" applyProtection="1">
      <alignment horizontal="right" vertical="center"/>
      <protection locked="0"/>
    </xf>
    <xf numFmtId="176" fontId="3" fillId="12" borderId="1" xfId="20" applyNumberFormat="1" applyFont="1" applyFill="1" applyBorder="1" applyAlignment="1" applyProtection="1">
      <alignment vertical="center"/>
      <protection locked="0"/>
    </xf>
    <xf numFmtId="176" fontId="3" fillId="12" borderId="1" xfId="20" quotePrefix="1" applyNumberFormat="1" applyFont="1" applyFill="1" applyBorder="1" applyAlignment="1" applyProtection="1">
      <alignment vertical="center"/>
      <protection locked="0"/>
    </xf>
    <xf numFmtId="176" fontId="3" fillId="12" borderId="1" xfId="20" applyNumberFormat="1" applyFont="1" applyFill="1" applyBorder="1" applyAlignment="1" applyProtection="1">
      <alignment horizontal="right" vertical="center"/>
    </xf>
    <xf numFmtId="176" fontId="3" fillId="3" borderId="1" xfId="20" applyNumberFormat="1" applyFont="1" applyFill="1" applyBorder="1" applyAlignment="1" applyProtection="1">
      <alignment horizontal="right" vertical="center"/>
      <protection locked="0"/>
    </xf>
    <xf numFmtId="176" fontId="3" fillId="3" borderId="1" xfId="20" applyNumberFormat="1" applyFont="1" applyFill="1" applyBorder="1" applyAlignment="1" applyProtection="1">
      <alignment vertical="center"/>
      <protection locked="0"/>
    </xf>
    <xf numFmtId="176" fontId="3" fillId="3" borderId="1" xfId="20" quotePrefix="1" applyNumberFormat="1" applyFont="1" applyFill="1" applyBorder="1" applyAlignment="1" applyProtection="1">
      <alignment vertical="center"/>
      <protection locked="0"/>
    </xf>
    <xf numFmtId="176" fontId="3" fillId="3" borderId="1" xfId="20" applyNumberFormat="1" applyFont="1" applyFill="1" applyBorder="1" applyAlignment="1" applyProtection="1">
      <alignment horizontal="right" vertical="center"/>
    </xf>
    <xf numFmtId="176" fontId="3" fillId="3" borderId="18" xfId="20" quotePrefix="1" applyNumberFormat="1" applyFont="1" applyFill="1" applyBorder="1" applyAlignment="1" applyProtection="1">
      <alignment vertical="center"/>
      <protection locked="0"/>
    </xf>
    <xf numFmtId="176" fontId="3" fillId="12" borderId="18" xfId="20" quotePrefix="1" applyNumberFormat="1" applyFont="1" applyFill="1" applyBorder="1" applyAlignment="1" applyProtection="1">
      <alignment horizontal="left" vertical="center"/>
      <protection locked="0"/>
    </xf>
    <xf numFmtId="10" fontId="3" fillId="0" borderId="11" xfId="11" applyNumberFormat="1" applyFont="1" applyFill="1" applyBorder="1" applyAlignment="1">
      <alignment horizontal="right" vertical="center"/>
    </xf>
    <xf numFmtId="2" fontId="3" fillId="3" borderId="1" xfId="0" quotePrefix="1" applyNumberFormat="1" applyFont="1" applyFill="1" applyBorder="1" applyAlignment="1">
      <alignment horizontal="left" vertical="center"/>
    </xf>
    <xf numFmtId="176" fontId="3" fillId="12" borderId="11" xfId="20" applyNumberFormat="1" applyFont="1" applyFill="1" applyBorder="1" applyAlignment="1" applyProtection="1">
      <alignment horizontal="right" vertical="center"/>
      <protection locked="0"/>
    </xf>
    <xf numFmtId="4" fontId="3" fillId="12" borderId="11" xfId="0" applyNumberFormat="1" applyFont="1" applyFill="1" applyBorder="1" applyAlignment="1" applyProtection="1">
      <alignment horizontal="right" vertical="center"/>
      <protection locked="0"/>
    </xf>
    <xf numFmtId="166" fontId="3" fillId="3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35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8" xfId="14" quotePrefix="1" applyNumberFormat="1" applyFont="1" applyFill="1" applyBorder="1" applyAlignment="1" applyProtection="1">
      <alignment horizontal="right" vertical="center"/>
      <protection locked="0"/>
    </xf>
    <xf numFmtId="166" fontId="3" fillId="3" borderId="18" xfId="0" applyNumberFormat="1" applyFont="1" applyFill="1" applyBorder="1" applyAlignment="1" applyProtection="1">
      <alignment horizontal="right" vertical="center"/>
      <protection locked="0"/>
    </xf>
    <xf numFmtId="166" fontId="3" fillId="12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" xfId="14" quotePrefix="1" applyNumberFormat="1" applyFont="1" applyFill="1" applyBorder="1" applyAlignment="1" applyProtection="1">
      <alignment horizontal="right" vertical="center"/>
      <protection locked="0"/>
    </xf>
    <xf numFmtId="166" fontId="3" fillId="12" borderId="1" xfId="0" applyNumberFormat="1" applyFont="1" applyFill="1" applyBorder="1" applyAlignment="1" applyProtection="1">
      <alignment horizontal="right" vertical="center"/>
      <protection locked="0"/>
    </xf>
    <xf numFmtId="166" fontId="3" fillId="3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" xfId="0" quotePrefix="1" applyNumberFormat="1" applyFont="1" applyFill="1" applyBorder="1" applyAlignment="1" applyProtection="1">
      <alignment horizontal="right" vertical="center"/>
      <protection locked="0"/>
    </xf>
    <xf numFmtId="166" fontId="3" fillId="3" borderId="1" xfId="0" applyNumberFormat="1" applyFont="1" applyFill="1" applyBorder="1" applyAlignment="1" applyProtection="1">
      <alignment horizontal="right" vertical="center"/>
      <protection locked="0"/>
    </xf>
    <xf numFmtId="166" fontId="12" fillId="3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" xfId="14" quotePrefix="1" applyNumberFormat="1" applyFont="1" applyFill="1" applyBorder="1" applyAlignment="1" applyProtection="1">
      <alignment horizontal="right" vertical="center"/>
      <protection locked="0"/>
    </xf>
    <xf numFmtId="166" fontId="3" fillId="12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8" xfId="14" quotePrefix="1" applyNumberFormat="1" applyFont="1" applyFill="1" applyBorder="1" applyAlignment="1" applyProtection="1">
      <alignment horizontal="right" vertical="center"/>
      <protection locked="0"/>
    </xf>
    <xf numFmtId="166" fontId="3" fillId="3" borderId="11" xfId="0" applyNumberFormat="1" applyFont="1" applyFill="1" applyBorder="1" applyAlignment="1" applyProtection="1">
      <alignment horizontal="right" vertical="center"/>
      <protection locked="0"/>
    </xf>
    <xf numFmtId="166" fontId="2" fillId="9" borderId="11" xfId="0" applyNumberFormat="1" applyFont="1" applyFill="1" applyBorder="1" applyAlignment="1" applyProtection="1">
      <alignment horizontal="right" vertical="center"/>
      <protection locked="0"/>
    </xf>
    <xf numFmtId="170" fontId="3" fillId="12" borderId="1" xfId="9" applyNumberFormat="1" applyFont="1" applyFill="1" applyBorder="1" applyAlignment="1" applyProtection="1">
      <alignment vertical="center"/>
      <protection locked="0"/>
    </xf>
    <xf numFmtId="168" fontId="2" fillId="9" borderId="11" xfId="0" applyNumberFormat="1" applyFont="1" applyFill="1" applyBorder="1" applyAlignment="1">
      <alignment horizontal="right" vertical="center"/>
    </xf>
    <xf numFmtId="176" fontId="3" fillId="3" borderId="1" xfId="20" quotePrefix="1" applyNumberFormat="1" applyFont="1" applyFill="1" applyBorder="1" applyAlignment="1" applyProtection="1">
      <alignment horizontal="right" vertical="center"/>
      <protection locked="0"/>
    </xf>
    <xf numFmtId="176" fontId="3" fillId="12" borderId="18" xfId="20" quotePrefix="1" applyNumberFormat="1" applyFont="1" applyFill="1" applyBorder="1" applyAlignment="1" applyProtection="1">
      <alignment horizontal="right" vertical="center"/>
      <protection locked="0"/>
    </xf>
    <xf numFmtId="10" fontId="3" fillId="3" borderId="1" xfId="11" applyNumberFormat="1" applyFont="1" applyFill="1" applyBorder="1" applyAlignment="1" applyProtection="1">
      <alignment horizontal="right" vertical="center"/>
      <protection locked="0"/>
    </xf>
    <xf numFmtId="4" fontId="2" fillId="9" borderId="11" xfId="0" applyNumberFormat="1" applyFont="1" applyFill="1" applyBorder="1" applyAlignment="1" applyProtection="1">
      <alignment horizontal="right" vertical="center"/>
      <protection locked="0"/>
    </xf>
    <xf numFmtId="10" fontId="3" fillId="0" borderId="11" xfId="11" quotePrefix="1" applyNumberFormat="1" applyFont="1" applyFill="1" applyBorder="1" applyAlignment="1" applyProtection="1">
      <alignment horizontal="right" vertical="center"/>
      <protection locked="0"/>
    </xf>
    <xf numFmtId="9" fontId="3" fillId="0" borderId="0" xfId="11" applyFont="1" applyAlignment="1">
      <alignment vertical="center"/>
    </xf>
    <xf numFmtId="9" fontId="3" fillId="12" borderId="1" xfId="11" applyFont="1" applyFill="1" applyBorder="1" applyAlignment="1">
      <alignment horizontal="right" vertical="center"/>
    </xf>
    <xf numFmtId="9" fontId="3" fillId="12" borderId="1" xfId="0" applyNumberFormat="1" applyFont="1" applyFill="1" applyBorder="1" applyAlignment="1">
      <alignment horizontal="right" vertical="center"/>
    </xf>
    <xf numFmtId="175" fontId="2" fillId="12" borderId="11" xfId="11" applyNumberFormat="1" applyFont="1" applyFill="1" applyBorder="1" applyAlignment="1">
      <alignment horizontal="right" vertical="center"/>
    </xf>
    <xf numFmtId="176" fontId="3" fillId="3" borderId="18" xfId="20" quotePrefix="1" applyNumberFormat="1" applyFont="1" applyFill="1" applyBorder="1" applyAlignment="1" applyProtection="1">
      <alignment horizontal="right" vertical="center"/>
      <protection locked="0"/>
    </xf>
    <xf numFmtId="0" fontId="12" fillId="3" borderId="3" xfId="0" applyFont="1" applyFill="1" applyBorder="1" applyAlignment="1">
      <alignment horizontal="left" wrapText="1"/>
    </xf>
    <xf numFmtId="4" fontId="12" fillId="3" borderId="1" xfId="0" applyNumberFormat="1" applyFont="1" applyFill="1" applyBorder="1" applyAlignment="1">
      <alignment horizontal="right" vertical="center"/>
    </xf>
    <xf numFmtId="4" fontId="13" fillId="3" borderId="1" xfId="0" applyNumberFormat="1" applyFont="1" applyFill="1" applyBorder="1" applyAlignment="1">
      <alignment horizontal="right" vertical="center"/>
    </xf>
    <xf numFmtId="2" fontId="3" fillId="3" borderId="3" xfId="0" applyNumberFormat="1" applyFont="1" applyFill="1" applyBorder="1" applyAlignment="1" applyProtection="1">
      <alignment vertical="center" wrapText="1"/>
      <protection locked="0"/>
    </xf>
    <xf numFmtId="166" fontId="3" fillId="0" borderId="1" xfId="14" applyNumberFormat="1" applyFont="1" applyFill="1" applyBorder="1" applyAlignment="1" applyProtection="1">
      <alignment horizontal="right" vertical="center"/>
      <protection locked="0"/>
    </xf>
    <xf numFmtId="1" fontId="13" fillId="0" borderId="1" xfId="0" applyNumberFormat="1" applyFont="1" applyBorder="1" applyAlignment="1" applyProtection="1">
      <alignment horizontal="right" vertical="center"/>
      <protection locked="0"/>
    </xf>
    <xf numFmtId="1" fontId="13" fillId="17" borderId="1" xfId="0" applyNumberFormat="1" applyFont="1" applyFill="1" applyBorder="1" applyAlignment="1" applyProtection="1">
      <alignment horizontal="right" vertical="center"/>
      <protection locked="0"/>
    </xf>
    <xf numFmtId="165" fontId="3" fillId="0" borderId="1" xfId="0" applyNumberFormat="1" applyFont="1" applyBorder="1" applyAlignment="1">
      <alignment horizontal="right" vertical="center"/>
    </xf>
    <xf numFmtId="1" fontId="2" fillId="18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Border="1" applyAlignment="1">
      <alignment horizontal="right" vertical="center"/>
    </xf>
    <xf numFmtId="1" fontId="3" fillId="19" borderId="1" xfId="0" applyNumberFormat="1" applyFont="1" applyFill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1" fontId="3" fillId="19" borderId="11" xfId="0" applyNumberFormat="1" applyFont="1" applyFill="1" applyBorder="1" applyAlignment="1" applyProtection="1">
      <alignment horizontal="right" vertical="center"/>
      <protection locked="0"/>
    </xf>
    <xf numFmtId="1" fontId="3" fillId="20" borderId="11" xfId="0" applyNumberFormat="1" applyFont="1" applyFill="1" applyBorder="1" applyAlignment="1" applyProtection="1">
      <alignment horizontal="right" vertical="center"/>
      <protection locked="0"/>
    </xf>
    <xf numFmtId="1" fontId="3" fillId="20" borderId="1" xfId="0" applyNumberFormat="1" applyFont="1" applyFill="1" applyBorder="1" applyAlignment="1" applyProtection="1">
      <alignment horizontal="right" vertical="center"/>
      <protection locked="0"/>
    </xf>
    <xf numFmtId="1" fontId="3" fillId="19" borderId="1" xfId="0" applyNumberFormat="1" applyFont="1" applyFill="1" applyBorder="1" applyAlignment="1" applyProtection="1">
      <alignment horizontal="right" vertical="center"/>
      <protection locked="0"/>
    </xf>
    <xf numFmtId="2" fontId="2" fillId="9" borderId="19" xfId="0" applyNumberFormat="1" applyFont="1" applyFill="1" applyBorder="1" applyAlignment="1" applyProtection="1">
      <alignment vertical="center"/>
      <protection locked="0"/>
    </xf>
    <xf numFmtId="2" fontId="2" fillId="9" borderId="20" xfId="0" applyNumberFormat="1" applyFont="1" applyFill="1" applyBorder="1" applyAlignment="1" applyProtection="1">
      <alignment vertical="center"/>
      <protection locked="0"/>
    </xf>
    <xf numFmtId="2" fontId="2" fillId="9" borderId="7" xfId="0" applyNumberFormat="1" applyFont="1" applyFill="1" applyBorder="1" applyAlignment="1" applyProtection="1">
      <alignment vertical="center"/>
      <protection locked="0"/>
    </xf>
    <xf numFmtId="2" fontId="21" fillId="10" borderId="19" xfId="0" quotePrefix="1" applyNumberFormat="1" applyFont="1" applyFill="1" applyBorder="1" applyAlignment="1" applyProtection="1">
      <alignment vertical="center"/>
      <protection locked="0"/>
    </xf>
    <xf numFmtId="2" fontId="21" fillId="10" borderId="20" xfId="0" quotePrefix="1" applyNumberFormat="1" applyFont="1" applyFill="1" applyBorder="1" applyAlignment="1" applyProtection="1">
      <alignment vertical="center"/>
      <protection locked="0"/>
    </xf>
    <xf numFmtId="2" fontId="21" fillId="10" borderId="7" xfId="0" quotePrefix="1" applyNumberFormat="1" applyFont="1" applyFill="1" applyBorder="1" applyAlignment="1" applyProtection="1">
      <alignment vertical="center"/>
      <protection locked="0"/>
    </xf>
    <xf numFmtId="177" fontId="3" fillId="0" borderId="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  <xf numFmtId="4" fontId="3" fillId="3" borderId="1" xfId="14" applyNumberFormat="1" applyFont="1" applyFill="1" applyBorder="1" applyAlignment="1">
      <alignment horizontal="right" vertical="center"/>
    </xf>
    <xf numFmtId="4" fontId="12" fillId="3" borderId="1" xfId="14" applyNumberFormat="1" applyFont="1" applyFill="1" applyBorder="1" applyAlignment="1">
      <alignment horizontal="right" vertical="center"/>
    </xf>
    <xf numFmtId="4" fontId="13" fillId="3" borderId="1" xfId="14" applyNumberFormat="1" applyFont="1" applyFill="1" applyBorder="1" applyAlignment="1">
      <alignment horizontal="right" vertical="center"/>
    </xf>
    <xf numFmtId="4" fontId="12" fillId="12" borderId="1" xfId="14" applyNumberFormat="1" applyFont="1" applyFill="1" applyBorder="1" applyAlignment="1">
      <alignment horizontal="right" vertical="center"/>
    </xf>
    <xf numFmtId="2" fontId="3" fillId="0" borderId="15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3" fontId="12" fillId="12" borderId="11" xfId="0" applyNumberFormat="1" applyFont="1" applyFill="1" applyBorder="1" applyAlignment="1">
      <alignment horizontal="right" vertical="center"/>
    </xf>
    <xf numFmtId="3" fontId="3" fillId="0" borderId="11" xfId="0" applyNumberFormat="1" applyFont="1" applyBorder="1" applyAlignment="1" applyProtection="1">
      <alignment horizontal="right" vertical="center"/>
      <protection locked="0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1" fontId="3" fillId="0" borderId="11" xfId="9" applyNumberFormat="1" applyFont="1" applyBorder="1" applyAlignment="1" applyProtection="1">
      <alignment horizontal="right" vertical="center"/>
      <protection locked="0"/>
    </xf>
    <xf numFmtId="1" fontId="3" fillId="0" borderId="1" xfId="9" quotePrefix="1" applyNumberFormat="1" applyFont="1" applyBorder="1" applyAlignment="1" applyProtection="1">
      <alignment horizontal="right" vertical="center"/>
      <protection locked="0"/>
    </xf>
    <xf numFmtId="10" fontId="3" fillId="0" borderId="1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  <xf numFmtId="1" fontId="13" fillId="0" borderId="1" xfId="9" applyNumberFormat="1" applyFont="1" applyBorder="1" applyAlignment="1" applyProtection="1">
      <alignment horizontal="right" vertical="center"/>
      <protection locked="0"/>
    </xf>
    <xf numFmtId="170" fontId="13" fillId="0" borderId="1" xfId="9" applyNumberFormat="1" applyFont="1" applyBorder="1" applyAlignment="1" applyProtection="1">
      <alignment horizontal="right" vertical="center"/>
      <protection locked="0"/>
    </xf>
    <xf numFmtId="17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166" fontId="12" fillId="3" borderId="18" xfId="14" quotePrefix="1" applyFont="1" applyFill="1" applyBorder="1" applyAlignment="1" applyProtection="1">
      <alignment horizontal="right" vertical="center"/>
      <protection locked="0"/>
    </xf>
    <xf numFmtId="166" fontId="12" fillId="12" borderId="1" xfId="14" quotePrefix="1" applyFont="1" applyFill="1" applyBorder="1" applyAlignment="1" applyProtection="1">
      <alignment horizontal="right" vertical="center"/>
      <protection locked="0"/>
    </xf>
    <xf numFmtId="166" fontId="12" fillId="3" borderId="1" xfId="14" quotePrefix="1" applyFont="1" applyFill="1" applyBorder="1" applyAlignment="1" applyProtection="1">
      <alignment horizontal="right" vertical="center"/>
      <protection locked="0"/>
    </xf>
    <xf numFmtId="166" fontId="12" fillId="12" borderId="18" xfId="14" quotePrefix="1" applyFont="1" applyFill="1" applyBorder="1" applyAlignment="1" applyProtection="1">
      <alignment horizontal="right" vertical="center"/>
      <protection locked="0"/>
    </xf>
    <xf numFmtId="0" fontId="3" fillId="3" borderId="3" xfId="0" applyFont="1" applyFill="1" applyBorder="1"/>
    <xf numFmtId="3" fontId="12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3" xfId="0" applyFont="1" applyFill="1" applyBorder="1"/>
    <xf numFmtId="3" fontId="13" fillId="12" borderId="1" xfId="0" applyNumberFormat="1" applyFont="1" applyFill="1" applyBorder="1" applyAlignment="1">
      <alignment horizontal="right"/>
    </xf>
    <xf numFmtId="0" fontId="2" fillId="0" borderId="11" xfId="11" applyNumberFormat="1" applyFont="1" applyFill="1" applyBorder="1" applyAlignment="1">
      <alignment horizontal="right" vertical="center"/>
    </xf>
    <xf numFmtId="0" fontId="3" fillId="12" borderId="1" xfId="0" applyNumberFormat="1" applyFont="1" applyFill="1" applyBorder="1" applyAlignment="1" applyProtection="1">
      <alignment horizontal="right" vertical="center"/>
      <protection locked="0"/>
    </xf>
    <xf numFmtId="0" fontId="3" fillId="12" borderId="11" xfId="0" applyNumberFormat="1" applyFont="1" applyFill="1" applyBorder="1" applyAlignment="1" applyProtection="1">
      <alignment horizontal="right" vertical="center"/>
      <protection locked="0"/>
    </xf>
    <xf numFmtId="0" fontId="3" fillId="12" borderId="1" xfId="0" applyNumberFormat="1" applyFont="1" applyFill="1" applyBorder="1" applyAlignment="1" applyProtection="1">
      <alignment vertical="center"/>
      <protection locked="0"/>
    </xf>
    <xf numFmtId="0" fontId="3" fillId="19" borderId="1" xfId="0" applyNumberFormat="1" applyFont="1" applyFill="1" applyBorder="1" applyAlignment="1" applyProtection="1">
      <alignment horizontal="right" vertical="center"/>
      <protection locked="0"/>
    </xf>
    <xf numFmtId="165" fontId="3" fillId="0" borderId="19" xfId="0" applyNumberFormat="1" applyFont="1" applyBorder="1" applyAlignment="1" applyProtection="1">
      <alignment vertical="center"/>
      <protection locked="0"/>
    </xf>
    <xf numFmtId="165" fontId="3" fillId="0" borderId="20" xfId="0" applyNumberFormat="1" applyFont="1" applyBorder="1" applyAlignment="1" applyProtection="1">
      <alignment vertical="center"/>
      <protection locked="0"/>
    </xf>
    <xf numFmtId="165" fontId="3" fillId="0" borderId="7" xfId="0" applyNumberFormat="1" applyFont="1" applyBorder="1" applyAlignment="1" applyProtection="1">
      <alignment vertical="center"/>
      <protection locked="0"/>
    </xf>
    <xf numFmtId="3" fontId="3" fillId="12" borderId="1" xfId="0" applyNumberFormat="1" applyFont="1" applyFill="1" applyBorder="1" applyAlignment="1">
      <alignment horizontal="right" vertical="center"/>
    </xf>
    <xf numFmtId="0" fontId="3" fillId="12" borderId="15" xfId="0" applyNumberFormat="1" applyFont="1" applyFill="1" applyBorder="1" applyAlignment="1" applyProtection="1">
      <alignment horizontal="left" vertical="center"/>
      <protection locked="0"/>
    </xf>
    <xf numFmtId="0" fontId="3" fillId="3" borderId="11" xfId="0" applyNumberFormat="1" applyFont="1" applyFill="1" applyBorder="1" applyAlignment="1" applyProtection="1">
      <alignment horizontal="right" vertical="center"/>
      <protection locked="0"/>
    </xf>
    <xf numFmtId="0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12" fillId="3" borderId="1" xfId="0" applyNumberFormat="1" applyFont="1" applyFill="1" applyBorder="1" applyAlignment="1">
      <alignment horizontal="right" vertical="center"/>
    </xf>
    <xf numFmtId="3" fontId="12" fillId="3" borderId="11" xfId="0" applyNumberFormat="1" applyFont="1" applyFill="1" applyBorder="1" applyAlignment="1">
      <alignment horizontal="right" vertical="center"/>
    </xf>
    <xf numFmtId="165" fontId="11" fillId="3" borderId="11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  <protection locked="0"/>
    </xf>
    <xf numFmtId="9" fontId="3" fillId="12" borderId="1" xfId="11" applyNumberFormat="1" applyFont="1" applyFill="1" applyBorder="1" applyAlignment="1">
      <alignment horizontal="right" vertical="center"/>
    </xf>
    <xf numFmtId="3" fontId="3" fillId="12" borderId="11" xfId="0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>
      <alignment vertical="center"/>
    </xf>
    <xf numFmtId="3" fontId="13" fillId="0" borderId="11" xfId="0" applyNumberFormat="1" applyFont="1" applyFill="1" applyBorder="1" applyAlignment="1"/>
    <xf numFmtId="3" fontId="3" fillId="0" borderId="11" xfId="0" applyNumberFormat="1" applyFont="1" applyBorder="1" applyAlignment="1"/>
    <xf numFmtId="3" fontId="3" fillId="14" borderId="1" xfId="0" applyNumberFormat="1" applyFont="1" applyFill="1" applyBorder="1" applyAlignment="1">
      <alignment vertical="center"/>
    </xf>
    <xf numFmtId="3" fontId="13" fillId="12" borderId="1" xfId="0" applyNumberFormat="1" applyFont="1" applyFill="1" applyBorder="1" applyAlignment="1"/>
    <xf numFmtId="3" fontId="3" fillId="14" borderId="1" xfId="0" applyNumberFormat="1" applyFont="1" applyFill="1" applyBorder="1" applyAlignment="1"/>
    <xf numFmtId="3" fontId="3" fillId="0" borderId="1" xfId="0" applyNumberFormat="1" applyFont="1" applyFill="1" applyBorder="1" applyAlignment="1">
      <alignment vertical="center"/>
    </xf>
    <xf numFmtId="3" fontId="13" fillId="0" borderId="1" xfId="0" applyNumberFormat="1" applyFont="1" applyFill="1" applyBorder="1" applyAlignment="1"/>
    <xf numFmtId="3" fontId="3" fillId="0" borderId="1" xfId="0" applyNumberFormat="1" applyFont="1" applyBorder="1" applyAlignment="1"/>
    <xf numFmtId="3" fontId="3" fillId="0" borderId="1" xfId="0" applyNumberFormat="1" applyFont="1" applyFill="1" applyBorder="1" applyAlignment="1"/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0" xfId="0" applyNumberFormat="1" applyFont="1" applyBorder="1" applyAlignment="1" applyProtection="1">
      <alignment vertical="center"/>
      <protection locked="0"/>
    </xf>
    <xf numFmtId="165" fontId="3" fillId="0" borderId="25" xfId="0" applyNumberFormat="1" applyFont="1" applyBorder="1" applyAlignment="1" applyProtection="1">
      <alignment vertical="center"/>
      <protection locked="0"/>
    </xf>
    <xf numFmtId="165" fontId="3" fillId="12" borderId="1" xfId="0" applyNumberFormat="1" applyFont="1" applyFill="1" applyBorder="1" applyAlignment="1" applyProtection="1">
      <alignment vertical="center"/>
      <protection locked="0"/>
    </xf>
    <xf numFmtId="165" fontId="3" fillId="0" borderId="0" xfId="0" applyNumberFormat="1" applyFont="1" applyFill="1" applyBorder="1" applyAlignment="1" applyProtection="1">
      <alignment vertical="center"/>
      <protection locked="0"/>
    </xf>
    <xf numFmtId="165" fontId="3" fillId="0" borderId="25" xfId="0" applyNumberFormat="1" applyFont="1" applyFill="1" applyBorder="1" applyAlignment="1" applyProtection="1">
      <alignment vertical="center"/>
      <protection locked="0"/>
    </xf>
    <xf numFmtId="165" fontId="3" fillId="0" borderId="1" xfId="0" applyNumberFormat="1" applyFont="1" applyFill="1" applyBorder="1" applyAlignment="1" applyProtection="1">
      <alignment horizontal="left" vertical="center"/>
      <protection locked="0"/>
    </xf>
    <xf numFmtId="165" fontId="3" fillId="0" borderId="1" xfId="0" applyNumberFormat="1" applyFont="1" applyFill="1" applyBorder="1" applyAlignment="1" applyProtection="1">
      <alignment vertical="center"/>
      <protection locked="0"/>
    </xf>
    <xf numFmtId="165" fontId="2" fillId="12" borderId="1" xfId="0" applyNumberFormat="1" applyFont="1" applyFill="1" applyBorder="1" applyAlignment="1" applyProtection="1">
      <alignment vertical="center"/>
      <protection locked="0"/>
    </xf>
    <xf numFmtId="1" fontId="3" fillId="3" borderId="1" xfId="0" quotePrefix="1" applyNumberFormat="1" applyFont="1" applyFill="1" applyBorder="1" applyAlignment="1" applyProtection="1">
      <alignment horizontal="right" vertical="center"/>
      <protection locked="0"/>
    </xf>
    <xf numFmtId="178" fontId="3" fillId="9" borderId="1" xfId="0" applyNumberFormat="1" applyFont="1" applyFill="1" applyBorder="1" applyAlignment="1" applyProtection="1">
      <alignment horizontal="right" vertical="center"/>
      <protection locked="0"/>
    </xf>
    <xf numFmtId="167" fontId="13" fillId="0" borderId="1" xfId="11" applyNumberFormat="1" applyFont="1" applyFill="1" applyBorder="1" applyAlignment="1">
      <alignment horizontal="right" vertical="center"/>
    </xf>
    <xf numFmtId="167" fontId="15" fillId="0" borderId="1" xfId="14" applyNumberFormat="1" applyFont="1" applyFill="1" applyBorder="1" applyAlignment="1">
      <alignment horizontal="right" vertical="center"/>
    </xf>
    <xf numFmtId="3" fontId="13" fillId="8" borderId="0" xfId="0" applyNumberFormat="1" applyFont="1" applyFill="1" applyAlignment="1">
      <alignment horizontal="center" vertical="center"/>
    </xf>
    <xf numFmtId="0" fontId="13" fillId="12" borderId="4" xfId="0" applyFont="1" applyFill="1" applyBorder="1"/>
    <xf numFmtId="3" fontId="3" fillId="0" borderId="11" xfId="0" applyNumberFormat="1" applyFont="1" applyFill="1" applyBorder="1" applyAlignment="1">
      <alignment horizontal="right" vertical="center"/>
    </xf>
    <xf numFmtId="10" fontId="3" fillId="12" borderId="1" xfId="11" quotePrefix="1" applyNumberFormat="1" applyFont="1" applyFill="1" applyBorder="1" applyAlignment="1">
      <alignment horizontal="right" vertical="center"/>
    </xf>
    <xf numFmtId="1" fontId="3" fillId="0" borderId="1" xfId="11" applyNumberFormat="1" applyFont="1" applyFill="1" applyBorder="1" applyAlignment="1">
      <alignment horizontal="right" vertical="center"/>
    </xf>
    <xf numFmtId="1" fontId="3" fillId="3" borderId="1" xfId="0" quotePrefix="1" applyNumberFormat="1" applyFont="1" applyFill="1" applyBorder="1" applyAlignment="1" applyProtection="1">
      <alignment vertical="center"/>
      <protection locked="0"/>
    </xf>
    <xf numFmtId="10" fontId="2" fillId="12" borderId="11" xfId="12" applyNumberFormat="1" applyFont="1" applyFill="1" applyBorder="1" applyAlignment="1">
      <alignment horizontal="right" vertical="center"/>
    </xf>
    <xf numFmtId="10" fontId="2" fillId="0" borderId="11" xfId="12" applyNumberFormat="1" applyFont="1" applyFill="1" applyBorder="1" applyAlignment="1">
      <alignment horizontal="right" vertical="center"/>
    </xf>
    <xf numFmtId="10" fontId="2" fillId="9" borderId="11" xfId="12" applyNumberFormat="1" applyFont="1" applyFill="1" applyBorder="1" applyAlignment="1">
      <alignment horizontal="right" vertical="center"/>
    </xf>
    <xf numFmtId="2" fontId="3" fillId="3" borderId="3" xfId="9" quotePrefix="1" applyNumberFormat="1" applyFont="1" applyFill="1" applyBorder="1" applyAlignment="1">
      <alignment horizontal="left" vertical="center"/>
    </xf>
    <xf numFmtId="10" fontId="3" fillId="3" borderId="1" xfId="11" quotePrefix="1" applyNumberFormat="1" applyFont="1" applyFill="1" applyBorder="1" applyAlignment="1">
      <alignment horizontal="right" vertical="center"/>
    </xf>
    <xf numFmtId="10" fontId="3" fillId="3" borderId="1" xfId="11" applyNumberFormat="1" applyFont="1" applyFill="1" applyBorder="1" applyAlignment="1">
      <alignment horizontal="right" vertical="center"/>
    </xf>
    <xf numFmtId="9" fontId="3" fillId="3" borderId="1" xfId="11" applyFont="1" applyFill="1" applyBorder="1" applyAlignment="1">
      <alignment horizontal="right" vertical="center"/>
    </xf>
    <xf numFmtId="10" fontId="3" fillId="3" borderId="1" xfId="11" quotePrefix="1" applyNumberFormat="1" applyFont="1" applyFill="1" applyBorder="1" applyAlignment="1" applyProtection="1">
      <alignment horizontal="right" vertical="center"/>
      <protection locked="0"/>
    </xf>
    <xf numFmtId="10" fontId="3" fillId="3" borderId="1" xfId="0" applyNumberFormat="1" applyFont="1" applyFill="1" applyBorder="1" applyAlignment="1">
      <alignment horizontal="right" vertical="center"/>
    </xf>
    <xf numFmtId="10" fontId="3" fillId="3" borderId="1" xfId="9" quotePrefix="1" applyNumberFormat="1" applyFont="1" applyFill="1" applyBorder="1" applyAlignment="1" applyProtection="1">
      <alignment horizontal="right" vertical="center"/>
      <protection locked="0"/>
    </xf>
    <xf numFmtId="10" fontId="3" fillId="3" borderId="1" xfId="11" quotePrefix="1" applyNumberFormat="1" applyFont="1" applyFill="1" applyBorder="1" applyAlignment="1" applyProtection="1">
      <alignment vertical="center"/>
      <protection locked="0"/>
    </xf>
    <xf numFmtId="10" fontId="2" fillId="3" borderId="11" xfId="12" applyNumberFormat="1" applyFont="1" applyFill="1" applyBorder="1" applyAlignment="1">
      <alignment horizontal="right" vertical="center"/>
    </xf>
    <xf numFmtId="165" fontId="3" fillId="3" borderId="1" xfId="0" applyNumberFormat="1" applyFont="1" applyFill="1" applyBorder="1" applyAlignment="1">
      <alignment horizontal="right" vertical="center"/>
    </xf>
    <xf numFmtId="1" fontId="3" fillId="3" borderId="1" xfId="9" quotePrefix="1" applyNumberFormat="1" applyFont="1" applyFill="1" applyBorder="1" applyAlignment="1" applyProtection="1">
      <alignment horizontal="right" vertical="center"/>
      <protection locked="0"/>
    </xf>
    <xf numFmtId="9" fontId="12" fillId="12" borderId="1" xfId="0" applyNumberFormat="1" applyFont="1" applyFill="1" applyBorder="1" applyAlignment="1">
      <alignment horizontal="right" vertical="center"/>
    </xf>
    <xf numFmtId="3" fontId="12" fillId="0" borderId="11" xfId="0" applyNumberFormat="1" applyFont="1" applyFill="1" applyBorder="1" applyAlignment="1">
      <alignment horizontal="right"/>
    </xf>
    <xf numFmtId="3" fontId="12" fillId="3" borderId="11" xfId="14" applyNumberFormat="1" applyFont="1" applyFill="1" applyBorder="1" applyAlignment="1">
      <alignment horizontal="right" vertical="center"/>
    </xf>
    <xf numFmtId="3" fontId="2" fillId="0" borderId="1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right" vertical="center"/>
    </xf>
    <xf numFmtId="3" fontId="12" fillId="12" borderId="1" xfId="0" applyNumberFormat="1" applyFont="1" applyFill="1" applyBorder="1" applyAlignment="1">
      <alignment horizontal="right"/>
    </xf>
    <xf numFmtId="3" fontId="12" fillId="12" borderId="1" xfId="0" applyNumberFormat="1" applyFont="1" applyFill="1" applyBorder="1" applyAlignment="1">
      <alignment horizontal="right" vertical="center"/>
    </xf>
    <xf numFmtId="3" fontId="2" fillId="12" borderId="1" xfId="0" applyNumberFormat="1" applyFont="1" applyFill="1" applyBorder="1" applyAlignment="1">
      <alignment horizontal="right" vertical="center"/>
    </xf>
    <xf numFmtId="3" fontId="12" fillId="3" borderId="1" xfId="0" applyNumberFormat="1" applyFont="1" applyFill="1" applyBorder="1" applyAlignment="1">
      <alignment horizontal="right"/>
    </xf>
    <xf numFmtId="3" fontId="12" fillId="3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3" fillId="3" borderId="1" xfId="0" applyNumberFormat="1" applyFont="1" applyFill="1" applyBorder="1" applyAlignment="1">
      <alignment horizontal="right"/>
    </xf>
    <xf numFmtId="3" fontId="3" fillId="3" borderId="1" xfId="0" applyNumberFormat="1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horizontal="right"/>
    </xf>
    <xf numFmtId="3" fontId="12" fillId="0" borderId="1" xfId="0" applyNumberFormat="1" applyFont="1" applyFill="1" applyBorder="1" applyAlignment="1">
      <alignment horizontal="right"/>
    </xf>
    <xf numFmtId="3" fontId="3" fillId="0" borderId="1" xfId="11" applyNumberFormat="1" applyFont="1" applyFill="1" applyBorder="1" applyAlignment="1">
      <alignment horizontal="right" vertical="center"/>
    </xf>
    <xf numFmtId="3" fontId="3" fillId="12" borderId="1" xfId="11" applyNumberFormat="1" applyFont="1" applyFill="1" applyBorder="1" applyAlignment="1">
      <alignment horizontal="right" vertical="center"/>
    </xf>
    <xf numFmtId="3" fontId="5" fillId="12" borderId="1" xfId="14" applyNumberFormat="1" applyFont="1" applyFill="1" applyBorder="1" applyAlignment="1">
      <alignment horizontal="right"/>
    </xf>
    <xf numFmtId="3" fontId="12" fillId="12" borderId="1" xfId="14" applyNumberFormat="1" applyFont="1" applyFill="1" applyBorder="1" applyAlignment="1">
      <alignment horizontal="right"/>
    </xf>
    <xf numFmtId="3" fontId="5" fillId="0" borderId="1" xfId="14" applyNumberFormat="1" applyFont="1" applyFill="1" applyBorder="1" applyAlignment="1">
      <alignment horizontal="right"/>
    </xf>
    <xf numFmtId="3" fontId="12" fillId="0" borderId="1" xfId="14" applyNumberFormat="1" applyFont="1" applyFill="1" applyBorder="1" applyAlignment="1">
      <alignment horizontal="right"/>
    </xf>
    <xf numFmtId="3" fontId="5" fillId="0" borderId="1" xfId="14" applyNumberFormat="1" applyFont="1" applyFill="1" applyBorder="1" applyAlignment="1">
      <alignment horizontal="right" vertical="center"/>
    </xf>
    <xf numFmtId="3" fontId="5" fillId="12" borderId="1" xfId="14" applyNumberFormat="1" applyFont="1" applyFill="1" applyBorder="1" applyAlignment="1">
      <alignment horizontal="right" vertical="center"/>
    </xf>
    <xf numFmtId="3" fontId="13" fillId="0" borderId="11" xfId="9" applyNumberFormat="1" applyFont="1" applyFill="1" applyBorder="1" applyAlignment="1">
      <alignment horizontal="right"/>
    </xf>
    <xf numFmtId="3" fontId="13" fillId="3" borderId="11" xfId="9" applyNumberFormat="1" applyFont="1" applyFill="1" applyBorder="1" applyAlignment="1">
      <alignment horizontal="right"/>
    </xf>
    <xf numFmtId="3" fontId="5" fillId="0" borderId="11" xfId="9" quotePrefix="1" applyNumberFormat="1" applyFont="1" applyFill="1" applyBorder="1" applyAlignment="1">
      <alignment horizontal="right" vertical="center"/>
    </xf>
    <xf numFmtId="3" fontId="13" fillId="12" borderId="1" xfId="9" applyNumberFormat="1" applyFont="1" applyFill="1" applyBorder="1" applyAlignment="1">
      <alignment horizontal="right"/>
    </xf>
    <xf numFmtId="3" fontId="5" fillId="12" borderId="1" xfId="9" quotePrefix="1" applyNumberFormat="1" applyFont="1" applyFill="1" applyBorder="1" applyAlignment="1">
      <alignment horizontal="right" vertical="center"/>
    </xf>
    <xf numFmtId="3" fontId="13" fillId="0" borderId="1" xfId="9" applyNumberFormat="1" applyFont="1" applyFill="1" applyBorder="1" applyAlignment="1">
      <alignment horizontal="right"/>
    </xf>
    <xf numFmtId="3" fontId="13" fillId="3" borderId="1" xfId="9" applyNumberFormat="1" applyFont="1" applyFill="1" applyBorder="1" applyAlignment="1">
      <alignment horizontal="right"/>
    </xf>
    <xf numFmtId="3" fontId="5" fillId="0" borderId="1" xfId="9" quotePrefix="1" applyNumberFormat="1" applyFont="1" applyFill="1" applyBorder="1" applyAlignment="1">
      <alignment horizontal="right" vertical="center"/>
    </xf>
    <xf numFmtId="3" fontId="3" fillId="8" borderId="1" xfId="0" applyNumberFormat="1" applyFont="1" applyFill="1" applyBorder="1" applyAlignment="1" applyProtection="1">
      <alignment horizontal="right" vertical="center"/>
      <protection locked="0"/>
    </xf>
    <xf numFmtId="3" fontId="13" fillId="16" borderId="1" xfId="9" applyNumberFormat="1" applyFont="1" applyFill="1" applyBorder="1" applyAlignment="1">
      <alignment horizontal="right"/>
    </xf>
    <xf numFmtId="3" fontId="2" fillId="12" borderId="11" xfId="0" applyNumberFormat="1" applyFont="1" applyFill="1" applyBorder="1" applyAlignment="1">
      <alignment horizontal="right" vertical="center"/>
    </xf>
    <xf numFmtId="3" fontId="12" fillId="0" borderId="11" xfId="0" applyNumberFormat="1" applyFont="1" applyBorder="1" applyAlignment="1">
      <alignment horizontal="right" vertical="center"/>
    </xf>
    <xf numFmtId="0" fontId="12" fillId="0" borderId="0" xfId="0" applyFont="1" applyFill="1" applyAlignment="1" applyProtection="1">
      <alignment vertical="top" wrapText="1"/>
      <protection locked="0"/>
    </xf>
    <xf numFmtId="3" fontId="3" fillId="12" borderId="1" xfId="0" applyNumberFormat="1" applyFont="1" applyFill="1" applyBorder="1" applyAlignment="1">
      <alignment horizontal="right"/>
    </xf>
    <xf numFmtId="3" fontId="3" fillId="0" borderId="1" xfId="0" applyNumberFormat="1" applyFont="1" applyFill="1" applyBorder="1" applyAlignment="1">
      <alignment horizontal="right"/>
    </xf>
    <xf numFmtId="4" fontId="3" fillId="12" borderId="11" xfId="20" applyNumberFormat="1" applyFont="1" applyFill="1" applyBorder="1" applyAlignment="1" applyProtection="1">
      <alignment horizontal="right" vertical="center"/>
      <protection locked="0"/>
    </xf>
    <xf numFmtId="4" fontId="3" fillId="3" borderId="1" xfId="20" applyNumberFormat="1" applyFont="1" applyFill="1" applyBorder="1" applyAlignment="1" applyProtection="1">
      <alignment horizontal="right" vertical="center"/>
      <protection locked="0"/>
    </xf>
    <xf numFmtId="4" fontId="3" fillId="12" borderId="1" xfId="20" applyNumberFormat="1" applyFont="1" applyFill="1" applyBorder="1" applyAlignment="1" applyProtection="1">
      <alignment horizontal="right" vertical="center"/>
      <protection locked="0"/>
    </xf>
    <xf numFmtId="4" fontId="12" fillId="12" borderId="1" xfId="0" quotePrefix="1" applyNumberFormat="1" applyFont="1" applyFill="1" applyBorder="1" applyAlignment="1" applyProtection="1">
      <alignment vertical="center"/>
      <protection locked="0"/>
    </xf>
    <xf numFmtId="4" fontId="12" fillId="3" borderId="1" xfId="0" quotePrefix="1" applyNumberFormat="1" applyFont="1" applyFill="1" applyBorder="1" applyAlignment="1" applyProtection="1">
      <alignment vertical="center"/>
      <protection locked="0"/>
    </xf>
    <xf numFmtId="4" fontId="12" fillId="12" borderId="18" xfId="0" quotePrefix="1" applyNumberFormat="1" applyFont="1" applyFill="1" applyBorder="1" applyAlignment="1" applyProtection="1">
      <alignment horizontal="right" vertical="center"/>
      <protection locked="0"/>
    </xf>
    <xf numFmtId="4" fontId="12" fillId="3" borderId="18" xfId="0" quotePrefix="1" applyNumberFormat="1" applyFont="1" applyFill="1" applyBorder="1" applyAlignment="1" applyProtection="1">
      <alignment vertical="center"/>
      <protection locked="0"/>
    </xf>
    <xf numFmtId="4" fontId="12" fillId="3" borderId="1" xfId="14" quotePrefix="1" applyNumberFormat="1" applyFont="1" applyFill="1" applyBorder="1" applyAlignment="1" applyProtection="1">
      <alignment vertical="center"/>
      <protection locked="0"/>
    </xf>
    <xf numFmtId="4" fontId="12" fillId="12" borderId="1" xfId="14" quotePrefix="1" applyNumberFormat="1" applyFont="1" applyFill="1" applyBorder="1" applyAlignment="1" applyProtection="1">
      <alignment vertical="center"/>
      <protection locked="0"/>
    </xf>
    <xf numFmtId="4" fontId="12" fillId="12" borderId="18" xfId="0" quotePrefix="1" applyNumberFormat="1" applyFont="1" applyFill="1" applyBorder="1" applyAlignment="1" applyProtection="1">
      <alignment vertical="center"/>
      <protection locked="0"/>
    </xf>
    <xf numFmtId="3" fontId="5" fillId="0" borderId="11" xfId="0" applyNumberFormat="1" applyFont="1" applyBorder="1" applyAlignment="1">
      <alignment horizontal="right" vertical="center"/>
    </xf>
    <xf numFmtId="3" fontId="5" fillId="0" borderId="11" xfId="0" quotePrefix="1" applyNumberFormat="1" applyFont="1" applyFill="1" applyBorder="1" applyAlignment="1">
      <alignment horizontal="right" vertical="center"/>
    </xf>
    <xf numFmtId="3" fontId="5" fillId="12" borderId="1" xfId="0" applyNumberFormat="1" applyFont="1" applyFill="1" applyBorder="1" applyAlignment="1">
      <alignment horizontal="right" vertical="center"/>
    </xf>
    <xf numFmtId="3" fontId="5" fillId="12" borderId="1" xfId="0" quotePrefix="1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/>
    <xf numFmtId="3" fontId="5" fillId="12" borderId="1" xfId="0" quotePrefix="1" applyNumberFormat="1" applyFont="1" applyFill="1" applyBorder="1" applyAlignment="1">
      <alignment vertical="center"/>
    </xf>
    <xf numFmtId="3" fontId="5" fillId="0" borderId="1" xfId="0" quotePrefix="1" applyNumberFormat="1" applyFont="1" applyBorder="1" applyAlignment="1">
      <alignment vertical="center"/>
    </xf>
    <xf numFmtId="3" fontId="5" fillId="0" borderId="1" xfId="0" quotePrefix="1" applyNumberFormat="1" applyFont="1" applyFill="1" applyBorder="1" applyAlignment="1">
      <alignment vertical="center"/>
    </xf>
    <xf numFmtId="3" fontId="5" fillId="0" borderId="1" xfId="0" quotePrefix="1" applyNumberFormat="1" applyFont="1" applyFill="1" applyBorder="1" applyAlignment="1">
      <alignment horizontal="right" vertical="center"/>
    </xf>
    <xf numFmtId="4" fontId="2" fillId="3" borderId="1" xfId="0" applyNumberFormat="1" applyFont="1" applyFill="1" applyBorder="1" applyAlignment="1">
      <alignment horizontal="right" vertical="center"/>
    </xf>
    <xf numFmtId="168" fontId="2" fillId="3" borderId="1" xfId="0" applyNumberFormat="1" applyFont="1" applyFill="1" applyBorder="1" applyAlignment="1">
      <alignment horizontal="right" vertical="center"/>
    </xf>
    <xf numFmtId="168" fontId="2" fillId="12" borderId="1" xfId="0" applyNumberFormat="1" applyFont="1" applyFill="1" applyBorder="1" applyAlignment="1">
      <alignment horizontal="right" vertical="center"/>
    </xf>
    <xf numFmtId="4" fontId="3" fillId="0" borderId="1" xfId="14" applyNumberFormat="1" applyFont="1" applyFill="1" applyBorder="1" applyAlignment="1">
      <alignment horizontal="right" vertical="center"/>
    </xf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Fill="1" applyBorder="1"/>
    <xf numFmtId="169" fontId="3" fillId="0" borderId="1" xfId="9" quotePrefix="1" applyNumberFormat="1" applyFont="1" applyFill="1" applyBorder="1" applyAlignment="1">
      <alignment horizontal="left" vertical="center"/>
    </xf>
    <xf numFmtId="174" fontId="13" fillId="0" borderId="1" xfId="0" applyNumberFormat="1" applyFont="1" applyFill="1" applyBorder="1" applyAlignment="1">
      <alignment horizontal="right" vertical="center"/>
    </xf>
    <xf numFmtId="174" fontId="15" fillId="0" borderId="1" xfId="0" applyNumberFormat="1" applyFont="1" applyFill="1" applyBorder="1" applyAlignment="1">
      <alignment horizontal="right" vertical="center"/>
    </xf>
    <xf numFmtId="167" fontId="3" fillId="0" borderId="1" xfId="14" applyNumberFormat="1" applyFont="1" applyFill="1" applyBorder="1" applyAlignment="1" applyProtection="1">
      <alignment vertical="center"/>
      <protection locked="0"/>
    </xf>
    <xf numFmtId="167" fontId="15" fillId="12" borderId="1" xfId="11" applyNumberFormat="1" applyFont="1" applyFill="1" applyBorder="1" applyAlignment="1">
      <alignment horizontal="right" vertical="center"/>
    </xf>
    <xf numFmtId="0" fontId="13" fillId="12" borderId="1" xfId="0" quotePrefix="1" applyFont="1" applyFill="1" applyBorder="1" applyAlignment="1">
      <alignment vertical="center"/>
    </xf>
    <xf numFmtId="9" fontId="15" fillId="3" borderId="1" xfId="11" applyFont="1" applyFill="1" applyBorder="1" applyAlignment="1">
      <alignment horizontal="right" vertical="center"/>
    </xf>
    <xf numFmtId="41" fontId="3" fillId="12" borderId="1" xfId="11" applyNumberFormat="1" applyFont="1" applyFill="1" applyBorder="1" applyAlignment="1">
      <alignment horizontal="right" vertical="center"/>
    </xf>
    <xf numFmtId="3" fontId="15" fillId="9" borderId="1" xfId="0" applyNumberFormat="1" applyFont="1" applyFill="1" applyBorder="1" applyAlignment="1">
      <alignment horizontal="right" vertical="center"/>
    </xf>
    <xf numFmtId="17" fontId="21" fillId="1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2" fontId="3" fillId="12" borderId="1" xfId="0" applyNumberFormat="1" applyFont="1" applyFill="1" applyBorder="1" applyAlignment="1" applyProtection="1">
      <alignment horizontal="right" vertical="center"/>
      <protection locked="0"/>
    </xf>
    <xf numFmtId="167" fontId="3" fillId="0" borderId="1" xfId="14" applyNumberFormat="1" applyFont="1" applyFill="1" applyBorder="1" applyAlignment="1" applyProtection="1">
      <alignment horizontal="right" vertical="center"/>
    </xf>
    <xf numFmtId="2" fontId="2" fillId="9" borderId="19" xfId="0" applyNumberFormat="1" applyFont="1" applyFill="1" applyBorder="1" applyAlignment="1" applyProtection="1">
      <alignment horizontal="left" vertical="center"/>
      <protection locked="0"/>
    </xf>
    <xf numFmtId="2" fontId="2" fillId="9" borderId="20" xfId="0" applyNumberFormat="1" applyFont="1" applyFill="1" applyBorder="1" applyAlignment="1" applyProtection="1">
      <alignment horizontal="left" vertical="center"/>
      <protection locked="0"/>
    </xf>
    <xf numFmtId="2" fontId="2" fillId="9" borderId="7" xfId="0" applyNumberFormat="1" applyFont="1" applyFill="1" applyBorder="1" applyAlignment="1" applyProtection="1">
      <alignment horizontal="left" vertical="center"/>
      <protection locked="0"/>
    </xf>
    <xf numFmtId="2" fontId="21" fillId="10" borderId="19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20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7" xfId="0" quotePrefix="1" applyNumberFormat="1" applyFont="1" applyFill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1" xfId="0" applyNumberFormat="1" applyFont="1" applyFill="1" applyBorder="1" applyAlignment="1" applyProtection="1">
      <alignment horizontal="left" vertical="center"/>
      <protection locked="0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22" xfId="0" applyNumberFormat="1" applyFont="1" applyBorder="1" applyAlignment="1" applyProtection="1">
      <alignment horizontal="center" vertical="center"/>
      <protection locked="0"/>
    </xf>
    <xf numFmtId="165" fontId="3" fillId="0" borderId="10" xfId="0" applyNumberFormat="1" applyFont="1" applyBorder="1" applyAlignment="1" applyProtection="1">
      <alignment horizontal="center" vertical="center"/>
      <protection locked="0"/>
    </xf>
    <xf numFmtId="165" fontId="3" fillId="0" borderId="23" xfId="0" applyNumberFormat="1" applyFont="1" applyBorder="1" applyAlignment="1" applyProtection="1">
      <alignment horizontal="center" vertical="center"/>
      <protection locked="0"/>
    </xf>
    <xf numFmtId="2" fontId="3" fillId="0" borderId="19" xfId="0" applyNumberFormat="1" applyFont="1" applyBorder="1" applyAlignment="1" applyProtection="1">
      <alignment horizontal="center" vertical="center"/>
      <protection locked="0"/>
    </xf>
    <xf numFmtId="2" fontId="3" fillId="0" borderId="20" xfId="0" applyNumberFormat="1" applyFont="1" applyBorder="1" applyAlignment="1" applyProtection="1">
      <alignment horizontal="center" vertical="center"/>
      <protection locked="0"/>
    </xf>
    <xf numFmtId="2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65" fontId="4" fillId="0" borderId="4" xfId="0" applyNumberFormat="1" applyFont="1" applyBorder="1" applyAlignment="1" applyProtection="1">
      <alignment horizontal="left" vertical="center"/>
      <protection locked="0"/>
    </xf>
    <xf numFmtId="165" fontId="4" fillId="0" borderId="0" xfId="0" applyNumberFormat="1" applyFont="1" applyAlignment="1" applyProtection="1">
      <alignment horizontal="left"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65" fontId="5" fillId="0" borderId="0" xfId="0" applyNumberFormat="1" applyFont="1" applyAlignment="1" applyProtection="1">
      <alignment horizontal="center" vertical="center"/>
      <protection locked="0"/>
    </xf>
    <xf numFmtId="2" fontId="21" fillId="10" borderId="19" xfId="0" applyNumberFormat="1" applyFont="1" applyFill="1" applyBorder="1" applyAlignment="1" applyProtection="1">
      <alignment horizontal="left" vertical="center"/>
      <protection locked="0"/>
    </xf>
    <xf numFmtId="2" fontId="21" fillId="10" borderId="20" xfId="0" applyNumberFormat="1" applyFont="1" applyFill="1" applyBorder="1" applyAlignment="1" applyProtection="1">
      <alignment horizontal="left" vertical="center"/>
      <protection locked="0"/>
    </xf>
    <xf numFmtId="2" fontId="21" fillId="10" borderId="7" xfId="0" applyNumberFormat="1" applyFont="1" applyFill="1" applyBorder="1" applyAlignment="1" applyProtection="1">
      <alignment horizontal="lef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165" fontId="3" fillId="0" borderId="24" xfId="0" applyNumberFormat="1" applyFont="1" applyBorder="1" applyAlignment="1" applyProtection="1">
      <alignment horizontal="center" vertical="center"/>
      <protection locked="0"/>
    </xf>
    <xf numFmtId="165" fontId="3" fillId="0" borderId="21" xfId="0" applyNumberFormat="1" applyFont="1" applyBorder="1" applyAlignment="1" applyProtection="1">
      <alignment horizontal="center" vertical="center"/>
      <protection locked="0"/>
    </xf>
    <xf numFmtId="165" fontId="3" fillId="0" borderId="25" xfId="0" applyNumberFormat="1" applyFont="1" applyBorder="1" applyAlignment="1" applyProtection="1">
      <alignment horizontal="center" vertical="center"/>
      <protection locked="0"/>
    </xf>
    <xf numFmtId="165" fontId="24" fillId="5" borderId="24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1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5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10" xfId="0" applyNumberFormat="1" applyFont="1" applyFill="1" applyBorder="1" applyAlignment="1" applyProtection="1">
      <alignment horizontal="center" vertical="center" wrapText="1"/>
      <protection locked="0"/>
    </xf>
    <xf numFmtId="165" fontId="18" fillId="0" borderId="0" xfId="0" applyNumberFormat="1" applyFont="1" applyFill="1" applyAlignment="1" applyProtection="1">
      <alignment horizontal="center" vertical="center"/>
      <protection locked="0"/>
    </xf>
    <xf numFmtId="2" fontId="2" fillId="13" borderId="1" xfId="0" applyNumberFormat="1" applyFont="1" applyFill="1" applyBorder="1" applyAlignment="1" applyProtection="1">
      <alignment horizontal="left" vertical="center"/>
      <protection locked="0"/>
    </xf>
    <xf numFmtId="165" fontId="2" fillId="0" borderId="19" xfId="0" applyNumberFormat="1" applyFont="1" applyBorder="1" applyAlignment="1" applyProtection="1">
      <alignment horizontal="left" vertical="center"/>
      <protection locked="0"/>
    </xf>
    <xf numFmtId="165" fontId="2" fillId="0" borderId="20" xfId="0" applyNumberFormat="1" applyFont="1" applyBorder="1" applyAlignment="1" applyProtection="1">
      <alignment horizontal="left" vertical="center"/>
      <protection locked="0"/>
    </xf>
    <xf numFmtId="165" fontId="2" fillId="0" borderId="7" xfId="0" applyNumberFormat="1" applyFont="1" applyBorder="1" applyAlignment="1" applyProtection="1">
      <alignment horizontal="left" vertical="center"/>
      <protection locked="0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0" borderId="19" xfId="0" applyNumberFormat="1" applyFont="1" applyBorder="1" applyAlignment="1" applyProtection="1">
      <alignment horizontal="center" vertical="center"/>
      <protection locked="0"/>
    </xf>
    <xf numFmtId="2" fontId="2" fillId="0" borderId="20" xfId="0" applyNumberFormat="1" applyFont="1" applyBorder="1" applyAlignment="1" applyProtection="1">
      <alignment horizontal="center" vertical="center"/>
      <protection locked="0"/>
    </xf>
    <xf numFmtId="2" fontId="2" fillId="0" borderId="7" xfId="0" applyNumberFormat="1" applyFont="1" applyBorder="1" applyAlignment="1" applyProtection="1">
      <alignment horizontal="center" vertical="center"/>
      <protection locked="0"/>
    </xf>
    <xf numFmtId="2" fontId="2" fillId="9" borderId="11" xfId="0" applyNumberFormat="1" applyFont="1" applyFill="1" applyBorder="1" applyAlignment="1" applyProtection="1">
      <alignment horizontal="left" vertical="center"/>
      <protection locked="0"/>
    </xf>
    <xf numFmtId="2" fontId="20" fillId="6" borderId="12" xfId="0" applyNumberFormat="1" applyFont="1" applyFill="1" applyBorder="1" applyAlignment="1" applyProtection="1">
      <alignment horizontal="left" vertical="center"/>
      <protection locked="0"/>
    </xf>
    <xf numFmtId="2" fontId="20" fillId="6" borderId="13" xfId="0" applyNumberFormat="1" applyFont="1" applyFill="1" applyBorder="1" applyAlignment="1" applyProtection="1">
      <alignment horizontal="left" vertical="center"/>
      <protection locked="0"/>
    </xf>
    <xf numFmtId="2" fontId="20" fillId="6" borderId="14" xfId="0" applyNumberFormat="1" applyFont="1" applyFill="1" applyBorder="1" applyAlignment="1" applyProtection="1">
      <alignment horizontal="left" vertical="center"/>
      <protection locked="0"/>
    </xf>
    <xf numFmtId="2" fontId="18" fillId="6" borderId="12" xfId="0" applyNumberFormat="1" applyFont="1" applyFill="1" applyBorder="1" applyAlignment="1" applyProtection="1">
      <alignment horizontal="left" vertical="center"/>
      <protection locked="0"/>
    </xf>
    <xf numFmtId="2" fontId="18" fillId="6" borderId="13" xfId="0" applyNumberFormat="1" applyFont="1" applyFill="1" applyBorder="1" applyAlignment="1" applyProtection="1">
      <alignment horizontal="left" vertical="center"/>
      <protection locked="0"/>
    </xf>
    <xf numFmtId="2" fontId="18" fillId="6" borderId="14" xfId="0" applyNumberFormat="1" applyFont="1" applyFill="1" applyBorder="1" applyAlignment="1" applyProtection="1">
      <alignment horizontal="left"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165" fontId="24" fillId="5" borderId="3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31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26" xfId="0" applyFont="1" applyFill="1" applyBorder="1" applyAlignment="1">
      <alignment horizontal="center" vertical="center"/>
    </xf>
    <xf numFmtId="0" fontId="25" fillId="5" borderId="27" xfId="0" applyFont="1" applyFill="1" applyBorder="1" applyAlignment="1">
      <alignment horizontal="center" vertical="center"/>
    </xf>
    <xf numFmtId="0" fontId="25" fillId="5" borderId="28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25" fillId="5" borderId="32" xfId="0" applyFont="1" applyFill="1" applyBorder="1" applyAlignment="1">
      <alignment horizontal="center" vertical="center"/>
    </xf>
    <xf numFmtId="0" fontId="25" fillId="5" borderId="33" xfId="0" applyFont="1" applyFill="1" applyBorder="1" applyAlignment="1">
      <alignment horizontal="center" vertical="center"/>
    </xf>
    <xf numFmtId="0" fontId="25" fillId="5" borderId="3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3" fontId="15" fillId="9" borderId="19" xfId="0" applyNumberFormat="1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9" borderId="7" xfId="0" applyNumberFormat="1" applyFont="1" applyFill="1" applyBorder="1" applyAlignment="1">
      <alignment horizontal="center" vertical="center"/>
    </xf>
  </cellXfs>
  <cellStyles count="21">
    <cellStyle name="Excel Built-in Comma" xfId="1" xr:uid="{00000000-0005-0000-0000-000000000000}"/>
    <cellStyle name="Excel Built-in Percent" xfId="2" xr:uid="{00000000-0005-0000-0000-000001000000}"/>
    <cellStyle name="Hiperlink 2" xfId="3" xr:uid="{00000000-0005-0000-0000-000002000000}"/>
    <cellStyle name="Moeda" xfId="20" builtinId="4"/>
    <cellStyle name="Moeda 2" xfId="4" xr:uid="{00000000-0005-0000-0000-000004000000}"/>
    <cellStyle name="Normal" xfId="0" builtinId="0"/>
    <cellStyle name="Normal 10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5" xfId="9" xr:uid="{00000000-0005-0000-0000-00000A000000}"/>
    <cellStyle name="Normal 5 2" xfId="10" xr:uid="{00000000-0005-0000-0000-00000B000000}"/>
    <cellStyle name="Porcentagem" xfId="11" builtinId="5"/>
    <cellStyle name="Porcentagem 2" xfId="12" xr:uid="{00000000-0005-0000-0000-00000D000000}"/>
    <cellStyle name="Texto Explicativo" xfId="13" builtinId="53"/>
    <cellStyle name="Vírgula" xfId="14" builtinId="3"/>
    <cellStyle name="Vírgula 2" xfId="15" xr:uid="{00000000-0005-0000-0000-000010000000}"/>
    <cellStyle name="Vírgula 2 2" xfId="16" xr:uid="{00000000-0005-0000-0000-000011000000}"/>
    <cellStyle name="Vírgula 3" xfId="17" xr:uid="{00000000-0005-0000-0000-000012000000}"/>
    <cellStyle name="Vírgula 3 2" xfId="18" xr:uid="{00000000-0005-0000-0000-000013000000}"/>
    <cellStyle name="Vírgula 4" xfId="19" xr:uid="{00000000-0005-0000-0000-00001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197470</xdr:colOff>
      <xdr:row>485</xdr:row>
      <xdr:rowOff>237782</xdr:rowOff>
    </xdr:from>
    <xdr:to>
      <xdr:col>6</xdr:col>
      <xdr:colOff>272929</xdr:colOff>
      <xdr:row>493</xdr:row>
      <xdr:rowOff>27330</xdr:rowOff>
    </xdr:to>
    <xdr:pic>
      <xdr:nvPicPr>
        <xdr:cNvPr id="391394" name="Picture 11">
          <a:extLst>
            <a:ext uri="{FF2B5EF4-FFF2-40B4-BE49-F238E27FC236}">
              <a16:creationId xmlns:a16="http://schemas.microsoft.com/office/drawing/2014/main" id="{2B96B8F3-579A-431E-8943-1EC7410C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7588" y="78208311"/>
          <a:ext cx="1700312" cy="831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2066</xdr:colOff>
      <xdr:row>482</xdr:row>
      <xdr:rowOff>767739</xdr:rowOff>
    </xdr:from>
    <xdr:ext cx="4572654" cy="917653"/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70FDF8A2-4A99-47B0-97EB-D53AFAD0F516}"/>
            </a:ext>
          </a:extLst>
        </xdr:cNvPr>
        <xdr:cNvSpPr txBox="1"/>
      </xdr:nvSpPr>
      <xdr:spPr>
        <a:xfrm>
          <a:off x="10188213" y="77214268"/>
          <a:ext cx="4572654" cy="9176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Fabricia Dias Maciel</a:t>
          </a:r>
        </a:p>
        <a:p>
          <a:pPr algn="ctr"/>
          <a:r>
            <a:rPr lang="pt-BR" sz="1600"/>
            <a:t> </a:t>
          </a:r>
          <a:r>
            <a:rPr lang="pt-BR" sz="1600" b="1"/>
            <a:t>Diretora Técnica</a:t>
          </a:r>
        </a:p>
      </xdr:txBody>
    </xdr:sp>
    <xdr:clientData/>
  </xdr:oneCellAnchor>
  <xdr:oneCellAnchor>
    <xdr:from>
      <xdr:col>9</xdr:col>
      <xdr:colOff>6687</xdr:colOff>
      <xdr:row>479</xdr:row>
      <xdr:rowOff>120690</xdr:rowOff>
    </xdr:from>
    <xdr:ext cx="4516127" cy="843693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240549B0-CDAA-4DB5-BD4F-0C75E1B53DB4}"/>
            </a:ext>
          </a:extLst>
        </xdr:cNvPr>
        <xdr:cNvSpPr txBox="1"/>
      </xdr:nvSpPr>
      <xdr:spPr>
        <a:xfrm>
          <a:off x="10192834" y="75995719"/>
          <a:ext cx="4516127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Claudete Ferreira Quintino </a:t>
          </a:r>
        </a:p>
        <a:p>
          <a:pPr algn="ctr"/>
          <a:r>
            <a:rPr lang="pt-BR" sz="16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Gerente  Administrativa/Financeira</a:t>
          </a:r>
          <a:r>
            <a:rPr lang="pt-BR" sz="1600" b="1"/>
            <a:t> </a:t>
          </a:r>
        </a:p>
      </xdr:txBody>
    </xdr:sp>
    <xdr:clientData/>
  </xdr:oneCellAnchor>
  <xdr:twoCellAnchor editAs="oneCell">
    <xdr:from>
      <xdr:col>12</xdr:col>
      <xdr:colOff>331005</xdr:colOff>
      <xdr:row>0</xdr:row>
      <xdr:rowOff>39646</xdr:rowOff>
    </xdr:from>
    <xdr:to>
      <xdr:col>14</xdr:col>
      <xdr:colOff>37370</xdr:colOff>
      <xdr:row>1</xdr:row>
      <xdr:rowOff>307460</xdr:rowOff>
    </xdr:to>
    <xdr:pic>
      <xdr:nvPicPr>
        <xdr:cNvPr id="391403" name="Imagem 14">
          <a:extLst>
            <a:ext uri="{FF2B5EF4-FFF2-40B4-BE49-F238E27FC236}">
              <a16:creationId xmlns:a16="http://schemas.microsoft.com/office/drawing/2014/main" id="{464BF1F9-1EBE-4FAB-8A33-4C864D5B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2299" y="39646"/>
          <a:ext cx="1947543" cy="615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173008</xdr:colOff>
      <xdr:row>0</xdr:row>
      <xdr:rowOff>51912</xdr:rowOff>
    </xdr:from>
    <xdr:to>
      <xdr:col>0</xdr:col>
      <xdr:colOff>1815353</xdr:colOff>
      <xdr:row>1</xdr:row>
      <xdr:rowOff>295194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BF1651F-31B4-4CE2-AE92-2D202A04C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08" y="51912"/>
          <a:ext cx="1642345" cy="590664"/>
        </a:xfrm>
        <a:prstGeom prst="rect">
          <a:avLst/>
        </a:prstGeom>
      </xdr:spPr>
    </xdr:pic>
    <xdr:clientData/>
  </xdr:twoCellAnchor>
  <xdr:oneCellAnchor>
    <xdr:from>
      <xdr:col>3</xdr:col>
      <xdr:colOff>235326</xdr:colOff>
      <xdr:row>482</xdr:row>
      <xdr:rowOff>89648</xdr:rowOff>
    </xdr:from>
    <xdr:ext cx="3741792" cy="1165412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56FD200B-7635-4355-A619-B21A3BE0847C}"/>
            </a:ext>
          </a:extLst>
        </xdr:cNvPr>
        <xdr:cNvSpPr txBox="1"/>
      </xdr:nvSpPr>
      <xdr:spPr>
        <a:xfrm>
          <a:off x="5670179" y="76536177"/>
          <a:ext cx="3741792" cy="11654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>
              <a:solidFill>
                <a:sysClr val="windowText" lastClr="000000"/>
              </a:solidFill>
            </a:rPr>
            <a:t> Francyisis</a:t>
          </a:r>
          <a:r>
            <a:rPr lang="pt-BR" sz="1600" b="0" baseline="0">
              <a:solidFill>
                <a:sysClr val="windowText" lastClr="000000"/>
              </a:solidFill>
            </a:rPr>
            <a:t> da Silva Pires</a:t>
          </a:r>
          <a:endParaRPr lang="pt-BR" sz="1600" b="0">
            <a:solidFill>
              <a:sysClr val="windowText" lastClr="000000"/>
            </a:solidFill>
          </a:endParaRPr>
        </a:p>
        <a:p>
          <a:pPr algn="ctr"/>
          <a:r>
            <a:rPr lang="pt-BR" sz="1600" b="1"/>
            <a:t>Auxiliar Administrativo</a:t>
          </a:r>
        </a:p>
        <a:p>
          <a:pPr algn="ctr"/>
          <a:r>
            <a:rPr lang="pt-BR" sz="1600" b="1"/>
            <a:t>Responsável</a:t>
          </a:r>
          <a:r>
            <a:rPr lang="pt-BR" sz="1600" b="1" baseline="0"/>
            <a:t> pelo preenchimento</a:t>
          </a:r>
          <a:endParaRPr lang="pt-BR" sz="1600" b="1"/>
        </a:p>
      </xdr:txBody>
    </xdr:sp>
    <xdr:clientData/>
  </xdr:oneCellAnchor>
  <xdr:oneCellAnchor>
    <xdr:from>
      <xdr:col>0</xdr:col>
      <xdr:colOff>596808</xdr:colOff>
      <xdr:row>480</xdr:row>
      <xdr:rowOff>22027</xdr:rowOff>
    </xdr:from>
    <xdr:ext cx="4440810" cy="843693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4BE122CE-B96E-49EB-A1EE-ADC2F78A4755}"/>
            </a:ext>
          </a:extLst>
        </xdr:cNvPr>
        <xdr:cNvSpPr txBox="1"/>
      </xdr:nvSpPr>
      <xdr:spPr>
        <a:xfrm>
          <a:off x="596808" y="77802056"/>
          <a:ext cx="4440810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Paola</a:t>
          </a:r>
          <a:r>
            <a:rPr lang="pt-BR" sz="1600" baseline="0"/>
            <a:t> Alejandra Valenzuela Reyes</a:t>
          </a:r>
          <a:endParaRPr lang="pt-BR" sz="1600"/>
        </a:p>
        <a:p>
          <a:pPr algn="ctr"/>
          <a:r>
            <a:rPr lang="pt-BR" sz="1600" b="1"/>
            <a:t>Diretora Executiva</a:t>
          </a:r>
        </a:p>
      </xdr:txBody>
    </xdr:sp>
    <xdr:clientData/>
  </xdr:oneCellAnchor>
  <xdr:oneCellAnchor>
    <xdr:from>
      <xdr:col>0</xdr:col>
      <xdr:colOff>537883</xdr:colOff>
      <xdr:row>483</xdr:row>
      <xdr:rowOff>201706</xdr:rowOff>
    </xdr:from>
    <xdr:ext cx="4448735" cy="843693"/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CA3E1B61-25C1-43F0-9462-21734200EE02}"/>
            </a:ext>
          </a:extLst>
        </xdr:cNvPr>
        <xdr:cNvSpPr txBox="1"/>
      </xdr:nvSpPr>
      <xdr:spPr>
        <a:xfrm>
          <a:off x="537883" y="79135941"/>
          <a:ext cx="4448735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/>
            <a:t>Ricardo Gomes Junior</a:t>
          </a:r>
        </a:p>
        <a:p>
          <a:pPr algn="ctr"/>
          <a:r>
            <a:rPr lang="pt-BR" sz="1600" b="1"/>
            <a:t>Gerente Assistencial</a:t>
          </a:r>
        </a:p>
      </xdr:txBody>
    </xdr:sp>
    <xdr:clientData/>
  </xdr:oneCellAnchor>
  <xdr:twoCellAnchor editAs="oneCell">
    <xdr:from>
      <xdr:col>4</xdr:col>
      <xdr:colOff>13914</xdr:colOff>
      <xdr:row>480</xdr:row>
      <xdr:rowOff>51778</xdr:rowOff>
    </xdr:from>
    <xdr:to>
      <xdr:col>5</xdr:col>
      <xdr:colOff>1061835</xdr:colOff>
      <xdr:row>482</xdr:row>
      <xdr:rowOff>668906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67E1C8C8-98D7-4B61-A47B-02A3114CD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98200">
          <a:off x="7477032" y="79804043"/>
          <a:ext cx="2167808" cy="9981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800100</xdr:colOff>
      <xdr:row>0</xdr:row>
      <xdr:rowOff>39647</xdr:rowOff>
    </xdr:from>
    <xdr:to>
      <xdr:col>14</xdr:col>
      <xdr:colOff>461774</xdr:colOff>
      <xdr:row>1</xdr:row>
      <xdr:rowOff>310575</xdr:rowOff>
    </xdr:to>
    <xdr:pic>
      <xdr:nvPicPr>
        <xdr:cNvPr id="2" name="Imagem 14">
          <a:extLst>
            <a:ext uri="{FF2B5EF4-FFF2-40B4-BE49-F238E27FC236}">
              <a16:creationId xmlns:a16="http://schemas.microsoft.com/office/drawing/2014/main" id="{054406CB-CDB5-46E3-BAB5-28C1959B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39647"/>
          <a:ext cx="1475506" cy="49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173009</xdr:colOff>
      <xdr:row>0</xdr:row>
      <xdr:rowOff>51913</xdr:rowOff>
    </xdr:from>
    <xdr:to>
      <xdr:col>0</xdr:col>
      <xdr:colOff>1485901</xdr:colOff>
      <xdr:row>1</xdr:row>
      <xdr:rowOff>329979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A2CD1DC-8BA9-493E-BF1E-112108E17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09" y="51913"/>
          <a:ext cx="1312892" cy="506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560"/>
  <sheetViews>
    <sheetView showGridLines="0" tabSelected="1" zoomScale="80" zoomScaleNormal="80" zoomScaleSheetLayoutView="85" zoomScalePageLayoutView="24" workbookViewId="0">
      <pane xSplit="1" ySplit="6" topLeftCell="B171" activePane="bottomRight" state="frozen"/>
      <selection pane="topRight" activeCell="B1" sqref="B1"/>
      <selection pane="bottomLeft" activeCell="A7" sqref="A7"/>
      <selection pane="bottomRight" activeCell="P187" sqref="P187"/>
    </sheetView>
  </sheetViews>
  <sheetFormatPr defaultRowHeight="15" x14ac:dyDescent="0.2"/>
  <cols>
    <col min="1" max="1" width="65" style="19" customWidth="1"/>
    <col min="2" max="2" width="16.5703125" style="20" customWidth="1"/>
    <col min="3" max="3" width="16.5703125" style="7" customWidth="1"/>
    <col min="4" max="4" width="16.5703125" style="20" bestFit="1" customWidth="1"/>
    <col min="5" max="5" width="16.5703125" style="7" bestFit="1" customWidth="1"/>
    <col min="6" max="6" width="16.5703125" style="21" bestFit="1" customWidth="1"/>
    <col min="7" max="7" width="16.5703125" style="7" bestFit="1" customWidth="1"/>
    <col min="8" max="8" width="16.5703125" style="20" bestFit="1" customWidth="1"/>
    <col min="9" max="9" width="16.5703125" style="7" bestFit="1" customWidth="1"/>
    <col min="10" max="10" width="16.5703125" style="20" bestFit="1" customWidth="1"/>
    <col min="11" max="11" width="16.5703125" style="7" bestFit="1" customWidth="1"/>
    <col min="12" max="12" width="16.5703125" style="22" bestFit="1" customWidth="1"/>
    <col min="13" max="13" width="16.5703125" style="7" bestFit="1" customWidth="1"/>
    <col min="14" max="14" width="17" style="23" bestFit="1" customWidth="1"/>
    <col min="15" max="15" width="17" style="24" bestFit="1" customWidth="1"/>
    <col min="16" max="41" width="20" style="132" customWidth="1"/>
    <col min="42" max="16384" width="9.140625" style="132"/>
  </cols>
  <sheetData>
    <row r="1" spans="1:15" s="131" customFormat="1" ht="27" customHeight="1" thickTop="1" x14ac:dyDescent="0.2">
      <c r="A1" s="221" t="s">
        <v>368</v>
      </c>
      <c r="B1" s="694" t="s">
        <v>476</v>
      </c>
      <c r="C1" s="694"/>
      <c r="D1" s="694"/>
      <c r="E1" s="694"/>
      <c r="F1" s="694"/>
      <c r="G1" s="694"/>
      <c r="H1" s="694"/>
      <c r="I1" s="694"/>
      <c r="J1" s="694"/>
      <c r="K1" s="694"/>
      <c r="L1" s="222"/>
      <c r="M1" s="222"/>
      <c r="N1" s="223"/>
      <c r="O1" s="224"/>
    </row>
    <row r="2" spans="1:15" ht="30" customHeight="1" x14ac:dyDescent="0.2">
      <c r="A2" s="691" t="s">
        <v>369</v>
      </c>
      <c r="B2" s="692"/>
      <c r="C2" s="692"/>
      <c r="D2" s="692"/>
      <c r="E2" s="692"/>
      <c r="F2" s="692"/>
      <c r="G2" s="692"/>
      <c r="H2" s="692"/>
      <c r="I2" s="692"/>
      <c r="J2" s="692"/>
      <c r="K2" s="692"/>
      <c r="L2" s="692"/>
      <c r="M2" s="692"/>
      <c r="N2" s="692"/>
      <c r="O2" s="693"/>
    </row>
    <row r="3" spans="1:15" ht="0.75" customHeight="1" x14ac:dyDescent="0.2">
      <c r="A3" s="695"/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</row>
    <row r="4" spans="1:15" s="133" customFormat="1" x14ac:dyDescent="0.2">
      <c r="A4" s="225" t="s">
        <v>33</v>
      </c>
      <c r="B4" s="115" t="s">
        <v>356</v>
      </c>
      <c r="C4" s="115" t="s">
        <v>34</v>
      </c>
      <c r="D4" s="115" t="s">
        <v>357</v>
      </c>
      <c r="E4" s="115" t="s">
        <v>35</v>
      </c>
      <c r="F4" s="116" t="s">
        <v>36</v>
      </c>
      <c r="G4" s="115" t="s">
        <v>37</v>
      </c>
      <c r="H4" s="115" t="s">
        <v>38</v>
      </c>
      <c r="I4" s="115" t="s">
        <v>39</v>
      </c>
      <c r="J4" s="115" t="s">
        <v>40</v>
      </c>
      <c r="K4" s="115" t="s">
        <v>41</v>
      </c>
      <c r="L4" s="115" t="s">
        <v>42</v>
      </c>
      <c r="M4" s="115" t="s">
        <v>43</v>
      </c>
      <c r="N4" s="115" t="s">
        <v>44</v>
      </c>
      <c r="O4" s="220" t="s">
        <v>48</v>
      </c>
    </row>
    <row r="5" spans="1:15" s="134" customFormat="1" x14ac:dyDescent="0.2">
      <c r="A5" s="696" t="s">
        <v>407</v>
      </c>
      <c r="B5" s="696"/>
      <c r="C5" s="696"/>
      <c r="D5" s="696"/>
      <c r="E5" s="696"/>
      <c r="F5" s="696"/>
      <c r="G5" s="696"/>
      <c r="H5" s="696"/>
      <c r="I5" s="696"/>
      <c r="J5" s="696"/>
      <c r="K5" s="696"/>
      <c r="L5" s="696"/>
      <c r="M5" s="696"/>
      <c r="N5" s="696"/>
      <c r="O5" s="696"/>
    </row>
    <row r="6" spans="1:15" s="135" customFormat="1" ht="15" customHeight="1" x14ac:dyDescent="0.2">
      <c r="A6" s="663" t="s">
        <v>71</v>
      </c>
      <c r="B6" s="663"/>
      <c r="C6" s="663"/>
      <c r="D6" s="663"/>
      <c r="E6" s="663"/>
      <c r="F6" s="663"/>
      <c r="G6" s="663"/>
      <c r="H6" s="663"/>
      <c r="I6" s="663"/>
      <c r="J6" s="663"/>
      <c r="K6" s="663"/>
      <c r="L6" s="663"/>
      <c r="M6" s="663"/>
      <c r="N6" s="663"/>
      <c r="O6" s="663"/>
    </row>
    <row r="7" spans="1:15" s="133" customFormat="1" ht="15" customHeight="1" x14ac:dyDescent="0.2">
      <c r="A7" s="114" t="s">
        <v>297</v>
      </c>
      <c r="B7" s="89">
        <v>20</v>
      </c>
      <c r="C7" s="89">
        <v>20</v>
      </c>
      <c r="D7" s="89">
        <v>20</v>
      </c>
      <c r="E7" s="89">
        <v>20</v>
      </c>
      <c r="F7" s="89">
        <v>20</v>
      </c>
      <c r="G7" s="89">
        <v>20</v>
      </c>
      <c r="H7" s="89">
        <v>20</v>
      </c>
      <c r="I7" s="89">
        <v>20</v>
      </c>
      <c r="J7" s="89">
        <v>20</v>
      </c>
      <c r="K7" s="89">
        <v>20</v>
      </c>
      <c r="L7" s="89">
        <v>20</v>
      </c>
      <c r="M7" s="89">
        <v>20</v>
      </c>
      <c r="N7" s="90">
        <f t="shared" ref="N7:N12" si="0">INDEX(B7:M7,COUNT(B7:M7))</f>
        <v>20</v>
      </c>
      <c r="O7" s="90">
        <f t="shared" ref="O7:O12" si="1">IF(N7=0,0,AVERAGE(B7:M7))</f>
        <v>20</v>
      </c>
    </row>
    <row r="8" spans="1:15" s="133" customFormat="1" ht="15" customHeight="1" x14ac:dyDescent="0.2">
      <c r="A8" s="226" t="s">
        <v>68</v>
      </c>
      <c r="B8" s="227">
        <v>2</v>
      </c>
      <c r="C8" s="227">
        <v>2</v>
      </c>
      <c r="D8" s="227">
        <v>2</v>
      </c>
      <c r="E8" s="227">
        <v>2</v>
      </c>
      <c r="F8" s="227">
        <v>2</v>
      </c>
      <c r="G8" s="227">
        <v>2</v>
      </c>
      <c r="H8" s="227">
        <v>2</v>
      </c>
      <c r="I8" s="227">
        <v>2</v>
      </c>
      <c r="J8" s="227">
        <v>2</v>
      </c>
      <c r="K8" s="227">
        <v>2</v>
      </c>
      <c r="L8" s="227">
        <v>2</v>
      </c>
      <c r="M8" s="227">
        <v>2</v>
      </c>
      <c r="N8" s="228">
        <f t="shared" si="0"/>
        <v>2</v>
      </c>
      <c r="O8" s="228">
        <f t="shared" si="1"/>
        <v>2</v>
      </c>
    </row>
    <row r="9" spans="1:15" s="133" customFormat="1" ht="15" customHeight="1" x14ac:dyDescent="0.2">
      <c r="A9" s="114" t="s">
        <v>69</v>
      </c>
      <c r="B9" s="89">
        <v>5</v>
      </c>
      <c r="C9" s="89">
        <v>5</v>
      </c>
      <c r="D9" s="89">
        <v>5</v>
      </c>
      <c r="E9" s="89">
        <v>5</v>
      </c>
      <c r="F9" s="89">
        <v>5</v>
      </c>
      <c r="G9" s="89">
        <v>5</v>
      </c>
      <c r="H9" s="89">
        <v>5</v>
      </c>
      <c r="I9" s="89">
        <v>5</v>
      </c>
      <c r="J9" s="89">
        <v>5</v>
      </c>
      <c r="K9" s="89">
        <v>5</v>
      </c>
      <c r="L9" s="89">
        <v>5</v>
      </c>
      <c r="M9" s="89">
        <v>5</v>
      </c>
      <c r="N9" s="90">
        <f t="shared" si="0"/>
        <v>5</v>
      </c>
      <c r="O9" s="90">
        <f t="shared" si="1"/>
        <v>5</v>
      </c>
    </row>
    <row r="10" spans="1:15" s="133" customFormat="1" ht="15" customHeight="1" x14ac:dyDescent="0.2">
      <c r="A10" s="226" t="s">
        <v>70</v>
      </c>
      <c r="B10" s="227">
        <v>10</v>
      </c>
      <c r="C10" s="227">
        <v>10</v>
      </c>
      <c r="D10" s="227">
        <v>10</v>
      </c>
      <c r="E10" s="227">
        <v>10</v>
      </c>
      <c r="F10" s="227">
        <v>10</v>
      </c>
      <c r="G10" s="227">
        <v>10</v>
      </c>
      <c r="H10" s="227">
        <v>10</v>
      </c>
      <c r="I10" s="227">
        <v>10</v>
      </c>
      <c r="J10" s="227">
        <v>10</v>
      </c>
      <c r="K10" s="227">
        <v>10</v>
      </c>
      <c r="L10" s="227">
        <v>10</v>
      </c>
      <c r="M10" s="227">
        <v>10</v>
      </c>
      <c r="N10" s="228">
        <f t="shared" si="0"/>
        <v>10</v>
      </c>
      <c r="O10" s="228">
        <f t="shared" si="1"/>
        <v>10</v>
      </c>
    </row>
    <row r="11" spans="1:15" s="133" customFormat="1" ht="15" customHeight="1" x14ac:dyDescent="0.2">
      <c r="A11" s="114" t="s">
        <v>411</v>
      </c>
      <c r="B11" s="89">
        <v>4</v>
      </c>
      <c r="C11" s="89">
        <v>4</v>
      </c>
      <c r="D11" s="89">
        <v>4</v>
      </c>
      <c r="E11" s="89">
        <v>4</v>
      </c>
      <c r="F11" s="89">
        <v>4</v>
      </c>
      <c r="G11" s="89">
        <v>4</v>
      </c>
      <c r="H11" s="89">
        <v>4</v>
      </c>
      <c r="I11" s="89">
        <v>4</v>
      </c>
      <c r="J11" s="89">
        <v>4</v>
      </c>
      <c r="K11" s="89">
        <v>4</v>
      </c>
      <c r="L11" s="89">
        <v>4</v>
      </c>
      <c r="M11" s="89">
        <v>4</v>
      </c>
      <c r="N11" s="90">
        <f t="shared" si="0"/>
        <v>4</v>
      </c>
      <c r="O11" s="90">
        <f t="shared" si="1"/>
        <v>4</v>
      </c>
    </row>
    <row r="12" spans="1:15" s="133" customFormat="1" ht="15" customHeight="1" x14ac:dyDescent="0.2">
      <c r="A12" s="226" t="s">
        <v>511</v>
      </c>
      <c r="B12" s="227">
        <v>17</v>
      </c>
      <c r="C12" s="227">
        <v>17</v>
      </c>
      <c r="D12" s="227">
        <v>17</v>
      </c>
      <c r="E12" s="227">
        <v>17</v>
      </c>
      <c r="F12" s="227">
        <v>17</v>
      </c>
      <c r="G12" s="227">
        <v>17</v>
      </c>
      <c r="H12" s="227">
        <v>17</v>
      </c>
      <c r="I12" s="227">
        <v>17</v>
      </c>
      <c r="J12" s="227">
        <v>17</v>
      </c>
      <c r="K12" s="227">
        <v>17</v>
      </c>
      <c r="L12" s="227">
        <v>17</v>
      </c>
      <c r="M12" s="227">
        <v>17</v>
      </c>
      <c r="N12" s="228">
        <f t="shared" si="0"/>
        <v>17</v>
      </c>
      <c r="O12" s="228">
        <f t="shared" si="1"/>
        <v>17</v>
      </c>
    </row>
    <row r="13" spans="1:15" s="133" customFormat="1" ht="15" customHeight="1" x14ac:dyDescent="0.2">
      <c r="A13" s="114" t="s">
        <v>510</v>
      </c>
      <c r="B13" s="89">
        <v>23</v>
      </c>
      <c r="C13" s="89">
        <v>23</v>
      </c>
      <c r="D13" s="89">
        <v>23</v>
      </c>
      <c r="E13" s="89">
        <v>23</v>
      </c>
      <c r="F13" s="89">
        <v>23</v>
      </c>
      <c r="G13" s="89">
        <v>23</v>
      </c>
      <c r="H13" s="89">
        <v>23</v>
      </c>
      <c r="I13" s="89">
        <v>23</v>
      </c>
      <c r="J13" s="89">
        <v>23</v>
      </c>
      <c r="K13" s="89">
        <v>23</v>
      </c>
      <c r="L13" s="89">
        <v>23</v>
      </c>
      <c r="M13" s="89">
        <v>23</v>
      </c>
      <c r="N13" s="90">
        <f t="shared" ref="N13" si="2">INDEX(B13:M13,COUNT(B13:M13))</f>
        <v>23</v>
      </c>
      <c r="O13" s="90">
        <f t="shared" ref="O13" si="3">IF(N13=0,0,AVERAGE(B13:M13))</f>
        <v>23</v>
      </c>
    </row>
    <row r="14" spans="1:15" s="133" customFormat="1" ht="15" customHeight="1" x14ac:dyDescent="0.2">
      <c r="A14" s="205" t="s">
        <v>0</v>
      </c>
      <c r="B14" s="206">
        <f>SUM(B7:B13)</f>
        <v>81</v>
      </c>
      <c r="C14" s="206">
        <f t="shared" ref="C14:M14" si="4">SUM(C7:C13)</f>
        <v>81</v>
      </c>
      <c r="D14" s="206">
        <f t="shared" si="4"/>
        <v>81</v>
      </c>
      <c r="E14" s="206">
        <f t="shared" si="4"/>
        <v>81</v>
      </c>
      <c r="F14" s="206">
        <f t="shared" si="4"/>
        <v>81</v>
      </c>
      <c r="G14" s="206">
        <f t="shared" si="4"/>
        <v>81</v>
      </c>
      <c r="H14" s="206">
        <f t="shared" si="4"/>
        <v>81</v>
      </c>
      <c r="I14" s="206">
        <f t="shared" si="4"/>
        <v>81</v>
      </c>
      <c r="J14" s="206">
        <f t="shared" si="4"/>
        <v>81</v>
      </c>
      <c r="K14" s="206">
        <f t="shared" si="4"/>
        <v>81</v>
      </c>
      <c r="L14" s="206">
        <f t="shared" si="4"/>
        <v>81</v>
      </c>
      <c r="M14" s="206">
        <f t="shared" si="4"/>
        <v>81</v>
      </c>
      <c r="N14" s="206">
        <f>SUM(N7:N13)</f>
        <v>81</v>
      </c>
      <c r="O14" s="206">
        <f>SUM(O7:O13)</f>
        <v>81</v>
      </c>
    </row>
    <row r="15" spans="1:15" s="133" customFormat="1" ht="15" customHeight="1" x14ac:dyDescent="0.2">
      <c r="A15" s="670"/>
      <c r="B15" s="671"/>
      <c r="C15" s="671"/>
      <c r="D15" s="671"/>
      <c r="E15" s="671"/>
      <c r="F15" s="671"/>
      <c r="G15" s="671"/>
      <c r="H15" s="671"/>
      <c r="I15" s="671"/>
      <c r="J15" s="671"/>
      <c r="K15" s="671"/>
      <c r="L15" s="671"/>
      <c r="M15" s="671"/>
      <c r="N15" s="671"/>
      <c r="O15" s="672"/>
    </row>
    <row r="16" spans="1:15" s="136" customFormat="1" ht="15" customHeight="1" x14ac:dyDescent="0.2">
      <c r="A16" s="654" t="s">
        <v>406</v>
      </c>
      <c r="B16" s="655"/>
      <c r="C16" s="655"/>
      <c r="D16" s="655"/>
      <c r="E16" s="655"/>
      <c r="F16" s="655"/>
      <c r="G16" s="655"/>
      <c r="H16" s="655"/>
      <c r="I16" s="655"/>
      <c r="J16" s="655"/>
      <c r="K16" s="655"/>
      <c r="L16" s="655"/>
      <c r="M16" s="655"/>
      <c r="N16" s="655"/>
      <c r="O16" s="656"/>
    </row>
    <row r="17" spans="1:15" s="133" customFormat="1" ht="15" customHeight="1" x14ac:dyDescent="0.2">
      <c r="A17" s="488" t="s">
        <v>413</v>
      </c>
      <c r="B17" s="556">
        <f t="shared" ref="B17:G17" si="5">SUM(B26:B27,B29:B39,B52:B54,B57:B65)</f>
        <v>3048</v>
      </c>
      <c r="C17" s="556">
        <f t="shared" si="5"/>
        <v>3044</v>
      </c>
      <c r="D17" s="556">
        <f t="shared" si="5"/>
        <v>3463</v>
      </c>
      <c r="E17" s="556">
        <f t="shared" si="5"/>
        <v>3289</v>
      </c>
      <c r="F17" s="556">
        <f t="shared" si="5"/>
        <v>3832</v>
      </c>
      <c r="G17" s="556">
        <f t="shared" si="5"/>
        <v>4087</v>
      </c>
      <c r="H17" s="556">
        <f t="shared" ref="H17" si="6">SUM(H26:H27,H29:H39,H52:H54,H57:H65)</f>
        <v>4151</v>
      </c>
      <c r="I17" s="556">
        <f t="shared" ref="I17" si="7">SUM(I26:I27,I29:I39,I52:I54,I57:I65)</f>
        <v>4323</v>
      </c>
      <c r="J17" s="556">
        <f t="shared" ref="J17:K17" si="8">SUM(J26:J27,J29:J39,J52:J54,J57:J65)</f>
        <v>4047</v>
      </c>
      <c r="K17" s="556">
        <f t="shared" si="8"/>
        <v>4024</v>
      </c>
      <c r="L17" s="556">
        <f t="shared" ref="L17:M17" si="9">SUM(L26:L27,L29:L39,L52:L54,L57:L65)</f>
        <v>4268</v>
      </c>
      <c r="M17" s="556">
        <f t="shared" si="9"/>
        <v>3918</v>
      </c>
      <c r="N17" s="104">
        <f t="shared" ref="N17:N21" si="10">SUM(B17:M17)</f>
        <v>45494</v>
      </c>
      <c r="O17" s="90">
        <f t="shared" ref="O17:O22" si="11">IF(N17=0,0,AVERAGE(B17:M17))</f>
        <v>3791.1666666666665</v>
      </c>
    </row>
    <row r="18" spans="1:15" s="133" customFormat="1" ht="15" customHeight="1" x14ac:dyDescent="0.2">
      <c r="A18" s="248" t="s">
        <v>442</v>
      </c>
      <c r="B18" s="528">
        <f t="shared" ref="B18:G18" si="12">SUM(B47:B48,B28)</f>
        <v>509</v>
      </c>
      <c r="C18" s="528">
        <f t="shared" si="12"/>
        <v>346</v>
      </c>
      <c r="D18" s="528">
        <f t="shared" si="12"/>
        <v>440</v>
      </c>
      <c r="E18" s="528">
        <f t="shared" si="12"/>
        <v>463</v>
      </c>
      <c r="F18" s="528">
        <f t="shared" si="12"/>
        <v>668</v>
      </c>
      <c r="G18" s="528">
        <f t="shared" si="12"/>
        <v>481</v>
      </c>
      <c r="H18" s="528">
        <f t="shared" ref="H18" si="13">SUM(H47:H48,H28)</f>
        <v>468</v>
      </c>
      <c r="I18" s="528">
        <f t="shared" ref="I18" si="14">SUM(I47:I48,I28)</f>
        <v>412</v>
      </c>
      <c r="J18" s="528">
        <f t="shared" ref="J18:K18" si="15">SUM(J47:J48,J28)</f>
        <v>545</v>
      </c>
      <c r="K18" s="528">
        <f t="shared" si="15"/>
        <v>564</v>
      </c>
      <c r="L18" s="528">
        <f t="shared" ref="L18:M18" si="16">SUM(L47:L48,L28)</f>
        <v>497</v>
      </c>
      <c r="M18" s="528">
        <f t="shared" si="16"/>
        <v>411</v>
      </c>
      <c r="N18" s="250">
        <f t="shared" si="10"/>
        <v>5804</v>
      </c>
      <c r="O18" s="228">
        <f t="shared" si="11"/>
        <v>483.66666666666669</v>
      </c>
    </row>
    <row r="19" spans="1:15" s="133" customFormat="1" ht="20.25" customHeight="1" x14ac:dyDescent="0.2">
      <c r="A19" s="489" t="s">
        <v>516</v>
      </c>
      <c r="B19" s="347">
        <f t="shared" ref="B19:F19" si="17">SUM(B44:B46,B49:B51,B55)-B22</f>
        <v>7526</v>
      </c>
      <c r="C19" s="347">
        <f>SUM(C44:C46,C49:C51,C55)-C22</f>
        <v>7001</v>
      </c>
      <c r="D19" s="347">
        <f>SUM(D44:D46,D49:D51,D55)-D22</f>
        <v>5518</v>
      </c>
      <c r="E19" s="347">
        <f>SUM(E44:E46,E49:E51,E55)-E22</f>
        <v>9387</v>
      </c>
      <c r="F19" s="347">
        <f t="shared" si="17"/>
        <v>12109</v>
      </c>
      <c r="G19" s="347">
        <f t="shared" ref="G19" si="18">SUM(G44:G46,G49:G51,G55)-G22</f>
        <v>11449</v>
      </c>
      <c r="H19" s="347">
        <f t="shared" ref="H19" si="19">SUM(H44:H46,H49:H51,H55)-H22</f>
        <v>14980</v>
      </c>
      <c r="I19" s="347">
        <f t="shared" ref="I19" si="20">SUM(I44:I46,I49:I51,I55)-I22</f>
        <v>11465</v>
      </c>
      <c r="J19" s="347">
        <f t="shared" ref="J19:K19" si="21">SUM(J44:J46,J49:J51,J55)-J22</f>
        <v>10245</v>
      </c>
      <c r="K19" s="347">
        <f t="shared" si="21"/>
        <v>10507</v>
      </c>
      <c r="L19" s="347">
        <f t="shared" ref="L19:M19" si="22">SUM(L44:L46,L49:L51,L55)-L22</f>
        <v>12307</v>
      </c>
      <c r="M19" s="347">
        <f t="shared" si="22"/>
        <v>9591</v>
      </c>
      <c r="N19" s="90">
        <f t="shared" si="10"/>
        <v>122085</v>
      </c>
      <c r="O19" s="90">
        <f t="shared" si="11"/>
        <v>10173.75</v>
      </c>
    </row>
    <row r="20" spans="1:15" s="133" customFormat="1" ht="15" customHeight="1" x14ac:dyDescent="0.2">
      <c r="A20" s="229" t="s">
        <v>440</v>
      </c>
      <c r="B20" s="519">
        <f t="shared" ref="B20:F20" si="23">SUM(B40:B43)</f>
        <v>1213</v>
      </c>
      <c r="C20" s="519">
        <f t="shared" si="23"/>
        <v>1208</v>
      </c>
      <c r="D20" s="519">
        <f t="shared" si="23"/>
        <v>1131</v>
      </c>
      <c r="E20" s="519">
        <f t="shared" ref="E20" si="24">SUM(E40:E43)</f>
        <v>1132</v>
      </c>
      <c r="F20" s="519">
        <f t="shared" si="23"/>
        <v>1456</v>
      </c>
      <c r="G20" s="519">
        <f t="shared" ref="G20" si="25">SUM(G40:G43)</f>
        <v>1480</v>
      </c>
      <c r="H20" s="519">
        <f t="shared" ref="H20" si="26">SUM(H40:H43)</f>
        <v>1763</v>
      </c>
      <c r="I20" s="519">
        <f t="shared" ref="I20" si="27">SUM(I40:I43)</f>
        <v>1566</v>
      </c>
      <c r="J20" s="519">
        <f t="shared" ref="J20:K20" si="28">SUM(J40:J43)</f>
        <v>1504</v>
      </c>
      <c r="K20" s="519">
        <f t="shared" si="28"/>
        <v>1667</v>
      </c>
      <c r="L20" s="519">
        <f t="shared" ref="L20:M20" si="29">SUM(L40:L43)</f>
        <v>1710</v>
      </c>
      <c r="M20" s="519">
        <f t="shared" si="29"/>
        <v>1268</v>
      </c>
      <c r="N20" s="228">
        <f t="shared" si="10"/>
        <v>17098</v>
      </c>
      <c r="O20" s="228">
        <f t="shared" si="11"/>
        <v>1424.8333333333333</v>
      </c>
    </row>
    <row r="21" spans="1:15" s="133" customFormat="1" ht="15" customHeight="1" x14ac:dyDescent="0.2">
      <c r="A21" s="489" t="s">
        <v>405</v>
      </c>
      <c r="B21" s="347">
        <f t="shared" ref="B21:G21" si="30">B56</f>
        <v>21</v>
      </c>
      <c r="C21" s="347">
        <f t="shared" si="30"/>
        <v>18</v>
      </c>
      <c r="D21" s="347">
        <f t="shared" si="30"/>
        <v>5</v>
      </c>
      <c r="E21" s="347">
        <f t="shared" si="30"/>
        <v>16</v>
      </c>
      <c r="F21" s="347">
        <f t="shared" si="30"/>
        <v>11</v>
      </c>
      <c r="G21" s="347">
        <f t="shared" si="30"/>
        <v>23</v>
      </c>
      <c r="H21" s="347">
        <f t="shared" ref="H21" si="31">H56</f>
        <v>13</v>
      </c>
      <c r="I21" s="347">
        <f t="shared" ref="I21" si="32">I56</f>
        <v>37</v>
      </c>
      <c r="J21" s="347">
        <f t="shared" ref="J21:K21" si="33">J56</f>
        <v>20</v>
      </c>
      <c r="K21" s="347">
        <f t="shared" si="33"/>
        <v>16</v>
      </c>
      <c r="L21" s="347">
        <f t="shared" ref="L21:M21" si="34">L56</f>
        <v>30</v>
      </c>
      <c r="M21" s="347">
        <f t="shared" si="34"/>
        <v>30</v>
      </c>
      <c r="N21" s="90">
        <f t="shared" si="10"/>
        <v>240</v>
      </c>
      <c r="O21" s="90">
        <f t="shared" si="11"/>
        <v>20</v>
      </c>
    </row>
    <row r="22" spans="1:15" s="133" customFormat="1" ht="15" customHeight="1" x14ac:dyDescent="0.2">
      <c r="A22" s="229" t="s">
        <v>441</v>
      </c>
      <c r="B22" s="519">
        <f>SUM(B131:B132)</f>
        <v>278</v>
      </c>
      <c r="C22" s="519">
        <f>SUM(C131:C132)</f>
        <v>228</v>
      </c>
      <c r="D22" s="519">
        <f>SUM(D131:D132)</f>
        <v>259</v>
      </c>
      <c r="E22" s="519">
        <f>SUM(E131:E132)</f>
        <v>188</v>
      </c>
      <c r="F22" s="519">
        <f t="shared" ref="F22" si="35">SUM(F131:F132)</f>
        <v>247</v>
      </c>
      <c r="G22" s="519">
        <f t="shared" ref="G22" si="36">SUM(G131:G132)</f>
        <v>279</v>
      </c>
      <c r="H22" s="519">
        <f t="shared" ref="H22" si="37">SUM(H131:H132)</f>
        <v>389</v>
      </c>
      <c r="I22" s="519">
        <f t="shared" ref="I22" si="38">SUM(I131:I132)</f>
        <v>392</v>
      </c>
      <c r="J22" s="519">
        <f t="shared" ref="J22:K22" si="39">SUM(J131:J132)</f>
        <v>389</v>
      </c>
      <c r="K22" s="519">
        <f t="shared" si="39"/>
        <v>396</v>
      </c>
      <c r="L22" s="519">
        <f t="shared" ref="L22:M22" si="40">SUM(L131:L132)</f>
        <v>336</v>
      </c>
      <c r="M22" s="519">
        <f t="shared" si="40"/>
        <v>315</v>
      </c>
      <c r="N22" s="228">
        <f t="shared" ref="N22" si="41">SUM(B22:M22)</f>
        <v>3696</v>
      </c>
      <c r="O22" s="228">
        <f t="shared" si="11"/>
        <v>308</v>
      </c>
    </row>
    <row r="23" spans="1:15" s="133" customFormat="1" ht="15" customHeight="1" x14ac:dyDescent="0.2">
      <c r="A23" s="207" t="s">
        <v>0</v>
      </c>
      <c r="B23" s="206">
        <f>IF(SUM(B17:B22)=0,"",SUM(B17:B22))</f>
        <v>12595</v>
      </c>
      <c r="C23" s="206">
        <f t="shared" ref="C23:G23" si="42">IF(SUM(C17:C22)=0,"",SUM(C17:C22))</f>
        <v>11845</v>
      </c>
      <c r="D23" s="206">
        <f>IF(SUM(D17:D22)=0,"",SUM(D17:D22))</f>
        <v>10816</v>
      </c>
      <c r="E23" s="206">
        <f t="shared" si="42"/>
        <v>14475</v>
      </c>
      <c r="F23" s="206">
        <f t="shared" si="42"/>
        <v>18323</v>
      </c>
      <c r="G23" s="206">
        <f t="shared" si="42"/>
        <v>17799</v>
      </c>
      <c r="H23" s="206">
        <f>IF(SUM(H17:H22)=0,"",SUM(H17:H22))</f>
        <v>21764</v>
      </c>
      <c r="I23" s="206">
        <f t="shared" ref="I23:K23" si="43">IF(SUM(I17:I22)=0,"",SUM(I17:I22))</f>
        <v>18195</v>
      </c>
      <c r="J23" s="206">
        <f t="shared" si="43"/>
        <v>16750</v>
      </c>
      <c r="K23" s="206">
        <f t="shared" si="43"/>
        <v>17174</v>
      </c>
      <c r="L23" s="206">
        <f t="shared" ref="L23" si="44">IF(SUM(L17:L22)=0,"",SUM(L17:L22))</f>
        <v>19148</v>
      </c>
      <c r="M23" s="206">
        <f t="shared" ref="M23" si="45">IF(SUM(M17:M22)=0,"",SUM(M17:M22))</f>
        <v>15533</v>
      </c>
      <c r="N23" s="206">
        <f t="shared" ref="N23" si="46">IF(SUM(N17:N22)=0,"",SUM(N17:N22))</f>
        <v>194417</v>
      </c>
      <c r="O23" s="206">
        <f t="shared" ref="O23" si="47">IF(SUM(O17:O22)=0,"",SUM(O17:O22))</f>
        <v>16201.416666666666</v>
      </c>
    </row>
    <row r="24" spans="1:15" s="133" customFormat="1" ht="15" customHeight="1" x14ac:dyDescent="0.2">
      <c r="A24" s="41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06"/>
    </row>
    <row r="25" spans="1:15" s="136" customFormat="1" ht="15" customHeight="1" x14ac:dyDescent="0.2">
      <c r="A25" s="476" t="s">
        <v>403</v>
      </c>
      <c r="B25" s="477"/>
      <c r="C25" s="477"/>
      <c r="D25" s="477"/>
      <c r="E25" s="477"/>
      <c r="F25" s="477"/>
      <c r="G25" s="477"/>
      <c r="H25" s="477"/>
      <c r="I25" s="477"/>
      <c r="J25" s="477"/>
      <c r="K25" s="477"/>
      <c r="L25" s="477"/>
      <c r="M25" s="477"/>
      <c r="N25" s="477"/>
      <c r="O25" s="478"/>
    </row>
    <row r="26" spans="1:15" s="137" customFormat="1" ht="15" customHeight="1" x14ac:dyDescent="0.2">
      <c r="A26" s="106" t="s">
        <v>72</v>
      </c>
      <c r="B26" s="107">
        <v>111</v>
      </c>
      <c r="C26" s="107">
        <v>64</v>
      </c>
      <c r="D26" s="107">
        <v>105</v>
      </c>
      <c r="E26" s="108">
        <v>80</v>
      </c>
      <c r="F26" s="108">
        <v>85</v>
      </c>
      <c r="G26" s="108">
        <v>77</v>
      </c>
      <c r="H26" s="575">
        <v>98</v>
      </c>
      <c r="I26" s="576">
        <v>134</v>
      </c>
      <c r="J26" s="357">
        <v>100</v>
      </c>
      <c r="K26" s="357">
        <v>100</v>
      </c>
      <c r="L26" s="357">
        <v>115</v>
      </c>
      <c r="M26" s="108">
        <v>94</v>
      </c>
      <c r="N26" s="577">
        <f>SUM(B26:M26)</f>
        <v>1163</v>
      </c>
      <c r="O26" s="578">
        <f>IF(N26=0,0,AVERAGE(B26:M26))</f>
        <v>96.916666666666671</v>
      </c>
    </row>
    <row r="27" spans="1:15" s="137" customFormat="1" ht="15" customHeight="1" x14ac:dyDescent="0.2">
      <c r="A27" s="231" t="s">
        <v>29</v>
      </c>
      <c r="B27" s="232">
        <v>256</v>
      </c>
      <c r="C27" s="232">
        <v>250</v>
      </c>
      <c r="D27" s="232">
        <v>291</v>
      </c>
      <c r="E27" s="233">
        <v>326</v>
      </c>
      <c r="F27" s="233">
        <v>332</v>
      </c>
      <c r="G27" s="233">
        <v>379</v>
      </c>
      <c r="H27" s="579">
        <v>328</v>
      </c>
      <c r="I27" s="579">
        <v>432</v>
      </c>
      <c r="J27" s="579">
        <v>404</v>
      </c>
      <c r="K27" s="579">
        <v>408</v>
      </c>
      <c r="L27" s="580">
        <v>321</v>
      </c>
      <c r="M27" s="233">
        <v>385</v>
      </c>
      <c r="N27" s="581">
        <f>SUM(B27:M27)</f>
        <v>4112</v>
      </c>
      <c r="O27" s="581">
        <f>IF(N27=0,0,AVERAGE(B27:M27))</f>
        <v>342.66666666666669</v>
      </c>
    </row>
    <row r="28" spans="1:15" s="137" customFormat="1" ht="15" customHeight="1" x14ac:dyDescent="0.2">
      <c r="A28" s="507" t="s">
        <v>443</v>
      </c>
      <c r="B28" s="355">
        <v>2</v>
      </c>
      <c r="C28" s="355">
        <v>1</v>
      </c>
      <c r="D28" s="355">
        <v>2</v>
      </c>
      <c r="E28" s="508"/>
      <c r="F28" s="508">
        <v>1</v>
      </c>
      <c r="G28" s="508"/>
      <c r="H28" s="582">
        <v>2</v>
      </c>
      <c r="I28" s="582"/>
      <c r="J28" s="582"/>
      <c r="K28" s="582"/>
      <c r="L28" s="583"/>
      <c r="M28" s="508"/>
      <c r="N28" s="584">
        <f>SUM(B28:M28)</f>
        <v>8</v>
      </c>
      <c r="O28" s="584">
        <f>IF(N28=0,0,AVERAGE(B28:M28))</f>
        <v>1.6</v>
      </c>
    </row>
    <row r="29" spans="1:15" s="133" customFormat="1" ht="15" customHeight="1" x14ac:dyDescent="0.2">
      <c r="A29" s="234" t="s">
        <v>73</v>
      </c>
      <c r="B29" s="232">
        <v>97</v>
      </c>
      <c r="C29" s="232">
        <v>90</v>
      </c>
      <c r="D29" s="232">
        <v>96</v>
      </c>
      <c r="E29" s="233">
        <v>106</v>
      </c>
      <c r="F29" s="232">
        <v>105</v>
      </c>
      <c r="G29" s="232">
        <v>105</v>
      </c>
      <c r="H29" s="579">
        <v>68</v>
      </c>
      <c r="I29" s="510">
        <v>101</v>
      </c>
      <c r="J29" s="579">
        <v>93</v>
      </c>
      <c r="K29" s="510">
        <v>97</v>
      </c>
      <c r="L29" s="519">
        <v>101</v>
      </c>
      <c r="M29" s="232">
        <v>92</v>
      </c>
      <c r="N29" s="581">
        <f>SUM(B29:M29)</f>
        <v>1151</v>
      </c>
      <c r="O29" s="581">
        <f>IF(N29=0,0,AVERAGE(B29:M29))</f>
        <v>95.916666666666671</v>
      </c>
    </row>
    <row r="30" spans="1:15" s="133" customFormat="1" ht="15" customHeight="1" x14ac:dyDescent="0.2">
      <c r="A30" s="509" t="s">
        <v>74</v>
      </c>
      <c r="B30" s="355">
        <v>148</v>
      </c>
      <c r="C30" s="355">
        <v>153</v>
      </c>
      <c r="D30" s="355">
        <v>202</v>
      </c>
      <c r="E30" s="508">
        <v>150</v>
      </c>
      <c r="F30" s="355">
        <v>164</v>
      </c>
      <c r="G30" s="355">
        <v>220</v>
      </c>
      <c r="H30" s="582">
        <v>205</v>
      </c>
      <c r="I30" s="585">
        <v>266</v>
      </c>
      <c r="J30" s="582">
        <v>241</v>
      </c>
      <c r="K30" s="585">
        <v>242</v>
      </c>
      <c r="L30" s="586">
        <v>274</v>
      </c>
      <c r="M30" s="355">
        <v>186</v>
      </c>
      <c r="N30" s="584">
        <f t="shared" ref="N30:N65" si="48">SUM(B30:M30)</f>
        <v>2451</v>
      </c>
      <c r="O30" s="584">
        <f t="shared" ref="O30:O65" si="49">IF(N30=0,0,AVERAGE(B30:M30))</f>
        <v>204.25</v>
      </c>
    </row>
    <row r="31" spans="1:15" s="133" customFormat="1" ht="15" customHeight="1" x14ac:dyDescent="0.2">
      <c r="A31" s="234" t="s">
        <v>75</v>
      </c>
      <c r="B31" s="232">
        <v>80</v>
      </c>
      <c r="C31" s="232">
        <v>77</v>
      </c>
      <c r="D31" s="232">
        <v>70</v>
      </c>
      <c r="E31" s="233">
        <v>54</v>
      </c>
      <c r="F31" s="232">
        <v>82</v>
      </c>
      <c r="G31" s="232">
        <v>63</v>
      </c>
      <c r="H31" s="579">
        <v>59</v>
      </c>
      <c r="I31" s="510">
        <v>57</v>
      </c>
      <c r="J31" s="579">
        <v>87</v>
      </c>
      <c r="K31" s="510">
        <v>84</v>
      </c>
      <c r="L31" s="519">
        <v>85</v>
      </c>
      <c r="M31" s="232">
        <v>51</v>
      </c>
      <c r="N31" s="581">
        <f t="shared" si="48"/>
        <v>849</v>
      </c>
      <c r="O31" s="581">
        <f t="shared" si="49"/>
        <v>70.75</v>
      </c>
    </row>
    <row r="32" spans="1:15" s="133" customFormat="1" ht="15" customHeight="1" x14ac:dyDescent="0.2">
      <c r="A32" s="509" t="s">
        <v>76</v>
      </c>
      <c r="B32" s="355">
        <v>149</v>
      </c>
      <c r="C32" s="355">
        <v>141</v>
      </c>
      <c r="D32" s="355">
        <v>169</v>
      </c>
      <c r="E32" s="508">
        <v>156</v>
      </c>
      <c r="F32" s="355">
        <v>164</v>
      </c>
      <c r="G32" s="355">
        <v>180</v>
      </c>
      <c r="H32" s="582">
        <v>164</v>
      </c>
      <c r="I32" s="585">
        <v>167</v>
      </c>
      <c r="J32" s="582">
        <v>155</v>
      </c>
      <c r="K32" s="585">
        <v>176</v>
      </c>
      <c r="L32" s="586">
        <v>193</v>
      </c>
      <c r="M32" s="355">
        <v>158</v>
      </c>
      <c r="N32" s="584">
        <f t="shared" si="48"/>
        <v>1972</v>
      </c>
      <c r="O32" s="584">
        <f t="shared" si="49"/>
        <v>164.33333333333334</v>
      </c>
    </row>
    <row r="33" spans="1:15" s="133" customFormat="1" ht="15" customHeight="1" x14ac:dyDescent="0.2">
      <c r="A33" s="234" t="s">
        <v>77</v>
      </c>
      <c r="B33" s="232">
        <v>346</v>
      </c>
      <c r="C33" s="232">
        <v>310</v>
      </c>
      <c r="D33" s="232">
        <v>248</v>
      </c>
      <c r="E33" s="233">
        <v>300</v>
      </c>
      <c r="F33" s="232">
        <v>267</v>
      </c>
      <c r="G33" s="232">
        <v>331</v>
      </c>
      <c r="H33" s="579">
        <v>350</v>
      </c>
      <c r="I33" s="510">
        <v>381</v>
      </c>
      <c r="J33" s="579">
        <v>322</v>
      </c>
      <c r="K33" s="510">
        <v>380</v>
      </c>
      <c r="L33" s="519">
        <v>336</v>
      </c>
      <c r="M33" s="232">
        <v>325</v>
      </c>
      <c r="N33" s="581">
        <f t="shared" si="48"/>
        <v>3896</v>
      </c>
      <c r="O33" s="581">
        <f t="shared" si="49"/>
        <v>324.66666666666669</v>
      </c>
    </row>
    <row r="34" spans="1:15" s="133" customFormat="1" ht="15" customHeight="1" x14ac:dyDescent="0.2">
      <c r="A34" s="509" t="s">
        <v>78</v>
      </c>
      <c r="B34" s="355">
        <v>184</v>
      </c>
      <c r="C34" s="355">
        <v>239</v>
      </c>
      <c r="D34" s="355">
        <v>266</v>
      </c>
      <c r="E34" s="508">
        <v>286</v>
      </c>
      <c r="F34" s="110">
        <v>291</v>
      </c>
      <c r="G34" s="355">
        <v>300</v>
      </c>
      <c r="H34" s="582">
        <f>287+1</f>
        <v>288</v>
      </c>
      <c r="I34" s="585">
        <v>295</v>
      </c>
      <c r="J34" s="582">
        <v>283</v>
      </c>
      <c r="K34" s="585">
        <v>301</v>
      </c>
      <c r="L34" s="586">
        <v>286</v>
      </c>
      <c r="M34" s="355">
        <v>282</v>
      </c>
      <c r="N34" s="584">
        <f t="shared" si="48"/>
        <v>3301</v>
      </c>
      <c r="O34" s="584">
        <f t="shared" si="49"/>
        <v>275.08333333333331</v>
      </c>
    </row>
    <row r="35" spans="1:15" s="133" customFormat="1" ht="15" customHeight="1" x14ac:dyDescent="0.2">
      <c r="A35" s="234" t="s">
        <v>438</v>
      </c>
      <c r="B35" s="232">
        <v>102</v>
      </c>
      <c r="C35" s="232">
        <v>107</v>
      </c>
      <c r="D35" s="232">
        <v>139</v>
      </c>
      <c r="E35" s="233">
        <v>88</v>
      </c>
      <c r="F35" s="232">
        <v>113</v>
      </c>
      <c r="G35" s="232">
        <v>149</v>
      </c>
      <c r="H35" s="579">
        <v>99</v>
      </c>
      <c r="I35" s="510">
        <v>120</v>
      </c>
      <c r="J35" s="579">
        <v>85</v>
      </c>
      <c r="K35" s="510">
        <v>90</v>
      </c>
      <c r="L35" s="519">
        <v>105</v>
      </c>
      <c r="M35" s="232">
        <v>95</v>
      </c>
      <c r="N35" s="581">
        <f t="shared" si="48"/>
        <v>1292</v>
      </c>
      <c r="O35" s="581">
        <f t="shared" si="49"/>
        <v>107.66666666666667</v>
      </c>
    </row>
    <row r="36" spans="1:15" s="133" customFormat="1" ht="15" customHeight="1" x14ac:dyDescent="0.2">
      <c r="A36" s="509" t="s">
        <v>79</v>
      </c>
      <c r="B36" s="355">
        <v>321</v>
      </c>
      <c r="C36" s="355">
        <v>308</v>
      </c>
      <c r="D36" s="355">
        <v>363</v>
      </c>
      <c r="E36" s="508">
        <v>355</v>
      </c>
      <c r="F36" s="355">
        <v>385</v>
      </c>
      <c r="G36" s="355">
        <v>411</v>
      </c>
      <c r="H36" s="582">
        <v>513</v>
      </c>
      <c r="I36" s="585">
        <v>348</v>
      </c>
      <c r="J36" s="582">
        <v>384</v>
      </c>
      <c r="K36" s="585">
        <v>352</v>
      </c>
      <c r="L36" s="586">
        <v>355</v>
      </c>
      <c r="M36" s="355">
        <v>326</v>
      </c>
      <c r="N36" s="584">
        <f t="shared" si="48"/>
        <v>4421</v>
      </c>
      <c r="O36" s="584">
        <f t="shared" si="49"/>
        <v>368.41666666666669</v>
      </c>
    </row>
    <row r="37" spans="1:15" s="133" customFormat="1" ht="15" customHeight="1" x14ac:dyDescent="0.2">
      <c r="A37" s="234" t="s">
        <v>80</v>
      </c>
      <c r="B37" s="232">
        <v>37</v>
      </c>
      <c r="C37" s="232">
        <v>52</v>
      </c>
      <c r="D37" s="232">
        <v>66</v>
      </c>
      <c r="E37" s="233">
        <v>55</v>
      </c>
      <c r="F37" s="232">
        <v>53</v>
      </c>
      <c r="G37" s="232">
        <v>45</v>
      </c>
      <c r="H37" s="579">
        <v>50</v>
      </c>
      <c r="I37" s="510">
        <v>53</v>
      </c>
      <c r="J37" s="579">
        <v>51</v>
      </c>
      <c r="K37" s="510">
        <v>43</v>
      </c>
      <c r="L37" s="519">
        <v>55</v>
      </c>
      <c r="M37" s="232">
        <v>45</v>
      </c>
      <c r="N37" s="581">
        <f t="shared" si="48"/>
        <v>605</v>
      </c>
      <c r="O37" s="581">
        <f t="shared" si="49"/>
        <v>50.416666666666664</v>
      </c>
    </row>
    <row r="38" spans="1:15" s="133" customFormat="1" ht="15" customHeight="1" x14ac:dyDescent="0.2">
      <c r="A38" s="509" t="s">
        <v>81</v>
      </c>
      <c r="B38" s="355">
        <v>94</v>
      </c>
      <c r="C38" s="355">
        <v>77</v>
      </c>
      <c r="D38" s="355">
        <v>92</v>
      </c>
      <c r="E38" s="508">
        <v>104</v>
      </c>
      <c r="F38" s="355">
        <v>89</v>
      </c>
      <c r="G38" s="355">
        <v>97</v>
      </c>
      <c r="H38" s="582">
        <v>99</v>
      </c>
      <c r="I38" s="585">
        <v>85</v>
      </c>
      <c r="J38" s="582">
        <v>83</v>
      </c>
      <c r="K38" s="585">
        <v>87</v>
      </c>
      <c r="L38" s="586">
        <v>89</v>
      </c>
      <c r="M38" s="355">
        <v>88</v>
      </c>
      <c r="N38" s="584">
        <f t="shared" si="48"/>
        <v>1084</v>
      </c>
      <c r="O38" s="584">
        <f t="shared" si="49"/>
        <v>90.333333333333329</v>
      </c>
    </row>
    <row r="39" spans="1:15" s="133" customFormat="1" ht="15" customHeight="1" x14ac:dyDescent="0.2">
      <c r="A39" s="234" t="s">
        <v>82</v>
      </c>
      <c r="B39" s="232">
        <v>266</v>
      </c>
      <c r="C39" s="232">
        <v>238</v>
      </c>
      <c r="D39" s="232">
        <v>370</v>
      </c>
      <c r="E39" s="232">
        <v>306</v>
      </c>
      <c r="F39" s="232">
        <v>513</v>
      </c>
      <c r="G39" s="232">
        <v>426</v>
      </c>
      <c r="H39" s="579">
        <v>471</v>
      </c>
      <c r="I39" s="510">
        <v>429</v>
      </c>
      <c r="J39" s="579">
        <v>438</v>
      </c>
      <c r="K39" s="510">
        <v>411</v>
      </c>
      <c r="L39" s="519">
        <v>485</v>
      </c>
      <c r="M39" s="232">
        <v>476</v>
      </c>
      <c r="N39" s="581">
        <f t="shared" si="48"/>
        <v>4829</v>
      </c>
      <c r="O39" s="581">
        <f t="shared" si="49"/>
        <v>402.41666666666669</v>
      </c>
    </row>
    <row r="40" spans="1:15" s="133" customFormat="1" ht="15" customHeight="1" x14ac:dyDescent="0.2">
      <c r="A40" s="509" t="s">
        <v>83</v>
      </c>
      <c r="B40" s="355">
        <f>B124</f>
        <v>731</v>
      </c>
      <c r="C40" s="355">
        <v>593</v>
      </c>
      <c r="D40" s="355">
        <v>455</v>
      </c>
      <c r="E40" s="355">
        <v>522</v>
      </c>
      <c r="F40" s="355">
        <v>670</v>
      </c>
      <c r="G40" s="355">
        <v>642</v>
      </c>
      <c r="H40" s="355">
        <v>780</v>
      </c>
      <c r="I40" s="355">
        <v>692</v>
      </c>
      <c r="J40" s="508">
        <v>674</v>
      </c>
      <c r="K40" s="508">
        <v>780</v>
      </c>
      <c r="L40" s="508">
        <v>724</v>
      </c>
      <c r="M40" s="508">
        <v>562</v>
      </c>
      <c r="N40" s="584">
        <f t="shared" si="48"/>
        <v>7825</v>
      </c>
      <c r="O40" s="584">
        <f t="shared" si="49"/>
        <v>652.08333333333337</v>
      </c>
    </row>
    <row r="41" spans="1:15" s="133" customFormat="1" ht="15" customHeight="1" x14ac:dyDescent="0.2">
      <c r="A41" s="234" t="s">
        <v>84</v>
      </c>
      <c r="B41" s="232">
        <f>B125</f>
        <v>273</v>
      </c>
      <c r="C41" s="232">
        <v>64</v>
      </c>
      <c r="D41" s="232">
        <v>89</v>
      </c>
      <c r="E41" s="232">
        <v>68</v>
      </c>
      <c r="F41" s="232">
        <v>99</v>
      </c>
      <c r="G41" s="232">
        <v>110</v>
      </c>
      <c r="H41" s="232">
        <f>180+1</f>
        <v>181</v>
      </c>
      <c r="I41" s="232">
        <v>105</v>
      </c>
      <c r="J41" s="233">
        <v>94</v>
      </c>
      <c r="K41" s="233">
        <v>113</v>
      </c>
      <c r="L41" s="233">
        <v>90</v>
      </c>
      <c r="M41" s="233">
        <v>80</v>
      </c>
      <c r="N41" s="581">
        <f t="shared" si="48"/>
        <v>1366</v>
      </c>
      <c r="O41" s="581">
        <f t="shared" si="49"/>
        <v>113.83333333333333</v>
      </c>
    </row>
    <row r="42" spans="1:15" s="133" customFormat="1" ht="15" customHeight="1" x14ac:dyDescent="0.2">
      <c r="A42" s="509" t="s">
        <v>85</v>
      </c>
      <c r="B42" s="355">
        <f>B126</f>
        <v>72</v>
      </c>
      <c r="C42" s="355">
        <v>366</v>
      </c>
      <c r="D42" s="355">
        <v>391</v>
      </c>
      <c r="E42" s="355">
        <v>387</v>
      </c>
      <c r="F42" s="355">
        <v>515</v>
      </c>
      <c r="G42" s="355">
        <v>471</v>
      </c>
      <c r="H42" s="355">
        <v>551</v>
      </c>
      <c r="I42" s="355">
        <v>492</v>
      </c>
      <c r="J42" s="508">
        <v>497</v>
      </c>
      <c r="K42" s="508">
        <v>513</v>
      </c>
      <c r="L42" s="508">
        <v>574</v>
      </c>
      <c r="M42" s="508">
        <v>500</v>
      </c>
      <c r="N42" s="584">
        <f t="shared" si="48"/>
        <v>5329</v>
      </c>
      <c r="O42" s="584">
        <f t="shared" si="49"/>
        <v>444.08333333333331</v>
      </c>
    </row>
    <row r="43" spans="1:15" s="133" customFormat="1" ht="15" customHeight="1" x14ac:dyDescent="0.2">
      <c r="A43" s="234" t="s">
        <v>86</v>
      </c>
      <c r="B43" s="232">
        <v>137</v>
      </c>
      <c r="C43" s="232">
        <v>185</v>
      </c>
      <c r="D43" s="232">
        <v>196</v>
      </c>
      <c r="E43" s="232">
        <v>155</v>
      </c>
      <c r="F43" s="232">
        <v>172</v>
      </c>
      <c r="G43" s="232">
        <v>257</v>
      </c>
      <c r="H43" s="232">
        <v>251</v>
      </c>
      <c r="I43" s="232">
        <v>277</v>
      </c>
      <c r="J43" s="233">
        <v>239</v>
      </c>
      <c r="K43" s="233">
        <v>261</v>
      </c>
      <c r="L43" s="233">
        <v>322</v>
      </c>
      <c r="M43" s="233">
        <v>126</v>
      </c>
      <c r="N43" s="581">
        <f t="shared" si="48"/>
        <v>2578</v>
      </c>
      <c r="O43" s="581">
        <f t="shared" si="49"/>
        <v>214.83333333333334</v>
      </c>
    </row>
    <row r="44" spans="1:15" s="133" customFormat="1" ht="15" customHeight="1" x14ac:dyDescent="0.2">
      <c r="A44" s="109" t="s">
        <v>355</v>
      </c>
      <c r="B44" s="110">
        <v>1619</v>
      </c>
      <c r="C44" s="110">
        <v>1421</v>
      </c>
      <c r="D44" s="110">
        <v>928</v>
      </c>
      <c r="E44" s="110">
        <v>1642</v>
      </c>
      <c r="F44" s="110">
        <v>1844</v>
      </c>
      <c r="G44" s="110">
        <v>1337</v>
      </c>
      <c r="H44" s="110">
        <v>1697</v>
      </c>
      <c r="I44" s="587">
        <v>1855</v>
      </c>
      <c r="J44" s="588">
        <v>1378</v>
      </c>
      <c r="K44" s="587">
        <v>1616</v>
      </c>
      <c r="L44" s="347">
        <v>2134</v>
      </c>
      <c r="M44" s="110">
        <v>1573</v>
      </c>
      <c r="N44" s="578">
        <f t="shared" si="48"/>
        <v>19044</v>
      </c>
      <c r="O44" s="578">
        <f t="shared" si="49"/>
        <v>1587</v>
      </c>
    </row>
    <row r="45" spans="1:15" s="133" customFormat="1" ht="15" customHeight="1" x14ac:dyDescent="0.2">
      <c r="A45" s="234" t="s">
        <v>87</v>
      </c>
      <c r="B45" s="232">
        <v>2305</v>
      </c>
      <c r="C45" s="232">
        <v>2026</v>
      </c>
      <c r="D45" s="232">
        <v>1450</v>
      </c>
      <c r="E45" s="232">
        <v>2368</v>
      </c>
      <c r="F45" s="232">
        <v>3145</v>
      </c>
      <c r="G45" s="232">
        <v>2980</v>
      </c>
      <c r="H45" s="232">
        <v>4384</v>
      </c>
      <c r="I45" s="510">
        <v>3052</v>
      </c>
      <c r="J45" s="579">
        <v>2701</v>
      </c>
      <c r="K45" s="510">
        <v>2806</v>
      </c>
      <c r="L45" s="519">
        <v>3470</v>
      </c>
      <c r="M45" s="232">
        <v>2840</v>
      </c>
      <c r="N45" s="581">
        <f t="shared" si="48"/>
        <v>33527</v>
      </c>
      <c r="O45" s="581">
        <f t="shared" si="49"/>
        <v>2793.9166666666665</v>
      </c>
    </row>
    <row r="46" spans="1:15" s="133" customFormat="1" ht="15" customHeight="1" x14ac:dyDescent="0.2">
      <c r="A46" s="109" t="s">
        <v>67</v>
      </c>
      <c r="B46" s="110">
        <v>1369</v>
      </c>
      <c r="C46" s="110">
        <v>1299</v>
      </c>
      <c r="D46" s="110">
        <v>1079</v>
      </c>
      <c r="E46" s="110">
        <v>1607</v>
      </c>
      <c r="F46" s="110">
        <v>1827</v>
      </c>
      <c r="G46" s="110">
        <v>1480</v>
      </c>
      <c r="H46" s="110">
        <v>2351</v>
      </c>
      <c r="I46" s="587">
        <v>1850</v>
      </c>
      <c r="J46" s="588">
        <v>1725</v>
      </c>
      <c r="K46" s="587">
        <v>1797</v>
      </c>
      <c r="L46" s="347">
        <v>1979</v>
      </c>
      <c r="M46" s="110">
        <v>1535</v>
      </c>
      <c r="N46" s="578">
        <f t="shared" si="48"/>
        <v>19898</v>
      </c>
      <c r="O46" s="578">
        <f t="shared" si="49"/>
        <v>1658.1666666666667</v>
      </c>
    </row>
    <row r="47" spans="1:15" s="133" customFormat="1" ht="15" customHeight="1" x14ac:dyDescent="0.2">
      <c r="A47" s="234" t="s">
        <v>56</v>
      </c>
      <c r="B47" s="232">
        <v>348</v>
      </c>
      <c r="C47" s="232">
        <v>187</v>
      </c>
      <c r="D47" s="232">
        <v>278</v>
      </c>
      <c r="E47" s="232">
        <v>221</v>
      </c>
      <c r="F47" s="232">
        <v>422</v>
      </c>
      <c r="G47" s="232">
        <v>251</v>
      </c>
      <c r="H47" s="610">
        <v>301</v>
      </c>
      <c r="I47" s="510">
        <v>259</v>
      </c>
      <c r="J47" s="579">
        <v>297</v>
      </c>
      <c r="K47" s="510">
        <v>356</v>
      </c>
      <c r="L47" s="519">
        <v>320</v>
      </c>
      <c r="M47" s="232">
        <v>278</v>
      </c>
      <c r="N47" s="581">
        <f t="shared" si="48"/>
        <v>3518</v>
      </c>
      <c r="O47" s="581">
        <f t="shared" si="49"/>
        <v>293.16666666666669</v>
      </c>
    </row>
    <row r="48" spans="1:15" s="133" customFormat="1" ht="15" customHeight="1" x14ac:dyDescent="0.2">
      <c r="A48" s="109" t="s">
        <v>61</v>
      </c>
      <c r="B48" s="110">
        <v>159</v>
      </c>
      <c r="C48" s="110">
        <v>158</v>
      </c>
      <c r="D48" s="110">
        <v>160</v>
      </c>
      <c r="E48" s="110">
        <v>242</v>
      </c>
      <c r="F48" s="110">
        <v>245</v>
      </c>
      <c r="G48" s="110">
        <v>230</v>
      </c>
      <c r="H48" s="611">
        <v>165</v>
      </c>
      <c r="I48" s="587">
        <v>153</v>
      </c>
      <c r="J48" s="588">
        <v>248</v>
      </c>
      <c r="K48" s="587">
        <v>208</v>
      </c>
      <c r="L48" s="589">
        <v>177</v>
      </c>
      <c r="M48" s="110">
        <v>133</v>
      </c>
      <c r="N48" s="578">
        <f t="shared" si="48"/>
        <v>2278</v>
      </c>
      <c r="O48" s="578">
        <f t="shared" si="49"/>
        <v>189.83333333333334</v>
      </c>
    </row>
    <row r="49" spans="1:15" s="133" customFormat="1" ht="15" customHeight="1" x14ac:dyDescent="0.2">
      <c r="A49" s="234" t="s">
        <v>88</v>
      </c>
      <c r="B49" s="232">
        <v>453</v>
      </c>
      <c r="C49" s="232">
        <v>526</v>
      </c>
      <c r="D49" s="232">
        <v>571</v>
      </c>
      <c r="E49" s="232">
        <v>1164</v>
      </c>
      <c r="F49" s="232">
        <v>1618</v>
      </c>
      <c r="G49" s="232">
        <v>2111</v>
      </c>
      <c r="H49" s="610">
        <v>2112</v>
      </c>
      <c r="I49" s="510">
        <v>1515</v>
      </c>
      <c r="J49" s="579">
        <v>1828</v>
      </c>
      <c r="K49" s="510">
        <v>1529</v>
      </c>
      <c r="L49" s="590">
        <v>1557</v>
      </c>
      <c r="M49" s="232">
        <v>1152</v>
      </c>
      <c r="N49" s="581">
        <f t="shared" si="48"/>
        <v>16136</v>
      </c>
      <c r="O49" s="581">
        <f t="shared" si="49"/>
        <v>1344.6666666666667</v>
      </c>
    </row>
    <row r="50" spans="1:15" s="133" customFormat="1" ht="15" customHeight="1" x14ac:dyDescent="0.2">
      <c r="A50" s="109" t="s">
        <v>66</v>
      </c>
      <c r="B50" s="110">
        <v>1727</v>
      </c>
      <c r="C50" s="110">
        <v>1606</v>
      </c>
      <c r="D50" s="110">
        <v>1345</v>
      </c>
      <c r="E50" s="110">
        <v>2063</v>
      </c>
      <c r="F50" s="110">
        <v>2993</v>
      </c>
      <c r="G50" s="110">
        <v>2511</v>
      </c>
      <c r="H50" s="611">
        <v>3155</v>
      </c>
      <c r="I50" s="587">
        <v>2256</v>
      </c>
      <c r="J50" s="588">
        <v>1937</v>
      </c>
      <c r="K50" s="587">
        <v>2161</v>
      </c>
      <c r="L50" s="589">
        <v>2480</v>
      </c>
      <c r="M50" s="110">
        <v>1813</v>
      </c>
      <c r="N50" s="578">
        <f t="shared" si="48"/>
        <v>26047</v>
      </c>
      <c r="O50" s="578">
        <f t="shared" si="49"/>
        <v>2170.5833333333335</v>
      </c>
    </row>
    <row r="51" spans="1:15" s="133" customFormat="1" ht="17.25" customHeight="1" x14ac:dyDescent="0.2">
      <c r="A51" s="234" t="s">
        <v>89</v>
      </c>
      <c r="B51" s="232">
        <v>163</v>
      </c>
      <c r="C51" s="232">
        <v>175</v>
      </c>
      <c r="D51" s="232">
        <v>232</v>
      </c>
      <c r="E51" s="232">
        <v>409</v>
      </c>
      <c r="F51" s="232">
        <v>412</v>
      </c>
      <c r="G51" s="232">
        <v>606</v>
      </c>
      <c r="H51" s="232">
        <v>739</v>
      </c>
      <c r="I51" s="510">
        <v>733</v>
      </c>
      <c r="J51" s="579">
        <v>511</v>
      </c>
      <c r="K51" s="510">
        <v>334</v>
      </c>
      <c r="L51" s="590">
        <v>315</v>
      </c>
      <c r="M51" s="232">
        <v>425</v>
      </c>
      <c r="N51" s="581">
        <f t="shared" si="48"/>
        <v>5054</v>
      </c>
      <c r="O51" s="581">
        <f t="shared" si="49"/>
        <v>421.16666666666669</v>
      </c>
    </row>
    <row r="52" spans="1:15" s="134" customFormat="1" ht="15" customHeight="1" x14ac:dyDescent="0.2">
      <c r="A52" s="109" t="s">
        <v>26</v>
      </c>
      <c r="B52" s="110">
        <v>80</v>
      </c>
      <c r="C52" s="110">
        <v>78</v>
      </c>
      <c r="D52" s="110">
        <v>112</v>
      </c>
      <c r="E52" s="110">
        <v>74</v>
      </c>
      <c r="F52" s="110">
        <v>104</v>
      </c>
      <c r="G52" s="110">
        <v>114</v>
      </c>
      <c r="H52" s="611">
        <v>123</v>
      </c>
      <c r="I52" s="587">
        <v>137</v>
      </c>
      <c r="J52" s="588">
        <v>119</v>
      </c>
      <c r="K52" s="587">
        <v>141</v>
      </c>
      <c r="L52" s="589">
        <v>129</v>
      </c>
      <c r="M52" s="110">
        <v>131</v>
      </c>
      <c r="N52" s="578">
        <f t="shared" si="48"/>
        <v>1342</v>
      </c>
      <c r="O52" s="578">
        <f t="shared" si="49"/>
        <v>111.83333333333333</v>
      </c>
    </row>
    <row r="53" spans="1:15" s="133" customFormat="1" ht="15" customHeight="1" x14ac:dyDescent="0.2">
      <c r="A53" s="234" t="s">
        <v>90</v>
      </c>
      <c r="B53" s="232">
        <v>58</v>
      </c>
      <c r="C53" s="232">
        <v>86</v>
      </c>
      <c r="D53" s="232">
        <v>79</v>
      </c>
      <c r="E53" s="233">
        <v>75</v>
      </c>
      <c r="F53" s="232">
        <v>80</v>
      </c>
      <c r="G53" s="232">
        <v>88</v>
      </c>
      <c r="H53" s="610">
        <v>84</v>
      </c>
      <c r="I53" s="591">
        <v>82</v>
      </c>
      <c r="J53" s="592">
        <v>78</v>
      </c>
      <c r="K53" s="510">
        <v>82</v>
      </c>
      <c r="L53" s="590">
        <v>75</v>
      </c>
      <c r="M53" s="232">
        <v>68</v>
      </c>
      <c r="N53" s="581">
        <f t="shared" si="48"/>
        <v>935</v>
      </c>
      <c r="O53" s="581">
        <f t="shared" si="49"/>
        <v>77.916666666666671</v>
      </c>
    </row>
    <row r="54" spans="1:15" s="133" customFormat="1" ht="15" customHeight="1" x14ac:dyDescent="0.2">
      <c r="A54" s="109" t="s">
        <v>91</v>
      </c>
      <c r="B54" s="110">
        <v>304</v>
      </c>
      <c r="C54" s="110">
        <v>304</v>
      </c>
      <c r="D54" s="110">
        <v>348</v>
      </c>
      <c r="E54" s="110">
        <v>286</v>
      </c>
      <c r="F54" s="110">
        <v>407</v>
      </c>
      <c r="G54" s="110">
        <v>480</v>
      </c>
      <c r="H54" s="611">
        <v>422</v>
      </c>
      <c r="I54" s="593">
        <v>471</v>
      </c>
      <c r="J54" s="594">
        <v>440</v>
      </c>
      <c r="K54" s="587">
        <v>433</v>
      </c>
      <c r="L54" s="589">
        <v>451</v>
      </c>
      <c r="M54" s="110">
        <v>470</v>
      </c>
      <c r="N54" s="578">
        <f t="shared" si="48"/>
        <v>4816</v>
      </c>
      <c r="O54" s="578">
        <f t="shared" si="49"/>
        <v>401.33333333333331</v>
      </c>
    </row>
    <row r="55" spans="1:15" s="133" customFormat="1" ht="15" customHeight="1" x14ac:dyDescent="0.2">
      <c r="A55" s="234" t="s">
        <v>92</v>
      </c>
      <c r="B55" s="232">
        <v>168</v>
      </c>
      <c r="C55" s="232">
        <v>176</v>
      </c>
      <c r="D55" s="232">
        <v>172</v>
      </c>
      <c r="E55" s="232">
        <v>322</v>
      </c>
      <c r="F55" s="232">
        <v>517</v>
      </c>
      <c r="G55" s="232">
        <v>703</v>
      </c>
      <c r="H55" s="232">
        <v>931</v>
      </c>
      <c r="I55" s="591">
        <v>596</v>
      </c>
      <c r="J55" s="579">
        <v>554</v>
      </c>
      <c r="K55" s="510">
        <v>660</v>
      </c>
      <c r="L55" s="590">
        <v>708</v>
      </c>
      <c r="M55" s="232">
        <v>568</v>
      </c>
      <c r="N55" s="581">
        <f t="shared" si="48"/>
        <v>6075</v>
      </c>
      <c r="O55" s="581">
        <f t="shared" si="49"/>
        <v>506.25</v>
      </c>
    </row>
    <row r="56" spans="1:15" s="134" customFormat="1" ht="15" customHeight="1" x14ac:dyDescent="0.2">
      <c r="A56" s="109" t="s">
        <v>405</v>
      </c>
      <c r="B56" s="110">
        <v>21</v>
      </c>
      <c r="C56" s="110">
        <v>18</v>
      </c>
      <c r="D56" s="110">
        <v>5</v>
      </c>
      <c r="E56" s="110">
        <v>16</v>
      </c>
      <c r="F56" s="110">
        <v>11</v>
      </c>
      <c r="G56" s="110">
        <v>23</v>
      </c>
      <c r="H56" s="588">
        <v>13</v>
      </c>
      <c r="I56" s="595">
        <v>37</v>
      </c>
      <c r="J56" s="588">
        <v>20</v>
      </c>
      <c r="K56" s="587">
        <v>16</v>
      </c>
      <c r="L56" s="589">
        <v>30</v>
      </c>
      <c r="M56" s="110">
        <v>30</v>
      </c>
      <c r="N56" s="578">
        <f t="shared" si="48"/>
        <v>240</v>
      </c>
      <c r="O56" s="578">
        <f t="shared" si="49"/>
        <v>20</v>
      </c>
    </row>
    <row r="57" spans="1:15" s="134" customFormat="1" ht="15" customHeight="1" x14ac:dyDescent="0.2">
      <c r="A57" s="234" t="s">
        <v>446</v>
      </c>
      <c r="B57" s="232">
        <v>78</v>
      </c>
      <c r="C57" s="232">
        <v>87</v>
      </c>
      <c r="D57" s="232">
        <v>61</v>
      </c>
      <c r="E57" s="232">
        <v>98</v>
      </c>
      <c r="F57" s="232">
        <v>86</v>
      </c>
      <c r="G57" s="232">
        <v>83</v>
      </c>
      <c r="H57" s="579">
        <v>114</v>
      </c>
      <c r="I57" s="596">
        <v>107</v>
      </c>
      <c r="J57" s="579">
        <v>126</v>
      </c>
      <c r="K57" s="510">
        <v>64</v>
      </c>
      <c r="L57" s="590">
        <v>88</v>
      </c>
      <c r="M57" s="232">
        <v>122</v>
      </c>
      <c r="N57" s="581">
        <f t="shared" si="48"/>
        <v>1114</v>
      </c>
      <c r="O57" s="581">
        <f t="shared" si="49"/>
        <v>92.833333333333329</v>
      </c>
    </row>
    <row r="58" spans="1:15" s="134" customFormat="1" ht="15" customHeight="1" x14ac:dyDescent="0.2">
      <c r="A58" s="109" t="s">
        <v>447</v>
      </c>
      <c r="B58" s="110">
        <v>103</v>
      </c>
      <c r="C58" s="110">
        <v>173</v>
      </c>
      <c r="D58" s="110">
        <v>150</v>
      </c>
      <c r="E58" s="110">
        <v>115</v>
      </c>
      <c r="F58" s="110">
        <v>144</v>
      </c>
      <c r="G58" s="110">
        <v>146</v>
      </c>
      <c r="H58" s="588">
        <v>152</v>
      </c>
      <c r="I58" s="595">
        <v>162</v>
      </c>
      <c r="J58" s="588">
        <v>136</v>
      </c>
      <c r="K58" s="587">
        <v>135</v>
      </c>
      <c r="L58" s="589">
        <v>203</v>
      </c>
      <c r="M58" s="110">
        <v>182</v>
      </c>
      <c r="N58" s="578">
        <f t="shared" si="48"/>
        <v>1801</v>
      </c>
      <c r="O58" s="578">
        <f t="shared" si="49"/>
        <v>150.08333333333334</v>
      </c>
    </row>
    <row r="59" spans="1:15" s="134" customFormat="1" ht="15" customHeight="1" x14ac:dyDescent="0.2">
      <c r="A59" s="234" t="s">
        <v>448</v>
      </c>
      <c r="B59" s="232">
        <v>55</v>
      </c>
      <c r="C59" s="232">
        <v>50</v>
      </c>
      <c r="D59" s="232">
        <v>43</v>
      </c>
      <c r="E59" s="232">
        <v>75</v>
      </c>
      <c r="F59" s="232">
        <v>78</v>
      </c>
      <c r="G59" s="232">
        <v>82</v>
      </c>
      <c r="H59" s="579">
        <v>94</v>
      </c>
      <c r="I59" s="596">
        <v>92</v>
      </c>
      <c r="J59" s="579">
        <v>89</v>
      </c>
      <c r="K59" s="510">
        <v>94</v>
      </c>
      <c r="L59" s="590">
        <v>93</v>
      </c>
      <c r="M59" s="232">
        <v>63</v>
      </c>
      <c r="N59" s="581">
        <f t="shared" si="48"/>
        <v>908</v>
      </c>
      <c r="O59" s="581">
        <f t="shared" si="49"/>
        <v>75.666666666666671</v>
      </c>
    </row>
    <row r="60" spans="1:15" s="134" customFormat="1" ht="15" customHeight="1" x14ac:dyDescent="0.2">
      <c r="A60" s="109" t="s">
        <v>449</v>
      </c>
      <c r="B60" s="110">
        <v>63</v>
      </c>
      <c r="C60" s="110">
        <v>56</v>
      </c>
      <c r="D60" s="110">
        <v>67</v>
      </c>
      <c r="E60" s="110">
        <v>69</v>
      </c>
      <c r="F60" s="110">
        <v>114</v>
      </c>
      <c r="G60" s="110">
        <v>94</v>
      </c>
      <c r="H60" s="588">
        <v>107</v>
      </c>
      <c r="I60" s="595">
        <v>70</v>
      </c>
      <c r="J60" s="588">
        <v>88</v>
      </c>
      <c r="K60" s="587">
        <v>75</v>
      </c>
      <c r="L60" s="589">
        <v>124</v>
      </c>
      <c r="M60" s="110">
        <v>71</v>
      </c>
      <c r="N60" s="578">
        <f t="shared" si="48"/>
        <v>998</v>
      </c>
      <c r="O60" s="578">
        <f t="shared" si="49"/>
        <v>83.166666666666671</v>
      </c>
    </row>
    <row r="61" spans="1:15" s="134" customFormat="1" ht="15" customHeight="1" x14ac:dyDescent="0.2">
      <c r="A61" s="234" t="s">
        <v>450</v>
      </c>
      <c r="B61" s="232">
        <v>60</v>
      </c>
      <c r="C61" s="232">
        <v>50</v>
      </c>
      <c r="D61" s="232">
        <v>40</v>
      </c>
      <c r="E61" s="232">
        <v>48</v>
      </c>
      <c r="F61" s="232">
        <v>64</v>
      </c>
      <c r="G61" s="232">
        <v>59</v>
      </c>
      <c r="H61" s="579">
        <v>89</v>
      </c>
      <c r="I61" s="596">
        <v>92</v>
      </c>
      <c r="J61" s="579">
        <v>75</v>
      </c>
      <c r="K61" s="510">
        <v>64</v>
      </c>
      <c r="L61" s="590">
        <v>109</v>
      </c>
      <c r="M61" s="232">
        <v>63</v>
      </c>
      <c r="N61" s="581">
        <f t="shared" si="48"/>
        <v>813</v>
      </c>
      <c r="O61" s="581">
        <f t="shared" si="49"/>
        <v>67.75</v>
      </c>
    </row>
    <row r="62" spans="1:15" s="134" customFormat="1" ht="15" customHeight="1" x14ac:dyDescent="0.2">
      <c r="A62" s="109" t="s">
        <v>451</v>
      </c>
      <c r="B62" s="110">
        <v>15</v>
      </c>
      <c r="C62" s="110">
        <v>10</v>
      </c>
      <c r="D62" s="110">
        <v>16</v>
      </c>
      <c r="E62" s="110">
        <v>8</v>
      </c>
      <c r="F62" s="110">
        <v>30</v>
      </c>
      <c r="G62" s="110">
        <v>20</v>
      </c>
      <c r="H62" s="588">
        <v>25</v>
      </c>
      <c r="I62" s="595">
        <v>47</v>
      </c>
      <c r="J62" s="588">
        <v>38</v>
      </c>
      <c r="K62" s="587">
        <v>28</v>
      </c>
      <c r="L62" s="589">
        <v>26</v>
      </c>
      <c r="M62" s="110">
        <v>18</v>
      </c>
      <c r="N62" s="578">
        <f t="shared" si="48"/>
        <v>281</v>
      </c>
      <c r="O62" s="578">
        <f t="shared" si="49"/>
        <v>23.416666666666668</v>
      </c>
    </row>
    <row r="63" spans="1:15" s="134" customFormat="1" ht="15" customHeight="1" x14ac:dyDescent="0.2">
      <c r="A63" s="234" t="s">
        <v>452</v>
      </c>
      <c r="B63" s="232">
        <v>21</v>
      </c>
      <c r="C63" s="232">
        <v>22</v>
      </c>
      <c r="D63" s="232">
        <v>38</v>
      </c>
      <c r="E63" s="232">
        <v>34</v>
      </c>
      <c r="F63" s="232">
        <v>31</v>
      </c>
      <c r="G63" s="232">
        <v>42</v>
      </c>
      <c r="H63" s="579">
        <v>76</v>
      </c>
      <c r="I63" s="596">
        <v>61</v>
      </c>
      <c r="J63" s="579">
        <v>49</v>
      </c>
      <c r="K63" s="510">
        <v>62</v>
      </c>
      <c r="L63" s="590">
        <v>66</v>
      </c>
      <c r="M63" s="232">
        <v>46</v>
      </c>
      <c r="N63" s="581">
        <f t="shared" si="48"/>
        <v>548</v>
      </c>
      <c r="O63" s="581">
        <f t="shared" si="49"/>
        <v>45.666666666666664</v>
      </c>
    </row>
    <row r="64" spans="1:15" s="134" customFormat="1" ht="15" customHeight="1" x14ac:dyDescent="0.2">
      <c r="A64" s="109" t="s">
        <v>453</v>
      </c>
      <c r="B64" s="110">
        <v>6</v>
      </c>
      <c r="C64" s="110">
        <v>12</v>
      </c>
      <c r="D64" s="110">
        <v>16</v>
      </c>
      <c r="E64" s="110">
        <v>15</v>
      </c>
      <c r="F64" s="110">
        <v>24</v>
      </c>
      <c r="G64" s="110">
        <v>35</v>
      </c>
      <c r="H64" s="588">
        <v>37</v>
      </c>
      <c r="I64" s="595">
        <v>46</v>
      </c>
      <c r="J64" s="588">
        <v>39</v>
      </c>
      <c r="K64" s="587">
        <v>30</v>
      </c>
      <c r="L64" s="589">
        <v>37</v>
      </c>
      <c r="M64" s="110">
        <v>34</v>
      </c>
      <c r="N64" s="578">
        <f t="shared" si="48"/>
        <v>331</v>
      </c>
      <c r="O64" s="578">
        <f t="shared" si="49"/>
        <v>27.583333333333332</v>
      </c>
    </row>
    <row r="65" spans="1:15" s="134" customFormat="1" ht="15" customHeight="1" x14ac:dyDescent="0.2">
      <c r="A65" s="234" t="s">
        <v>454</v>
      </c>
      <c r="B65" s="232">
        <v>14</v>
      </c>
      <c r="C65" s="232">
        <v>10</v>
      </c>
      <c r="D65" s="232">
        <v>16</v>
      </c>
      <c r="E65" s="232">
        <v>26</v>
      </c>
      <c r="F65" s="232">
        <v>27</v>
      </c>
      <c r="G65" s="232">
        <v>61</v>
      </c>
      <c r="H65" s="579">
        <v>36</v>
      </c>
      <c r="I65" s="596">
        <v>88</v>
      </c>
      <c r="J65" s="579">
        <v>44</v>
      </c>
      <c r="K65" s="510">
        <v>45</v>
      </c>
      <c r="L65" s="590">
        <v>67</v>
      </c>
      <c r="M65" s="232">
        <v>47</v>
      </c>
      <c r="N65" s="581">
        <f t="shared" si="48"/>
        <v>481</v>
      </c>
      <c r="O65" s="581">
        <f t="shared" si="49"/>
        <v>40.083333333333336</v>
      </c>
    </row>
    <row r="66" spans="1:15" s="133" customFormat="1" ht="15" customHeight="1" x14ac:dyDescent="0.2">
      <c r="A66" s="207" t="s">
        <v>0</v>
      </c>
      <c r="B66" s="208">
        <f>IF(SUM(B26:B65)=0,"",SUM(B26:B65))</f>
        <v>12595</v>
      </c>
      <c r="C66" s="208">
        <f>IF(SUM(C26:C65)=0,"",SUM(C26:C65))</f>
        <v>11845</v>
      </c>
      <c r="D66" s="208">
        <f t="shared" ref="D66:M66" si="50">IF(SUM(D26:D65)=0,"",SUM(D26:D65))</f>
        <v>10816</v>
      </c>
      <c r="E66" s="208">
        <f t="shared" si="50"/>
        <v>14475</v>
      </c>
      <c r="F66" s="208">
        <f t="shared" si="50"/>
        <v>18323</v>
      </c>
      <c r="G66" s="208">
        <f t="shared" si="50"/>
        <v>17799</v>
      </c>
      <c r="H66" s="208">
        <f t="shared" si="50"/>
        <v>21764</v>
      </c>
      <c r="I66" s="208">
        <f t="shared" si="50"/>
        <v>18195</v>
      </c>
      <c r="J66" s="208">
        <f t="shared" si="50"/>
        <v>16750</v>
      </c>
      <c r="K66" s="208">
        <f t="shared" si="50"/>
        <v>17174</v>
      </c>
      <c r="L66" s="208">
        <f t="shared" si="50"/>
        <v>19148</v>
      </c>
      <c r="M66" s="208">
        <f t="shared" si="50"/>
        <v>15533</v>
      </c>
      <c r="N66" s="208">
        <f>SUM(B66:M66)</f>
        <v>194417</v>
      </c>
      <c r="O66" s="208">
        <f>IF(N66=0,0,AVERAGE(B66:M66))</f>
        <v>16201.416666666666</v>
      </c>
    </row>
    <row r="67" spans="1:15" s="133" customFormat="1" ht="15" customHeight="1" x14ac:dyDescent="0.2">
      <c r="A67" s="670"/>
      <c r="B67" s="671"/>
      <c r="C67" s="671"/>
      <c r="D67" s="671"/>
      <c r="E67" s="671"/>
      <c r="F67" s="671"/>
      <c r="G67" s="671"/>
      <c r="H67" s="671"/>
      <c r="I67" s="671"/>
      <c r="J67" s="671"/>
      <c r="K67" s="671"/>
      <c r="L67" s="671"/>
      <c r="M67" s="671"/>
      <c r="N67" s="671"/>
      <c r="O67" s="672"/>
    </row>
    <row r="68" spans="1:15" s="136" customFormat="1" ht="15" customHeight="1" x14ac:dyDescent="0.2">
      <c r="A68" s="654" t="s">
        <v>98</v>
      </c>
      <c r="B68" s="655"/>
      <c r="C68" s="655"/>
      <c r="D68" s="655"/>
      <c r="E68" s="655"/>
      <c r="F68" s="655"/>
      <c r="G68" s="655"/>
      <c r="H68" s="655"/>
      <c r="I68" s="655"/>
      <c r="J68" s="655"/>
      <c r="K68" s="655"/>
      <c r="L68" s="655"/>
      <c r="M68" s="655"/>
      <c r="N68" s="655"/>
      <c r="O68" s="656"/>
    </row>
    <row r="69" spans="1:15" s="133" customFormat="1" ht="15" customHeight="1" x14ac:dyDescent="0.2">
      <c r="A69" s="117" t="s">
        <v>94</v>
      </c>
      <c r="B69" s="107">
        <v>7</v>
      </c>
      <c r="C69" s="107">
        <v>7</v>
      </c>
      <c r="D69" s="107">
        <v>12</v>
      </c>
      <c r="E69" s="107">
        <v>8</v>
      </c>
      <c r="F69" s="88">
        <v>13</v>
      </c>
      <c r="G69" s="107">
        <v>15</v>
      </c>
      <c r="H69" s="124">
        <v>6</v>
      </c>
      <c r="I69" s="118">
        <v>12</v>
      </c>
      <c r="J69" s="118">
        <v>10</v>
      </c>
      <c r="K69" s="118">
        <v>7</v>
      </c>
      <c r="L69" s="119">
        <v>2</v>
      </c>
      <c r="M69" s="107"/>
      <c r="N69" s="104">
        <f>SUM(B69:M69)</f>
        <v>99</v>
      </c>
      <c r="O69" s="90">
        <f>IF(N69=0,0,AVERAGE(B69:M69))</f>
        <v>9</v>
      </c>
    </row>
    <row r="70" spans="1:15" s="133" customFormat="1" ht="15" customHeight="1" x14ac:dyDescent="0.2">
      <c r="A70" s="234" t="s">
        <v>95</v>
      </c>
      <c r="B70" s="232">
        <v>24</v>
      </c>
      <c r="C70" s="232">
        <v>5</v>
      </c>
      <c r="D70" s="232">
        <v>18</v>
      </c>
      <c r="E70" s="232">
        <v>18</v>
      </c>
      <c r="F70" s="227">
        <v>3</v>
      </c>
      <c r="G70" s="232"/>
      <c r="H70" s="237">
        <v>2</v>
      </c>
      <c r="I70" s="238">
        <v>2</v>
      </c>
      <c r="J70" s="239">
        <v>4</v>
      </c>
      <c r="K70" s="239">
        <v>8</v>
      </c>
      <c r="L70" s="236">
        <v>20</v>
      </c>
      <c r="M70" s="232">
        <v>9</v>
      </c>
      <c r="N70" s="228">
        <f>SUM(B70:M70)</f>
        <v>113</v>
      </c>
      <c r="O70" s="228">
        <f>IF(N70=0,0,AVERAGE(B70:M70))</f>
        <v>10.272727272727273</v>
      </c>
    </row>
    <row r="71" spans="1:15" s="134" customFormat="1" ht="15" customHeight="1" x14ac:dyDescent="0.2">
      <c r="A71" s="109" t="s">
        <v>96</v>
      </c>
      <c r="B71" s="110">
        <v>4</v>
      </c>
      <c r="C71" s="110">
        <v>1</v>
      </c>
      <c r="D71" s="110">
        <v>15</v>
      </c>
      <c r="E71" s="110">
        <v>3</v>
      </c>
      <c r="F71" s="89">
        <v>27</v>
      </c>
      <c r="G71" s="110">
        <v>15</v>
      </c>
      <c r="H71" s="120">
        <v>4</v>
      </c>
      <c r="I71" s="121">
        <v>3</v>
      </c>
      <c r="J71" s="121">
        <v>4</v>
      </c>
      <c r="K71" s="121">
        <v>15</v>
      </c>
      <c r="L71" s="122">
        <v>3</v>
      </c>
      <c r="M71" s="110">
        <v>14</v>
      </c>
      <c r="N71" s="90">
        <f>SUM(B71:M71)</f>
        <v>108</v>
      </c>
      <c r="O71" s="90">
        <f>IF(N71=0,0,AVERAGE(B71:M71))</f>
        <v>9</v>
      </c>
    </row>
    <row r="72" spans="1:15" s="134" customFormat="1" ht="15" customHeight="1" x14ac:dyDescent="0.2">
      <c r="A72" s="234" t="s">
        <v>97</v>
      </c>
      <c r="B72" s="232">
        <v>1</v>
      </c>
      <c r="C72" s="232">
        <v>2</v>
      </c>
      <c r="D72" s="232">
        <v>1</v>
      </c>
      <c r="E72" s="232">
        <v>2</v>
      </c>
      <c r="F72" s="227">
        <v>5</v>
      </c>
      <c r="G72" s="232">
        <v>5</v>
      </c>
      <c r="H72" s="240">
        <v>1</v>
      </c>
      <c r="I72" s="238"/>
      <c r="J72" s="239">
        <v>3</v>
      </c>
      <c r="K72" s="239">
        <v>2</v>
      </c>
      <c r="L72" s="241">
        <v>5</v>
      </c>
      <c r="M72" s="232">
        <v>6</v>
      </c>
      <c r="N72" s="228">
        <f>SUM(B72:M72)</f>
        <v>33</v>
      </c>
      <c r="O72" s="228">
        <f>IF(N72=0,0,AVERAGE(B72:M72))</f>
        <v>3</v>
      </c>
    </row>
    <row r="73" spans="1:15" s="134" customFormat="1" ht="15" customHeight="1" x14ac:dyDescent="0.2">
      <c r="A73" s="109" t="s">
        <v>514</v>
      </c>
      <c r="B73" s="110">
        <v>11</v>
      </c>
      <c r="C73" s="110">
        <v>3</v>
      </c>
      <c r="D73" s="110">
        <v>13</v>
      </c>
      <c r="E73" s="110">
        <v>15</v>
      </c>
      <c r="F73" s="89">
        <v>22</v>
      </c>
      <c r="G73" s="110">
        <v>12</v>
      </c>
      <c r="H73" s="120">
        <v>28</v>
      </c>
      <c r="I73" s="121">
        <v>6</v>
      </c>
      <c r="J73" s="121">
        <v>3</v>
      </c>
      <c r="K73" s="121"/>
      <c r="L73" s="122"/>
      <c r="M73" s="110"/>
      <c r="N73" s="90">
        <f>SUM(B73:M73)</f>
        <v>113</v>
      </c>
      <c r="O73" s="90">
        <f>IF(N73=0,0,AVERAGE(B73:M73))</f>
        <v>12.555555555555555</v>
      </c>
    </row>
    <row r="74" spans="1:15" s="133" customFormat="1" ht="15" customHeight="1" x14ac:dyDescent="0.2">
      <c r="A74" s="207" t="s">
        <v>0</v>
      </c>
      <c r="B74" s="206">
        <f>IF(SUM(B69:B73)=0,"",SUM(B69:B73))</f>
        <v>47</v>
      </c>
      <c r="C74" s="206">
        <f t="shared" ref="C74:M74" si="51">IF(SUM(C69:C73)=0,"",SUM(C69:C73))</f>
        <v>18</v>
      </c>
      <c r="D74" s="206">
        <f>IF(SUM(D69:D73)=0,"",SUM(D69:D73))</f>
        <v>59</v>
      </c>
      <c r="E74" s="206">
        <f t="shared" si="51"/>
        <v>46</v>
      </c>
      <c r="F74" s="206">
        <f t="shared" si="51"/>
        <v>70</v>
      </c>
      <c r="G74" s="206">
        <f t="shared" si="51"/>
        <v>47</v>
      </c>
      <c r="H74" s="206">
        <f t="shared" si="51"/>
        <v>41</v>
      </c>
      <c r="I74" s="206">
        <f t="shared" si="51"/>
        <v>23</v>
      </c>
      <c r="J74" s="206">
        <f t="shared" si="51"/>
        <v>24</v>
      </c>
      <c r="K74" s="206">
        <f t="shared" si="51"/>
        <v>32</v>
      </c>
      <c r="L74" s="206">
        <f t="shared" si="51"/>
        <v>30</v>
      </c>
      <c r="M74" s="206">
        <f t="shared" si="51"/>
        <v>29</v>
      </c>
      <c r="N74" s="206">
        <f>SUM(N69:N73)</f>
        <v>466</v>
      </c>
      <c r="O74" s="206">
        <f>SUM(O69:O73)</f>
        <v>43.828282828282831</v>
      </c>
    </row>
    <row r="75" spans="1:15" s="133" customFormat="1" ht="15" customHeight="1" x14ac:dyDescent="0.2">
      <c r="A75" s="670"/>
      <c r="B75" s="671"/>
      <c r="C75" s="671"/>
      <c r="D75" s="671"/>
      <c r="E75" s="671"/>
      <c r="F75" s="671"/>
      <c r="G75" s="671"/>
      <c r="H75" s="671"/>
      <c r="I75" s="671"/>
      <c r="J75" s="671"/>
      <c r="K75" s="671"/>
      <c r="L75" s="671"/>
      <c r="M75" s="671"/>
      <c r="N75" s="671"/>
      <c r="O75" s="672"/>
    </row>
    <row r="76" spans="1:15" s="135" customFormat="1" ht="15" customHeight="1" x14ac:dyDescent="0.2">
      <c r="A76" s="654" t="s">
        <v>517</v>
      </c>
      <c r="B76" s="655"/>
      <c r="C76" s="655"/>
      <c r="D76" s="655"/>
      <c r="E76" s="655"/>
      <c r="F76" s="655"/>
      <c r="G76" s="655"/>
      <c r="H76" s="655"/>
      <c r="I76" s="655"/>
      <c r="J76" s="655"/>
      <c r="K76" s="655"/>
      <c r="L76" s="655"/>
      <c r="M76" s="655"/>
      <c r="N76" s="655"/>
      <c r="O76" s="656"/>
    </row>
    <row r="77" spans="1:15" s="134" customFormat="1" ht="15" customHeight="1" x14ac:dyDescent="0.2">
      <c r="A77" s="117" t="s">
        <v>94</v>
      </c>
      <c r="B77" s="356">
        <v>176</v>
      </c>
      <c r="C77" s="357">
        <v>186</v>
      </c>
      <c r="D77" s="357">
        <v>197</v>
      </c>
      <c r="E77" s="357">
        <v>200</v>
      </c>
      <c r="F77" s="357">
        <v>208</v>
      </c>
      <c r="G77" s="357">
        <v>218</v>
      </c>
      <c r="H77" s="608">
        <v>214</v>
      </c>
      <c r="I77" s="608">
        <v>216</v>
      </c>
      <c r="J77" s="608">
        <v>204</v>
      </c>
      <c r="K77" s="608">
        <v>212</v>
      </c>
      <c r="L77" s="608">
        <v>213</v>
      </c>
      <c r="M77" s="608">
        <v>215</v>
      </c>
      <c r="N77" s="125">
        <f>INDEX(B77:M77,COUNT(B77:M77))</f>
        <v>215</v>
      </c>
      <c r="O77" s="90">
        <f>IF(N77=0,0,AVERAGE(B77:M77))</f>
        <v>204.91666666666666</v>
      </c>
    </row>
    <row r="78" spans="1:15" s="133" customFormat="1" ht="15" customHeight="1" x14ac:dyDescent="0.2">
      <c r="A78" s="234" t="s">
        <v>95</v>
      </c>
      <c r="B78" s="358">
        <v>261</v>
      </c>
      <c r="C78" s="490">
        <v>268</v>
      </c>
      <c r="D78" s="490">
        <v>278</v>
      </c>
      <c r="E78" s="490">
        <v>301</v>
      </c>
      <c r="F78" s="490">
        <v>302</v>
      </c>
      <c r="G78" s="490">
        <v>301</v>
      </c>
      <c r="H78" s="490">
        <v>298</v>
      </c>
      <c r="I78" s="490">
        <v>294</v>
      </c>
      <c r="J78" s="490">
        <v>296</v>
      </c>
      <c r="K78" s="490">
        <v>290</v>
      </c>
      <c r="L78" s="490">
        <v>290</v>
      </c>
      <c r="M78" s="490">
        <v>282</v>
      </c>
      <c r="N78" s="243">
        <f>INDEX(B78:M78,COUNT(B78:M78))</f>
        <v>282</v>
      </c>
      <c r="O78" s="228">
        <f>IF(N78=0,0,AVERAGE(B78:M78))</f>
        <v>288.41666666666669</v>
      </c>
    </row>
    <row r="79" spans="1:15" s="133" customFormat="1" ht="15" customHeight="1" x14ac:dyDescent="0.2">
      <c r="A79" s="109" t="s">
        <v>96</v>
      </c>
      <c r="B79" s="359">
        <v>235</v>
      </c>
      <c r="C79" s="357">
        <v>223</v>
      </c>
      <c r="D79" s="357">
        <v>218</v>
      </c>
      <c r="E79" s="357">
        <v>212</v>
      </c>
      <c r="F79" s="357">
        <v>206</v>
      </c>
      <c r="G79" s="357">
        <v>232</v>
      </c>
      <c r="H79" s="608">
        <v>242</v>
      </c>
      <c r="I79" s="608">
        <v>241</v>
      </c>
      <c r="J79" s="608">
        <v>244</v>
      </c>
      <c r="K79" s="608">
        <v>247</v>
      </c>
      <c r="L79" s="608">
        <v>247</v>
      </c>
      <c r="M79" s="608">
        <v>240</v>
      </c>
      <c r="N79" s="125">
        <f>INDEX(B79:M79,COUNT(B79:M79))</f>
        <v>240</v>
      </c>
      <c r="O79" s="90">
        <f>IF(N79=0,0,AVERAGE(B79:M79))</f>
        <v>232.25</v>
      </c>
    </row>
    <row r="80" spans="1:15" s="133" customFormat="1" ht="15" customHeight="1" x14ac:dyDescent="0.2">
      <c r="A80" s="234" t="s">
        <v>97</v>
      </c>
      <c r="B80" s="358">
        <v>110</v>
      </c>
      <c r="C80" s="490">
        <v>111</v>
      </c>
      <c r="D80" s="490">
        <v>110</v>
      </c>
      <c r="E80" s="490">
        <v>108</v>
      </c>
      <c r="F80" s="490">
        <v>112</v>
      </c>
      <c r="G80" s="490">
        <v>113</v>
      </c>
      <c r="H80" s="490">
        <v>112</v>
      </c>
      <c r="I80" s="490">
        <v>112</v>
      </c>
      <c r="J80" s="490">
        <v>114</v>
      </c>
      <c r="K80" s="490">
        <v>115</v>
      </c>
      <c r="L80" s="490">
        <v>115</v>
      </c>
      <c r="M80" s="490">
        <v>113</v>
      </c>
      <c r="N80" s="243">
        <f>INDEX(B80:M80,COUNT(B80:M80))</f>
        <v>113</v>
      </c>
      <c r="O80" s="228">
        <f>IF(N80=0,0,AVERAGE(B80:M80))</f>
        <v>112.08333333333333</v>
      </c>
    </row>
    <row r="81" spans="1:15" s="133" customFormat="1" ht="15" customHeight="1" x14ac:dyDescent="0.2">
      <c r="A81" s="509" t="s">
        <v>465</v>
      </c>
      <c r="B81" s="523">
        <v>39</v>
      </c>
      <c r="C81" s="524">
        <v>41</v>
      </c>
      <c r="D81" s="524">
        <v>47</v>
      </c>
      <c r="E81" s="524">
        <v>54</v>
      </c>
      <c r="F81" s="524">
        <v>66</v>
      </c>
      <c r="G81" s="524">
        <v>77</v>
      </c>
      <c r="H81" s="524">
        <v>92</v>
      </c>
      <c r="I81" s="524">
        <v>98</v>
      </c>
      <c r="J81" s="524">
        <v>99</v>
      </c>
      <c r="K81" s="524">
        <v>98</v>
      </c>
      <c r="L81" s="524">
        <v>96</v>
      </c>
      <c r="M81" s="524">
        <v>93</v>
      </c>
      <c r="N81" s="525">
        <f>SUM(B81:M81)</f>
        <v>900</v>
      </c>
      <c r="O81" s="367">
        <f>IF(N81=0,0,AVERAGE(B81:M81))</f>
        <v>75</v>
      </c>
    </row>
    <row r="82" spans="1:15" s="134" customFormat="1" ht="15" customHeight="1" x14ac:dyDescent="0.2">
      <c r="A82" s="207" t="s">
        <v>0</v>
      </c>
      <c r="B82" s="206">
        <f t="shared" ref="B82:K82" si="52">IF(SUM(B77:B81)=0,"",SUM(B77:B81))</f>
        <v>821</v>
      </c>
      <c r="C82" s="208">
        <f t="shared" si="52"/>
        <v>829</v>
      </c>
      <c r="D82" s="208">
        <f t="shared" si="52"/>
        <v>850</v>
      </c>
      <c r="E82" s="208">
        <f t="shared" si="52"/>
        <v>875</v>
      </c>
      <c r="F82" s="208">
        <f t="shared" si="52"/>
        <v>894</v>
      </c>
      <c r="G82" s="208">
        <f t="shared" si="52"/>
        <v>941</v>
      </c>
      <c r="H82" s="208">
        <f t="shared" si="52"/>
        <v>958</v>
      </c>
      <c r="I82" s="208">
        <f t="shared" si="52"/>
        <v>961</v>
      </c>
      <c r="J82" s="208">
        <f t="shared" si="52"/>
        <v>957</v>
      </c>
      <c r="K82" s="208">
        <f t="shared" si="52"/>
        <v>962</v>
      </c>
      <c r="L82" s="208">
        <f>IF(SUM(L77:L81)=0,"",SUM(L77:L81))</f>
        <v>961</v>
      </c>
      <c r="M82" s="208">
        <f>IF(SUM(M77:M81)=0,"",SUM(M77:M81))</f>
        <v>943</v>
      </c>
      <c r="N82" s="210">
        <f>INDEX(B82:M82,COUNT(B82:M82))</f>
        <v>943</v>
      </c>
      <c r="O82" s="210">
        <f>SUM(O77:O80)</f>
        <v>837.66666666666674</v>
      </c>
    </row>
    <row r="83" spans="1:15" s="133" customFormat="1" ht="15" customHeight="1" x14ac:dyDescent="0.2">
      <c r="A83" s="670"/>
      <c r="B83" s="671"/>
      <c r="C83" s="671"/>
      <c r="D83" s="671"/>
      <c r="E83" s="671"/>
      <c r="F83" s="671"/>
      <c r="G83" s="671"/>
      <c r="H83" s="671"/>
      <c r="I83" s="671"/>
      <c r="J83" s="671"/>
      <c r="K83" s="671"/>
      <c r="L83" s="671"/>
      <c r="M83" s="671"/>
      <c r="N83" s="671"/>
      <c r="O83" s="672"/>
    </row>
    <row r="84" spans="1:15" s="133" customFormat="1" ht="15" customHeight="1" x14ac:dyDescent="0.2">
      <c r="A84" s="654" t="s">
        <v>518</v>
      </c>
      <c r="B84" s="655"/>
      <c r="C84" s="655"/>
      <c r="D84" s="655"/>
      <c r="E84" s="655"/>
      <c r="F84" s="655"/>
      <c r="G84" s="655"/>
      <c r="H84" s="655"/>
      <c r="I84" s="655"/>
      <c r="J84" s="655"/>
      <c r="K84" s="655"/>
      <c r="L84" s="655"/>
      <c r="M84" s="655"/>
      <c r="N84" s="655"/>
      <c r="O84" s="656"/>
    </row>
    <row r="85" spans="1:15" s="133" customFormat="1" ht="15" customHeight="1" x14ac:dyDescent="0.2">
      <c r="A85" s="117" t="s">
        <v>94</v>
      </c>
      <c r="B85" s="356"/>
      <c r="C85" s="357"/>
      <c r="D85" s="357"/>
      <c r="E85" s="357"/>
      <c r="F85" s="357"/>
      <c r="G85" s="357"/>
      <c r="H85" s="608"/>
      <c r="I85" s="608"/>
      <c r="J85" s="608"/>
      <c r="K85" s="608"/>
      <c r="L85" s="608"/>
      <c r="M85" s="608"/>
      <c r="N85" s="125">
        <f>SUM(B85:M85)</f>
        <v>0</v>
      </c>
      <c r="O85" s="90">
        <f>IFERROR(IF(N85=0,0,AVERAGE(B85:M85)),"")</f>
        <v>0</v>
      </c>
    </row>
    <row r="86" spans="1:15" s="133" customFormat="1" ht="15" customHeight="1" x14ac:dyDescent="0.2">
      <c r="A86" s="234" t="s">
        <v>95</v>
      </c>
      <c r="B86" s="358"/>
      <c r="C86" s="490"/>
      <c r="D86" s="490"/>
      <c r="E86" s="490"/>
      <c r="F86" s="490"/>
      <c r="G86" s="490"/>
      <c r="H86" s="490">
        <v>3</v>
      </c>
      <c r="I86" s="490">
        <v>3</v>
      </c>
      <c r="J86" s="490"/>
      <c r="K86" s="490">
        <v>2</v>
      </c>
      <c r="L86" s="490">
        <v>10</v>
      </c>
      <c r="M86" s="490">
        <v>5</v>
      </c>
      <c r="N86" s="243">
        <f t="shared" ref="N86:N89" si="53">SUM(B86:M86)</f>
        <v>23</v>
      </c>
      <c r="O86" s="228">
        <f>IF(N86=0,0,AVERAGE(B86:M86))</f>
        <v>4.5999999999999996</v>
      </c>
    </row>
    <row r="87" spans="1:15" s="133" customFormat="1" ht="15" customHeight="1" x14ac:dyDescent="0.2">
      <c r="A87" s="109" t="s">
        <v>96</v>
      </c>
      <c r="B87" s="359"/>
      <c r="C87" s="357"/>
      <c r="D87" s="357"/>
      <c r="E87" s="357"/>
      <c r="F87" s="357"/>
      <c r="G87" s="357"/>
      <c r="H87" s="608"/>
      <c r="I87" s="608"/>
      <c r="J87" s="608"/>
      <c r="K87" s="608">
        <v>3</v>
      </c>
      <c r="L87" s="608">
        <v>2</v>
      </c>
      <c r="M87" s="608"/>
      <c r="N87" s="125">
        <f t="shared" si="53"/>
        <v>5</v>
      </c>
      <c r="O87" s="90">
        <f>IF(N87=0,0,AVERAGE(B87:M87))</f>
        <v>2.5</v>
      </c>
    </row>
    <row r="88" spans="1:15" s="133" customFormat="1" ht="15" customHeight="1" x14ac:dyDescent="0.2">
      <c r="A88" s="234" t="s">
        <v>97</v>
      </c>
      <c r="B88" s="358"/>
      <c r="C88" s="490"/>
      <c r="D88" s="490"/>
      <c r="E88" s="490"/>
      <c r="F88" s="490"/>
      <c r="G88" s="490"/>
      <c r="H88" s="490"/>
      <c r="I88" s="490"/>
      <c r="J88" s="490"/>
      <c r="K88" s="490"/>
      <c r="L88" s="490">
        <v>1</v>
      </c>
      <c r="M88" s="490">
        <v>2</v>
      </c>
      <c r="N88" s="243">
        <f t="shared" si="53"/>
        <v>3</v>
      </c>
      <c r="O88" s="228">
        <f>IF(N88=0,0,AVERAGE(B88:M88))</f>
        <v>1.5</v>
      </c>
    </row>
    <row r="89" spans="1:15" s="133" customFormat="1" ht="15" customHeight="1" x14ac:dyDescent="0.2">
      <c r="A89" s="509" t="s">
        <v>465</v>
      </c>
      <c r="B89" s="523"/>
      <c r="C89" s="524"/>
      <c r="D89" s="524"/>
      <c r="E89" s="524"/>
      <c r="F89" s="524"/>
      <c r="G89" s="524"/>
      <c r="H89" s="524"/>
      <c r="I89" s="524"/>
      <c r="J89" s="524"/>
      <c r="K89" s="524"/>
      <c r="L89" s="524">
        <v>1</v>
      </c>
      <c r="M89" s="524"/>
      <c r="N89" s="525">
        <f t="shared" si="53"/>
        <v>1</v>
      </c>
      <c r="O89" s="367">
        <f>IF(N89=0,0,AVERAGE(B89:M89))</f>
        <v>1</v>
      </c>
    </row>
    <row r="90" spans="1:15" s="133" customFormat="1" ht="15" customHeight="1" x14ac:dyDescent="0.2">
      <c r="A90" s="207" t="s">
        <v>0</v>
      </c>
      <c r="B90" s="206" t="str">
        <f t="shared" ref="B90:K90" si="54">IF(SUM(B85:B89)=0,"",SUM(B85:B89))</f>
        <v/>
      </c>
      <c r="C90" s="208" t="str">
        <f t="shared" si="54"/>
        <v/>
      </c>
      <c r="D90" s="208" t="str">
        <f t="shared" si="54"/>
        <v/>
      </c>
      <c r="E90" s="208" t="str">
        <f t="shared" si="54"/>
        <v/>
      </c>
      <c r="F90" s="208" t="str">
        <f t="shared" si="54"/>
        <v/>
      </c>
      <c r="G90" s="208" t="str">
        <f t="shared" si="54"/>
        <v/>
      </c>
      <c r="H90" s="208">
        <f t="shared" si="54"/>
        <v>3</v>
      </c>
      <c r="I90" s="208">
        <f t="shared" si="54"/>
        <v>3</v>
      </c>
      <c r="J90" s="208" t="str">
        <f t="shared" si="54"/>
        <v/>
      </c>
      <c r="K90" s="208">
        <f t="shared" si="54"/>
        <v>5</v>
      </c>
      <c r="L90" s="208">
        <f>IF(SUM(L85:L89)=0,"",SUM(L85:L89))</f>
        <v>14</v>
      </c>
      <c r="M90" s="208">
        <f>IF(SUM(M85:M89)=0,"",SUM(M85:M89))</f>
        <v>7</v>
      </c>
      <c r="N90" s="210">
        <f>SUM(B90:M90)</f>
        <v>32</v>
      </c>
      <c r="O90" s="210">
        <f>SUM(O85:O88)</f>
        <v>8.6</v>
      </c>
    </row>
    <row r="91" spans="1:15" s="133" customFormat="1" ht="15" customHeight="1" x14ac:dyDescent="0.2">
      <c r="A91" s="635"/>
      <c r="B91" s="636"/>
      <c r="C91" s="636"/>
      <c r="D91" s="636"/>
      <c r="E91" s="636"/>
      <c r="F91" s="636"/>
      <c r="G91" s="636"/>
      <c r="H91" s="636"/>
      <c r="I91" s="636"/>
      <c r="J91" s="636"/>
      <c r="K91" s="636"/>
      <c r="L91" s="636"/>
      <c r="M91" s="636"/>
      <c r="N91" s="636"/>
      <c r="O91" s="637"/>
    </row>
    <row r="92" spans="1:15" s="136" customFormat="1" ht="15" customHeight="1" x14ac:dyDescent="0.2">
      <c r="A92" s="654" t="s">
        <v>519</v>
      </c>
      <c r="B92" s="655"/>
      <c r="C92" s="655"/>
      <c r="D92" s="655"/>
      <c r="E92" s="655"/>
      <c r="F92" s="655"/>
      <c r="G92" s="655"/>
      <c r="H92" s="655"/>
      <c r="I92" s="655"/>
      <c r="J92" s="655"/>
      <c r="K92" s="655"/>
      <c r="L92" s="655"/>
      <c r="M92" s="655"/>
      <c r="N92" s="655"/>
      <c r="O92" s="656"/>
    </row>
    <row r="93" spans="1:15" s="134" customFormat="1" ht="15" customHeight="1" x14ac:dyDescent="0.2">
      <c r="A93" s="117" t="s">
        <v>94</v>
      </c>
      <c r="B93" s="107">
        <v>2</v>
      </c>
      <c r="C93" s="128">
        <v>11</v>
      </c>
      <c r="D93" s="129">
        <v>16</v>
      </c>
      <c r="E93" s="129">
        <v>8</v>
      </c>
      <c r="F93" s="129">
        <v>9</v>
      </c>
      <c r="G93" s="129">
        <v>12</v>
      </c>
      <c r="H93" s="118">
        <v>10</v>
      </c>
      <c r="I93" s="124">
        <v>3</v>
      </c>
      <c r="J93" s="397">
        <v>4</v>
      </c>
      <c r="K93" s="124">
        <v>9</v>
      </c>
      <c r="L93" s="119">
        <v>1</v>
      </c>
      <c r="M93" s="129">
        <v>2</v>
      </c>
      <c r="N93" s="104">
        <f>SUM(B93:M93)</f>
        <v>87</v>
      </c>
      <c r="O93" s="90">
        <f>IF(N93=0,0,AVERAGE(B93:M93))</f>
        <v>7.25</v>
      </c>
    </row>
    <row r="94" spans="1:15" s="133" customFormat="1" ht="15" customHeight="1" x14ac:dyDescent="0.2">
      <c r="A94" s="234" t="s">
        <v>95</v>
      </c>
      <c r="B94" s="233">
        <v>12</v>
      </c>
      <c r="C94" s="360">
        <v>11</v>
      </c>
      <c r="D94" s="361">
        <v>14</v>
      </c>
      <c r="E94" s="361">
        <v>25</v>
      </c>
      <c r="F94" s="361">
        <v>2</v>
      </c>
      <c r="G94" s="245">
        <v>4</v>
      </c>
      <c r="H94" s="238">
        <v>4</v>
      </c>
      <c r="I94" s="237">
        <v>4</v>
      </c>
      <c r="J94" s="235">
        <v>5</v>
      </c>
      <c r="K94" s="237">
        <v>10</v>
      </c>
      <c r="L94" s="236">
        <v>20</v>
      </c>
      <c r="M94" s="245">
        <v>9</v>
      </c>
      <c r="N94" s="228">
        <f>SUM(B94:M94)</f>
        <v>120</v>
      </c>
      <c r="O94" s="228">
        <f>IF(N94=0,0,AVERAGE(B94:M94))</f>
        <v>10</v>
      </c>
    </row>
    <row r="95" spans="1:15" s="134" customFormat="1" ht="15" customHeight="1" x14ac:dyDescent="0.2">
      <c r="A95" s="109" t="s">
        <v>96</v>
      </c>
      <c r="B95" s="111">
        <v>5</v>
      </c>
      <c r="C95" s="362">
        <v>3</v>
      </c>
      <c r="D95" s="363">
        <v>12</v>
      </c>
      <c r="E95" s="363">
        <v>2</v>
      </c>
      <c r="F95" s="363">
        <v>13</v>
      </c>
      <c r="G95" s="130">
        <v>33</v>
      </c>
      <c r="H95" s="121">
        <v>11</v>
      </c>
      <c r="I95" s="127"/>
      <c r="J95" s="112">
        <v>4</v>
      </c>
      <c r="K95" s="120">
        <v>14</v>
      </c>
      <c r="L95" s="122">
        <v>2</v>
      </c>
      <c r="M95" s="130">
        <v>12</v>
      </c>
      <c r="N95" s="90">
        <f>SUM(B95:M95)</f>
        <v>111</v>
      </c>
      <c r="O95" s="90">
        <f>IF(N95=0,0,AVERAGE(B95:M95))</f>
        <v>10.090909090909092</v>
      </c>
    </row>
    <row r="96" spans="1:15" s="133" customFormat="1" ht="15" customHeight="1" x14ac:dyDescent="0.2">
      <c r="A96" s="234" t="s">
        <v>97</v>
      </c>
      <c r="B96" s="232"/>
      <c r="C96" s="244">
        <v>1</v>
      </c>
      <c r="D96" s="245">
        <v>1</v>
      </c>
      <c r="E96" s="245">
        <v>1</v>
      </c>
      <c r="F96" s="245">
        <v>4</v>
      </c>
      <c r="G96" s="245">
        <v>1</v>
      </c>
      <c r="H96" s="238">
        <v>2</v>
      </c>
      <c r="I96" s="227"/>
      <c r="J96" s="227">
        <v>2</v>
      </c>
      <c r="K96" s="227">
        <v>2</v>
      </c>
      <c r="L96" s="227">
        <v>3</v>
      </c>
      <c r="M96" s="245">
        <v>3</v>
      </c>
      <c r="N96" s="228">
        <f>SUM(B96:M96)</f>
        <v>20</v>
      </c>
      <c r="O96" s="228">
        <f>IF(N96=0,0,AVERAGE(B96:M96))</f>
        <v>2</v>
      </c>
    </row>
    <row r="97" spans="1:15" s="133" customFormat="1" ht="15" customHeight="1" x14ac:dyDescent="0.2">
      <c r="A97" s="509" t="s">
        <v>465</v>
      </c>
      <c r="B97" s="110">
        <v>7</v>
      </c>
      <c r="C97" s="526">
        <v>2</v>
      </c>
      <c r="D97" s="130">
        <v>6</v>
      </c>
      <c r="E97" s="130">
        <v>9</v>
      </c>
      <c r="F97" s="130">
        <v>14</v>
      </c>
      <c r="G97" s="130">
        <v>11</v>
      </c>
      <c r="H97" s="121">
        <v>17</v>
      </c>
      <c r="I97" s="89">
        <v>6</v>
      </c>
      <c r="J97" s="89">
        <v>1</v>
      </c>
      <c r="K97" s="89"/>
      <c r="L97" s="89"/>
      <c r="M97" s="130"/>
      <c r="N97" s="90">
        <f>SUM(B97:M97)</f>
        <v>73</v>
      </c>
      <c r="O97" s="90">
        <f>IF(N97=0,0,AVERAGE(B97:M97))</f>
        <v>8.1111111111111107</v>
      </c>
    </row>
    <row r="98" spans="1:15" s="133" customFormat="1" ht="15" customHeight="1" x14ac:dyDescent="0.2">
      <c r="A98" s="207" t="s">
        <v>0</v>
      </c>
      <c r="B98" s="206">
        <f>IF(SUM(B93:B97)=0,"",SUM(B93:B97))</f>
        <v>26</v>
      </c>
      <c r="C98" s="206">
        <f>IF(SUM(C93:C97)=0,"",SUM(C93:C97))</f>
        <v>28</v>
      </c>
      <c r="D98" s="206">
        <f>IF(SUM(D93:D97)=0,"",SUM(D93:D97))</f>
        <v>49</v>
      </c>
      <c r="E98" s="206">
        <f t="shared" ref="E98:M98" si="55">IF(SUM(E93:E97)=0,"",SUM(E93:E97))</f>
        <v>45</v>
      </c>
      <c r="F98" s="206">
        <f t="shared" si="55"/>
        <v>42</v>
      </c>
      <c r="G98" s="206">
        <f t="shared" si="55"/>
        <v>61</v>
      </c>
      <c r="H98" s="206">
        <f t="shared" si="55"/>
        <v>44</v>
      </c>
      <c r="I98" s="206">
        <f t="shared" si="55"/>
        <v>13</v>
      </c>
      <c r="J98" s="206">
        <f t="shared" si="55"/>
        <v>16</v>
      </c>
      <c r="K98" s="206">
        <f t="shared" si="55"/>
        <v>35</v>
      </c>
      <c r="L98" s="206">
        <f t="shared" si="55"/>
        <v>26</v>
      </c>
      <c r="M98" s="206">
        <f t="shared" si="55"/>
        <v>26</v>
      </c>
      <c r="N98" s="206">
        <f>SUM(N93:N97)</f>
        <v>411</v>
      </c>
      <c r="O98" s="206">
        <f>SUM(O93:O97)</f>
        <v>37.452020202020208</v>
      </c>
    </row>
    <row r="99" spans="1:15" s="133" customFormat="1" ht="15" customHeight="1" x14ac:dyDescent="0.2">
      <c r="A99" s="670"/>
      <c r="B99" s="671"/>
      <c r="C99" s="671"/>
      <c r="D99" s="671"/>
      <c r="E99" s="671"/>
      <c r="F99" s="671"/>
      <c r="G99" s="671"/>
      <c r="H99" s="671"/>
      <c r="I99" s="671"/>
      <c r="J99" s="671"/>
      <c r="K99" s="671"/>
      <c r="L99" s="671"/>
      <c r="M99" s="671"/>
      <c r="N99" s="671"/>
      <c r="O99" s="672"/>
    </row>
    <row r="100" spans="1:15" s="136" customFormat="1" ht="15" customHeight="1" x14ac:dyDescent="0.2">
      <c r="A100" s="654" t="s">
        <v>520</v>
      </c>
      <c r="B100" s="655"/>
      <c r="C100" s="655"/>
      <c r="D100" s="655"/>
      <c r="E100" s="655"/>
      <c r="F100" s="655"/>
      <c r="G100" s="655"/>
      <c r="H100" s="655"/>
      <c r="I100" s="655"/>
      <c r="J100" s="655"/>
      <c r="K100" s="655"/>
      <c r="L100" s="655"/>
      <c r="M100" s="655"/>
      <c r="N100" s="655"/>
      <c r="O100" s="656"/>
    </row>
    <row r="101" spans="1:15" s="133" customFormat="1" ht="15" customHeight="1" x14ac:dyDescent="0.2">
      <c r="A101" s="117" t="s">
        <v>94</v>
      </c>
      <c r="B101" s="353">
        <v>18</v>
      </c>
      <c r="C101" s="353">
        <v>1</v>
      </c>
      <c r="D101" s="353">
        <v>5</v>
      </c>
      <c r="E101" s="353">
        <v>5</v>
      </c>
      <c r="F101" s="88">
        <v>1</v>
      </c>
      <c r="G101" s="88">
        <v>2</v>
      </c>
      <c r="H101" s="74">
        <v>14</v>
      </c>
      <c r="I101" s="88">
        <v>1</v>
      </c>
      <c r="J101" s="88">
        <v>16</v>
      </c>
      <c r="K101" s="88">
        <v>1</v>
      </c>
      <c r="L101" s="88"/>
      <c r="M101" s="88"/>
      <c r="N101" s="90">
        <f t="shared" ref="N101:N102" si="56">SUM(B101:M101)</f>
        <v>64</v>
      </c>
      <c r="O101" s="185">
        <f>IF(N101=0,0,AVERAGE(B101:M101))</f>
        <v>6.4</v>
      </c>
    </row>
    <row r="102" spans="1:15" s="133" customFormat="1" ht="15" customHeight="1" x14ac:dyDescent="0.2">
      <c r="A102" s="234" t="s">
        <v>95</v>
      </c>
      <c r="B102" s="232">
        <v>6</v>
      </c>
      <c r="C102" s="227">
        <v>4</v>
      </c>
      <c r="D102" s="227">
        <v>4</v>
      </c>
      <c r="E102" s="227">
        <v>2</v>
      </c>
      <c r="F102" s="227">
        <v>1</v>
      </c>
      <c r="G102" s="227">
        <v>5</v>
      </c>
      <c r="H102" s="227">
        <v>4</v>
      </c>
      <c r="I102" s="227">
        <v>5</v>
      </c>
      <c r="J102" s="227">
        <v>3</v>
      </c>
      <c r="K102" s="227">
        <v>14</v>
      </c>
      <c r="L102" s="227">
        <v>10</v>
      </c>
      <c r="M102" s="227">
        <v>12</v>
      </c>
      <c r="N102" s="228">
        <f t="shared" si="56"/>
        <v>70</v>
      </c>
      <c r="O102" s="228">
        <f>IF(N102=0,0,AVERAGE(B102:M102))</f>
        <v>5.833333333333333</v>
      </c>
    </row>
    <row r="103" spans="1:15" s="134" customFormat="1" ht="15" customHeight="1" x14ac:dyDescent="0.2">
      <c r="A103" s="109" t="s">
        <v>96</v>
      </c>
      <c r="B103" s="111">
        <v>3</v>
      </c>
      <c r="C103" s="89">
        <v>3</v>
      </c>
      <c r="D103" s="89">
        <v>2</v>
      </c>
      <c r="E103" s="89">
        <v>2</v>
      </c>
      <c r="F103" s="89"/>
      <c r="G103" s="89">
        <v>5</v>
      </c>
      <c r="H103" s="26">
        <v>1</v>
      </c>
      <c r="I103" s="89">
        <v>1</v>
      </c>
      <c r="J103" s="89"/>
      <c r="K103" s="89">
        <v>1</v>
      </c>
      <c r="L103" s="89">
        <v>1</v>
      </c>
      <c r="M103" s="89">
        <v>18</v>
      </c>
      <c r="N103" s="90">
        <f>SUM(B103:M103)</f>
        <v>37</v>
      </c>
      <c r="O103" s="90">
        <f>IF(N103=0,0,AVERAGE(B103:M103))</f>
        <v>3.7</v>
      </c>
    </row>
    <row r="104" spans="1:15" s="134" customFormat="1" ht="15" customHeight="1" x14ac:dyDescent="0.2">
      <c r="A104" s="234" t="s">
        <v>97</v>
      </c>
      <c r="B104" s="227"/>
      <c r="C104" s="227"/>
      <c r="D104" s="227">
        <v>2</v>
      </c>
      <c r="E104" s="227">
        <v>3</v>
      </c>
      <c r="F104" s="227"/>
      <c r="G104" s="227"/>
      <c r="H104" s="227">
        <v>3</v>
      </c>
      <c r="I104" s="227"/>
      <c r="J104" s="227"/>
      <c r="K104" s="227">
        <v>1</v>
      </c>
      <c r="L104" s="227">
        <v>2</v>
      </c>
      <c r="M104" s="227">
        <v>3</v>
      </c>
      <c r="N104" s="228">
        <f>SUM(B104:M104)</f>
        <v>14</v>
      </c>
      <c r="O104" s="228">
        <f>IF(N104=0,0,AVERAGE(B104:M104))</f>
        <v>2.3333333333333335</v>
      </c>
    </row>
    <row r="105" spans="1:15" s="134" customFormat="1" ht="15" customHeight="1" x14ac:dyDescent="0.2">
      <c r="A105" s="509" t="s">
        <v>465</v>
      </c>
      <c r="B105" s="89"/>
      <c r="C105" s="89"/>
      <c r="D105" s="89"/>
      <c r="E105" s="89">
        <v>2</v>
      </c>
      <c r="F105" s="89"/>
      <c r="G105" s="89"/>
      <c r="H105" s="26">
        <v>2</v>
      </c>
      <c r="I105" s="89"/>
      <c r="J105" s="89"/>
      <c r="K105" s="89">
        <v>1</v>
      </c>
      <c r="L105" s="89">
        <v>1</v>
      </c>
      <c r="M105" s="89">
        <v>3</v>
      </c>
      <c r="N105" s="90">
        <f>SUM(B105:M105)</f>
        <v>9</v>
      </c>
      <c r="O105" s="90">
        <f>IF(N105=0,0,AVERAGE(B105:M105))</f>
        <v>1.8</v>
      </c>
    </row>
    <row r="106" spans="1:15" s="133" customFormat="1" ht="15" customHeight="1" x14ac:dyDescent="0.2">
      <c r="A106" s="207" t="s">
        <v>0</v>
      </c>
      <c r="B106" s="206">
        <f>IF(SUM(B101:B105)=0,"",SUM(B101:B105))</f>
        <v>27</v>
      </c>
      <c r="C106" s="206">
        <f t="shared" ref="C106:M106" si="57">IF(SUM(C101:C105)=0,"",SUM(C101:C105))</f>
        <v>8</v>
      </c>
      <c r="D106" s="206">
        <f>IF(SUM(D101:D105)=0,"",SUM(D101:D105))</f>
        <v>13</v>
      </c>
      <c r="E106" s="206">
        <f t="shared" si="57"/>
        <v>14</v>
      </c>
      <c r="F106" s="206">
        <f t="shared" si="57"/>
        <v>2</v>
      </c>
      <c r="G106" s="206">
        <f t="shared" si="57"/>
        <v>12</v>
      </c>
      <c r="H106" s="206">
        <f t="shared" si="57"/>
        <v>24</v>
      </c>
      <c r="I106" s="206">
        <f t="shared" si="57"/>
        <v>7</v>
      </c>
      <c r="J106" s="206">
        <f t="shared" si="57"/>
        <v>19</v>
      </c>
      <c r="K106" s="206">
        <f t="shared" si="57"/>
        <v>18</v>
      </c>
      <c r="L106" s="206">
        <f t="shared" si="57"/>
        <v>14</v>
      </c>
      <c r="M106" s="206">
        <f t="shared" si="57"/>
        <v>36</v>
      </c>
      <c r="N106" s="211">
        <f>SUM(N101:N105)</f>
        <v>194</v>
      </c>
      <c r="O106" s="206">
        <f>SUM(O101:O105)</f>
        <v>20.066666666666666</v>
      </c>
    </row>
    <row r="107" spans="1:15" s="133" customFormat="1" ht="15" customHeight="1" x14ac:dyDescent="0.2">
      <c r="A107" s="670"/>
      <c r="B107" s="671"/>
      <c r="C107" s="671"/>
      <c r="D107" s="671"/>
      <c r="E107" s="671"/>
      <c r="F107" s="671"/>
      <c r="G107" s="671"/>
      <c r="H107" s="671"/>
      <c r="I107" s="671"/>
      <c r="J107" s="671"/>
      <c r="K107" s="671"/>
      <c r="L107" s="671"/>
      <c r="M107" s="671"/>
      <c r="N107" s="671"/>
      <c r="O107" s="672"/>
    </row>
    <row r="108" spans="1:15" s="133" customFormat="1" ht="15" customHeight="1" x14ac:dyDescent="0.2">
      <c r="A108" s="654" t="s">
        <v>521</v>
      </c>
      <c r="B108" s="655"/>
      <c r="C108" s="655"/>
      <c r="D108" s="655"/>
      <c r="E108" s="655"/>
      <c r="F108" s="655"/>
      <c r="G108" s="655"/>
      <c r="H108" s="655"/>
      <c r="I108" s="655"/>
      <c r="J108" s="655"/>
      <c r="K108" s="655"/>
      <c r="L108" s="655"/>
      <c r="M108" s="655"/>
      <c r="N108" s="655"/>
      <c r="O108" s="656"/>
    </row>
    <row r="109" spans="1:15" s="133" customFormat="1" ht="15" customHeight="1" x14ac:dyDescent="0.2">
      <c r="A109" s="117" t="s">
        <v>94</v>
      </c>
      <c r="B109" s="353"/>
      <c r="C109" s="353"/>
      <c r="D109" s="353"/>
      <c r="E109" s="353"/>
      <c r="F109" s="88"/>
      <c r="G109" s="88"/>
      <c r="H109" s="88"/>
      <c r="I109" s="88"/>
      <c r="J109" s="88"/>
      <c r="K109" s="88"/>
      <c r="L109" s="88"/>
      <c r="M109" s="88"/>
      <c r="N109" s="90">
        <f t="shared" ref="N109:N110" si="58">SUM(B109:M109)</f>
        <v>0</v>
      </c>
      <c r="O109" s="185">
        <f>IF(N109=0,0,AVERAGE(B109:M109))</f>
        <v>0</v>
      </c>
    </row>
    <row r="110" spans="1:15" s="133" customFormat="1" ht="15" customHeight="1" x14ac:dyDescent="0.2">
      <c r="A110" s="234" t="s">
        <v>95</v>
      </c>
      <c r="B110" s="232"/>
      <c r="C110" s="227"/>
      <c r="D110" s="227"/>
      <c r="E110" s="227"/>
      <c r="F110" s="227"/>
      <c r="G110" s="227"/>
      <c r="H110" s="227"/>
      <c r="I110" s="227"/>
      <c r="J110" s="227"/>
      <c r="K110" s="227"/>
      <c r="L110" s="227"/>
      <c r="M110" s="227"/>
      <c r="N110" s="228">
        <f t="shared" si="58"/>
        <v>0</v>
      </c>
      <c r="O110" s="228">
        <f>IF(N110=0,0,AVERAGE(B110:M110))</f>
        <v>0</v>
      </c>
    </row>
    <row r="111" spans="1:15" s="133" customFormat="1" ht="15" customHeight="1" x14ac:dyDescent="0.2">
      <c r="A111" s="109" t="s">
        <v>96</v>
      </c>
      <c r="B111" s="111">
        <v>38</v>
      </c>
      <c r="C111" s="89">
        <v>13</v>
      </c>
      <c r="D111" s="89">
        <v>15</v>
      </c>
      <c r="E111" s="89">
        <v>6</v>
      </c>
      <c r="F111" s="89">
        <v>20</v>
      </c>
      <c r="G111" s="89">
        <v>2</v>
      </c>
      <c r="H111" s="89"/>
      <c r="I111" s="89"/>
      <c r="J111" s="89">
        <v>3</v>
      </c>
      <c r="K111" s="89">
        <v>7</v>
      </c>
      <c r="L111" s="89">
        <v>1</v>
      </c>
      <c r="M111" s="89">
        <v>1</v>
      </c>
      <c r="N111" s="90">
        <f>SUM(B111:M111)</f>
        <v>106</v>
      </c>
      <c r="O111" s="90">
        <f>IF(N111=0,0,AVERAGE(B111:M111))</f>
        <v>10.6</v>
      </c>
    </row>
    <row r="112" spans="1:15" s="133" customFormat="1" ht="15" customHeight="1" x14ac:dyDescent="0.2">
      <c r="A112" s="234" t="s">
        <v>97</v>
      </c>
      <c r="B112" s="227"/>
      <c r="C112" s="227"/>
      <c r="D112" s="227"/>
      <c r="E112" s="227"/>
      <c r="F112" s="227"/>
      <c r="G112" s="227"/>
      <c r="H112" s="227"/>
      <c r="I112" s="227"/>
      <c r="J112" s="227"/>
      <c r="K112" s="227"/>
      <c r="L112" s="227"/>
      <c r="M112" s="227"/>
      <c r="N112" s="228">
        <f>SUM(B112:M112)</f>
        <v>0</v>
      </c>
      <c r="O112" s="228">
        <f>IF(N112=0,0,AVERAGE(B112:M112))</f>
        <v>0</v>
      </c>
    </row>
    <row r="113" spans="1:15" s="133" customFormat="1" ht="15" customHeight="1" x14ac:dyDescent="0.2">
      <c r="A113" s="509" t="s">
        <v>465</v>
      </c>
      <c r="B113" s="89"/>
      <c r="C113" s="89"/>
      <c r="D113" s="89"/>
      <c r="E113" s="89"/>
      <c r="F113" s="89">
        <v>2</v>
      </c>
      <c r="G113" s="89"/>
      <c r="H113" s="89"/>
      <c r="I113" s="89"/>
      <c r="J113" s="89"/>
      <c r="K113" s="89"/>
      <c r="L113" s="89"/>
      <c r="M113" s="89"/>
      <c r="N113" s="90">
        <f>SUM(B113:M113)</f>
        <v>2</v>
      </c>
      <c r="O113" s="90">
        <f>IF(N113=0,0,AVERAGE(B113:M113))</f>
        <v>2</v>
      </c>
    </row>
    <row r="114" spans="1:15" s="133" customFormat="1" ht="15" customHeight="1" x14ac:dyDescent="0.2">
      <c r="A114" s="207" t="s">
        <v>0</v>
      </c>
      <c r="B114" s="206">
        <f>IF(SUM(B109:B113)=0,"",SUM(B109:B113))</f>
        <v>38</v>
      </c>
      <c r="C114" s="206">
        <f t="shared" ref="C114:M114" si="59">IF(SUM(C109:C113)=0,"",SUM(C109:C113))</f>
        <v>13</v>
      </c>
      <c r="D114" s="206">
        <f>IF(SUM(D109:D113)=0,"",SUM(D109:D113))</f>
        <v>15</v>
      </c>
      <c r="E114" s="206">
        <f t="shared" si="59"/>
        <v>6</v>
      </c>
      <c r="F114" s="206">
        <f t="shared" si="59"/>
        <v>22</v>
      </c>
      <c r="G114" s="206">
        <f t="shared" si="59"/>
        <v>2</v>
      </c>
      <c r="H114" s="206" t="str">
        <f t="shared" si="59"/>
        <v/>
      </c>
      <c r="I114" s="206" t="str">
        <f t="shared" si="59"/>
        <v/>
      </c>
      <c r="J114" s="206">
        <f t="shared" si="59"/>
        <v>3</v>
      </c>
      <c r="K114" s="206">
        <f t="shared" si="59"/>
        <v>7</v>
      </c>
      <c r="L114" s="206">
        <f t="shared" si="59"/>
        <v>1</v>
      </c>
      <c r="M114" s="206">
        <f t="shared" si="59"/>
        <v>1</v>
      </c>
      <c r="N114" s="211">
        <f>SUM(N109:N113)</f>
        <v>108</v>
      </c>
      <c r="O114" s="211">
        <f>SUM(O109:O113)</f>
        <v>12.6</v>
      </c>
    </row>
    <row r="115" spans="1:15" s="133" customFormat="1" ht="15" customHeight="1" x14ac:dyDescent="0.2">
      <c r="A115" s="539"/>
      <c r="B115" s="540"/>
      <c r="C115" s="540"/>
      <c r="D115" s="540"/>
      <c r="E115" s="540"/>
      <c r="F115" s="540"/>
      <c r="G115" s="540"/>
      <c r="H115" s="540"/>
      <c r="I115" s="540"/>
      <c r="J115" s="540"/>
      <c r="K115" s="540"/>
      <c r="L115" s="540"/>
      <c r="M115" s="540"/>
      <c r="N115" s="540"/>
      <c r="O115" s="541"/>
    </row>
    <row r="116" spans="1:15" s="136" customFormat="1" ht="15" customHeight="1" x14ac:dyDescent="0.2">
      <c r="A116" s="654" t="s">
        <v>522</v>
      </c>
      <c r="B116" s="655"/>
      <c r="C116" s="655"/>
      <c r="D116" s="655"/>
      <c r="E116" s="655"/>
      <c r="F116" s="655"/>
      <c r="G116" s="655"/>
      <c r="H116" s="655"/>
      <c r="I116" s="655"/>
      <c r="J116" s="655"/>
      <c r="K116" s="655"/>
      <c r="L116" s="655"/>
      <c r="M116" s="655"/>
      <c r="N116" s="655"/>
      <c r="O116" s="656"/>
    </row>
    <row r="117" spans="1:15" s="133" customFormat="1" ht="15" customHeight="1" x14ac:dyDescent="0.2">
      <c r="A117" s="114" t="s">
        <v>99</v>
      </c>
      <c r="B117" s="89">
        <v>47</v>
      </c>
      <c r="C117" s="89">
        <v>40</v>
      </c>
      <c r="D117" s="89">
        <v>42</v>
      </c>
      <c r="E117" s="89">
        <v>54</v>
      </c>
      <c r="F117" s="89">
        <v>61</v>
      </c>
      <c r="G117" s="89">
        <v>77</v>
      </c>
      <c r="H117" s="89">
        <v>85</v>
      </c>
      <c r="I117" s="364">
        <v>68</v>
      </c>
      <c r="J117" s="89">
        <v>72</v>
      </c>
      <c r="K117" s="89">
        <v>47</v>
      </c>
      <c r="L117" s="89">
        <v>81</v>
      </c>
      <c r="M117" s="89">
        <v>68</v>
      </c>
      <c r="N117" s="90">
        <f>SUM(B117:M117)</f>
        <v>742</v>
      </c>
      <c r="O117" s="90">
        <f>IF(N117=0,0,AVERAGE(B117:M117))</f>
        <v>61.833333333333336</v>
      </c>
    </row>
    <row r="118" spans="1:15" s="133" customFormat="1" ht="15" customHeight="1" x14ac:dyDescent="0.2">
      <c r="A118" s="226" t="s">
        <v>100</v>
      </c>
      <c r="B118" s="227">
        <v>45</v>
      </c>
      <c r="C118" s="227">
        <v>40</v>
      </c>
      <c r="D118" s="227">
        <v>62</v>
      </c>
      <c r="E118" s="227">
        <v>56</v>
      </c>
      <c r="F118" s="227">
        <v>82</v>
      </c>
      <c r="G118" s="227">
        <v>81</v>
      </c>
      <c r="H118" s="227">
        <v>71</v>
      </c>
      <c r="I118" s="227">
        <v>84</v>
      </c>
      <c r="J118" s="227">
        <v>83</v>
      </c>
      <c r="K118" s="227">
        <v>88</v>
      </c>
      <c r="L118" s="227">
        <v>77</v>
      </c>
      <c r="M118" s="227">
        <v>62</v>
      </c>
      <c r="N118" s="228">
        <f>SUM(B118:M118)</f>
        <v>831</v>
      </c>
      <c r="O118" s="228">
        <f>IF(N118=0,0,AVERAGE(B118:M118))</f>
        <v>69.25</v>
      </c>
    </row>
    <row r="119" spans="1:15" s="133" customFormat="1" ht="15" customHeight="1" x14ac:dyDescent="0.2">
      <c r="A119" s="114" t="s">
        <v>101</v>
      </c>
      <c r="B119" s="89">
        <v>50</v>
      </c>
      <c r="C119" s="89">
        <v>52</v>
      </c>
      <c r="D119" s="89">
        <v>76</v>
      </c>
      <c r="E119" s="89">
        <v>62</v>
      </c>
      <c r="F119" s="89">
        <v>87</v>
      </c>
      <c r="G119" s="89">
        <v>89</v>
      </c>
      <c r="H119" s="89">
        <v>87</v>
      </c>
      <c r="I119" s="364">
        <v>93</v>
      </c>
      <c r="J119" s="89">
        <v>92</v>
      </c>
      <c r="K119" s="89">
        <v>101</v>
      </c>
      <c r="L119" s="89">
        <v>79</v>
      </c>
      <c r="M119" s="89">
        <v>62</v>
      </c>
      <c r="N119" s="90">
        <f>SUM(B119:M119)</f>
        <v>930</v>
      </c>
      <c r="O119" s="90">
        <f>IF(N119=0,0,AVERAGE(B119:M119))</f>
        <v>77.5</v>
      </c>
    </row>
    <row r="120" spans="1:15" s="133" customFormat="1" ht="15" customHeight="1" x14ac:dyDescent="0.2">
      <c r="A120" s="226" t="s">
        <v>277</v>
      </c>
      <c r="B120" s="227">
        <v>15</v>
      </c>
      <c r="C120" s="227">
        <v>7</v>
      </c>
      <c r="D120" s="227">
        <v>21</v>
      </c>
      <c r="E120" s="227">
        <v>22</v>
      </c>
      <c r="F120" s="227">
        <v>26</v>
      </c>
      <c r="G120" s="227">
        <v>30</v>
      </c>
      <c r="H120" s="227">
        <v>38</v>
      </c>
      <c r="I120" s="227">
        <v>31</v>
      </c>
      <c r="J120" s="227">
        <v>34</v>
      </c>
      <c r="K120" s="227">
        <v>31</v>
      </c>
      <c r="L120" s="227">
        <v>32</v>
      </c>
      <c r="M120" s="227">
        <v>26</v>
      </c>
      <c r="N120" s="228">
        <f>SUM(B120:M120)</f>
        <v>313</v>
      </c>
      <c r="O120" s="228">
        <f>IF(N120=0,0,AVERAGE(B120:M120))</f>
        <v>26.083333333333332</v>
      </c>
    </row>
    <row r="121" spans="1:15" s="134" customFormat="1" ht="15" customHeight="1" x14ac:dyDescent="0.2">
      <c r="A121" s="205" t="s">
        <v>0</v>
      </c>
      <c r="B121" s="206">
        <f>SUM(B117:B120)</f>
        <v>157</v>
      </c>
      <c r="C121" s="206">
        <f>IF(SUM(C117:C120)=0,"",SUM(C117:C120))</f>
        <v>139</v>
      </c>
      <c r="D121" s="206">
        <f t="shared" ref="D121:M121" si="60">IF(SUM(D117:D120)=0,"",SUM(D117:D120))</f>
        <v>201</v>
      </c>
      <c r="E121" s="206">
        <f t="shared" si="60"/>
        <v>194</v>
      </c>
      <c r="F121" s="206">
        <f t="shared" si="60"/>
        <v>256</v>
      </c>
      <c r="G121" s="206">
        <f t="shared" si="60"/>
        <v>277</v>
      </c>
      <c r="H121" s="206">
        <f t="shared" si="60"/>
        <v>281</v>
      </c>
      <c r="I121" s="206">
        <f t="shared" si="60"/>
        <v>276</v>
      </c>
      <c r="J121" s="206">
        <f t="shared" si="60"/>
        <v>281</v>
      </c>
      <c r="K121" s="206">
        <f t="shared" si="60"/>
        <v>267</v>
      </c>
      <c r="L121" s="206">
        <f t="shared" si="60"/>
        <v>269</v>
      </c>
      <c r="M121" s="206">
        <f t="shared" si="60"/>
        <v>218</v>
      </c>
      <c r="N121" s="206">
        <f>SUM(N117:N120)</f>
        <v>2816</v>
      </c>
      <c r="O121" s="206">
        <f>SUM(O117:O120)</f>
        <v>234.66666666666669</v>
      </c>
    </row>
    <row r="122" spans="1:15" s="133" customFormat="1" ht="15" customHeight="1" x14ac:dyDescent="0.2">
      <c r="A122" s="688"/>
      <c r="B122" s="689"/>
      <c r="C122" s="689"/>
      <c r="D122" s="689"/>
      <c r="E122" s="689"/>
      <c r="F122" s="689"/>
      <c r="G122" s="689"/>
      <c r="H122" s="689"/>
      <c r="I122" s="689"/>
      <c r="J122" s="689"/>
      <c r="K122" s="689"/>
      <c r="L122" s="689"/>
      <c r="M122" s="689"/>
      <c r="N122" s="689"/>
      <c r="O122" s="690"/>
    </row>
    <row r="123" spans="1:15" s="136" customFormat="1" ht="15" customHeight="1" x14ac:dyDescent="0.2">
      <c r="A123" s="654" t="s">
        <v>523</v>
      </c>
      <c r="B123" s="655"/>
      <c r="C123" s="655"/>
      <c r="D123" s="655"/>
      <c r="E123" s="655"/>
      <c r="F123" s="655"/>
      <c r="G123" s="655"/>
      <c r="H123" s="655"/>
      <c r="I123" s="655"/>
      <c r="J123" s="655"/>
      <c r="K123" s="655"/>
      <c r="L123" s="655"/>
      <c r="M123" s="655"/>
      <c r="N123" s="655"/>
      <c r="O123" s="656"/>
    </row>
    <row r="124" spans="1:15" s="133" customFormat="1" ht="15" customHeight="1" x14ac:dyDescent="0.2">
      <c r="A124" s="147" t="s">
        <v>414</v>
      </c>
      <c r="B124" s="88">
        <v>731</v>
      </c>
      <c r="C124" s="88">
        <v>593</v>
      </c>
      <c r="D124" s="88">
        <v>455</v>
      </c>
      <c r="E124" s="88">
        <v>522</v>
      </c>
      <c r="F124" s="88">
        <v>670</v>
      </c>
      <c r="G124" s="88">
        <v>642</v>
      </c>
      <c r="H124" s="88">
        <v>780</v>
      </c>
      <c r="I124" s="74">
        <v>692</v>
      </c>
      <c r="J124" s="89">
        <v>674</v>
      </c>
      <c r="K124" s="89">
        <v>780</v>
      </c>
      <c r="L124" s="88">
        <v>724</v>
      </c>
      <c r="M124" s="119">
        <v>562</v>
      </c>
      <c r="N124" s="104">
        <f>SUM(B124:M124)</f>
        <v>7825</v>
      </c>
      <c r="O124" s="90">
        <f>IF(N124=0,0,AVERAGE(B124:M124))</f>
        <v>652.08333333333337</v>
      </c>
    </row>
    <row r="125" spans="1:15" s="133" customFormat="1" ht="15" customHeight="1" x14ac:dyDescent="0.2">
      <c r="A125" s="246" t="s">
        <v>100</v>
      </c>
      <c r="B125" s="227">
        <v>273</v>
      </c>
      <c r="C125" s="227">
        <v>366</v>
      </c>
      <c r="D125" s="227">
        <v>391</v>
      </c>
      <c r="E125" s="227">
        <v>387</v>
      </c>
      <c r="F125" s="227">
        <v>515</v>
      </c>
      <c r="G125" s="227">
        <v>471</v>
      </c>
      <c r="H125" s="227">
        <v>551</v>
      </c>
      <c r="I125" s="227">
        <v>492</v>
      </c>
      <c r="J125" s="227">
        <v>497</v>
      </c>
      <c r="K125" s="227">
        <v>513</v>
      </c>
      <c r="L125" s="227">
        <v>574</v>
      </c>
      <c r="M125" s="236">
        <v>500</v>
      </c>
      <c r="N125" s="228">
        <f>SUM(B125:M125)</f>
        <v>5530</v>
      </c>
      <c r="O125" s="228">
        <f>IF(N125=0,0,AVERAGE(B125:M125))</f>
        <v>460.83333333333331</v>
      </c>
    </row>
    <row r="126" spans="1:15" s="133" customFormat="1" ht="15" customHeight="1" x14ac:dyDescent="0.2">
      <c r="A126" s="148" t="s">
        <v>101</v>
      </c>
      <c r="B126" s="89">
        <v>72</v>
      </c>
      <c r="C126" s="89">
        <v>64</v>
      </c>
      <c r="D126" s="89">
        <v>89</v>
      </c>
      <c r="E126" s="89">
        <v>68</v>
      </c>
      <c r="F126" s="89">
        <v>99</v>
      </c>
      <c r="G126" s="89">
        <v>110</v>
      </c>
      <c r="H126" s="89">
        <f>180+1</f>
        <v>181</v>
      </c>
      <c r="I126" s="26">
        <v>105</v>
      </c>
      <c r="J126" s="89">
        <v>94</v>
      </c>
      <c r="K126" s="89">
        <v>113</v>
      </c>
      <c r="L126" s="89">
        <v>90</v>
      </c>
      <c r="M126" s="113">
        <v>80</v>
      </c>
      <c r="N126" s="90">
        <f>SUM(B126:M126)</f>
        <v>1165</v>
      </c>
      <c r="O126" s="90">
        <f>IF(N126=0,0,AVERAGE(B126:M126))</f>
        <v>97.083333333333329</v>
      </c>
    </row>
    <row r="127" spans="1:15" s="133" customFormat="1" ht="15" customHeight="1" x14ac:dyDescent="0.2">
      <c r="A127" s="246" t="s">
        <v>277</v>
      </c>
      <c r="B127" s="227">
        <v>137</v>
      </c>
      <c r="C127" s="227">
        <v>185</v>
      </c>
      <c r="D127" s="227">
        <v>196</v>
      </c>
      <c r="E127" s="227">
        <v>155</v>
      </c>
      <c r="F127" s="227">
        <v>172</v>
      </c>
      <c r="G127" s="227">
        <v>257</v>
      </c>
      <c r="H127" s="227">
        <v>251</v>
      </c>
      <c r="I127" s="227">
        <v>277</v>
      </c>
      <c r="J127" s="227">
        <v>239</v>
      </c>
      <c r="K127" s="227">
        <v>261</v>
      </c>
      <c r="L127" s="227">
        <v>322</v>
      </c>
      <c r="M127" s="227">
        <v>126</v>
      </c>
      <c r="N127" s="228">
        <f>SUM(B127:M127)</f>
        <v>2578</v>
      </c>
      <c r="O127" s="228">
        <f>IF(N127=0,0,AVERAGE(B127:M127))</f>
        <v>214.83333333333334</v>
      </c>
    </row>
    <row r="128" spans="1:15" s="133" customFormat="1" ht="15" customHeight="1" x14ac:dyDescent="0.2">
      <c r="A128" s="207" t="s">
        <v>0</v>
      </c>
      <c r="B128" s="206">
        <f>SUM(B124:B127)</f>
        <v>1213</v>
      </c>
      <c r="C128" s="206">
        <f>SUM(C124:C127)</f>
        <v>1208</v>
      </c>
      <c r="D128" s="206">
        <f>SUM(D124:D127)</f>
        <v>1131</v>
      </c>
      <c r="E128" s="206">
        <f>SUM(E124:E127)</f>
        <v>1132</v>
      </c>
      <c r="F128" s="206">
        <f t="shared" ref="F128:M128" si="61">IF(SUM(F124:F127)=0,"",SUM(F124:F127))</f>
        <v>1456</v>
      </c>
      <c r="G128" s="206">
        <f t="shared" si="61"/>
        <v>1480</v>
      </c>
      <c r="H128" s="206">
        <f t="shared" si="61"/>
        <v>1763</v>
      </c>
      <c r="I128" s="206">
        <f t="shared" si="61"/>
        <v>1566</v>
      </c>
      <c r="J128" s="206">
        <f t="shared" si="61"/>
        <v>1504</v>
      </c>
      <c r="K128" s="206">
        <f t="shared" si="61"/>
        <v>1667</v>
      </c>
      <c r="L128" s="206">
        <f t="shared" si="61"/>
        <v>1710</v>
      </c>
      <c r="M128" s="206">
        <f t="shared" si="61"/>
        <v>1268</v>
      </c>
      <c r="N128" s="206">
        <f>SUM(N124:N127)</f>
        <v>17098</v>
      </c>
      <c r="O128" s="206">
        <f>SUM(O124:O127)</f>
        <v>1424.8333333333333</v>
      </c>
    </row>
    <row r="129" spans="1:15" s="133" customFormat="1" ht="15" customHeight="1" x14ac:dyDescent="0.2">
      <c r="A129" s="670"/>
      <c r="B129" s="671"/>
      <c r="C129" s="671"/>
      <c r="D129" s="671"/>
      <c r="E129" s="671"/>
      <c r="F129" s="671"/>
      <c r="G129" s="671"/>
      <c r="H129" s="671"/>
      <c r="I129" s="671"/>
      <c r="J129" s="671"/>
      <c r="K129" s="671"/>
      <c r="L129" s="671"/>
      <c r="M129" s="671"/>
      <c r="N129" s="671"/>
      <c r="O129" s="672"/>
    </row>
    <row r="130" spans="1:15" s="133" customFormat="1" ht="15" customHeight="1" x14ac:dyDescent="0.2">
      <c r="A130" s="661" t="s">
        <v>524</v>
      </c>
      <c r="B130" s="661"/>
      <c r="C130" s="661"/>
      <c r="D130" s="661"/>
      <c r="E130" s="661"/>
      <c r="F130" s="661"/>
      <c r="G130" s="661"/>
      <c r="H130" s="661"/>
      <c r="I130" s="661"/>
      <c r="J130" s="661"/>
      <c r="K130" s="661"/>
      <c r="L130" s="661"/>
      <c r="M130" s="661"/>
      <c r="N130" s="661"/>
      <c r="O130" s="661"/>
    </row>
    <row r="131" spans="1:15" s="133" customFormat="1" ht="15" customHeight="1" x14ac:dyDescent="0.2">
      <c r="A131" s="117" t="s">
        <v>265</v>
      </c>
      <c r="B131" s="107">
        <v>188</v>
      </c>
      <c r="C131" s="107">
        <v>112</v>
      </c>
      <c r="D131" s="88">
        <v>151</v>
      </c>
      <c r="E131" s="107">
        <v>125</v>
      </c>
      <c r="F131" s="88">
        <v>213</v>
      </c>
      <c r="G131" s="107">
        <v>187</v>
      </c>
      <c r="H131" s="88">
        <v>139</v>
      </c>
      <c r="I131" s="491">
        <v>262</v>
      </c>
      <c r="J131" s="107">
        <v>159</v>
      </c>
      <c r="K131" s="107">
        <v>213</v>
      </c>
      <c r="L131" s="107">
        <v>204</v>
      </c>
      <c r="M131" s="107">
        <v>210</v>
      </c>
      <c r="N131" s="104">
        <f>SUM(B131:M131)</f>
        <v>2163</v>
      </c>
      <c r="O131" s="90">
        <f>IF(N131=0,0,AVERAGE(B131:M131))</f>
        <v>180.25</v>
      </c>
    </row>
    <row r="132" spans="1:15" s="133" customFormat="1" ht="15" customHeight="1" x14ac:dyDescent="0.2">
      <c r="A132" s="234" t="s">
        <v>266</v>
      </c>
      <c r="B132" s="232">
        <v>90</v>
      </c>
      <c r="C132" s="232">
        <v>116</v>
      </c>
      <c r="D132" s="227">
        <v>108</v>
      </c>
      <c r="E132" s="232">
        <v>63</v>
      </c>
      <c r="F132" s="227">
        <v>34</v>
      </c>
      <c r="G132" s="232">
        <v>92</v>
      </c>
      <c r="H132" s="227">
        <v>250</v>
      </c>
      <c r="I132" s="232">
        <v>130</v>
      </c>
      <c r="J132" s="232">
        <v>230</v>
      </c>
      <c r="K132" s="232">
        <v>183</v>
      </c>
      <c r="L132" s="232">
        <v>132</v>
      </c>
      <c r="M132" s="232">
        <v>105</v>
      </c>
      <c r="N132" s="250">
        <f>SUM(B132:M132)</f>
        <v>1533</v>
      </c>
      <c r="O132" s="228">
        <f>IF(N132=0,0,AVERAGE(B132:M132))</f>
        <v>127.75</v>
      </c>
    </row>
    <row r="133" spans="1:15" s="133" customFormat="1" ht="15" customHeight="1" x14ac:dyDescent="0.2">
      <c r="A133" s="109" t="s">
        <v>434</v>
      </c>
      <c r="B133" s="110">
        <v>232</v>
      </c>
      <c r="C133" s="110">
        <v>173</v>
      </c>
      <c r="D133" s="89">
        <v>256</v>
      </c>
      <c r="E133" s="110">
        <v>271</v>
      </c>
      <c r="F133" s="89">
        <f>203+25</f>
        <v>228</v>
      </c>
      <c r="G133" s="110">
        <v>237</v>
      </c>
      <c r="H133" s="89">
        <v>452</v>
      </c>
      <c r="I133" s="492">
        <v>309</v>
      </c>
      <c r="J133" s="110">
        <v>237</v>
      </c>
      <c r="K133" s="110">
        <v>401</v>
      </c>
      <c r="L133" s="110">
        <v>350</v>
      </c>
      <c r="M133" s="110">
        <v>286</v>
      </c>
      <c r="N133" s="104">
        <f>SUM(B133:M133)</f>
        <v>3432</v>
      </c>
      <c r="O133" s="90">
        <f>IF(N133=0,0,AVERAGE(B133:M133))</f>
        <v>286</v>
      </c>
    </row>
    <row r="134" spans="1:15" s="133" customFormat="1" ht="15" customHeight="1" x14ac:dyDescent="0.2">
      <c r="A134" s="205" t="s">
        <v>0</v>
      </c>
      <c r="B134" s="206">
        <f t="shared" ref="B134:M134" si="62">SUM(B131:B133)</f>
        <v>510</v>
      </c>
      <c r="C134" s="206">
        <f>SUM(C131:C133)</f>
        <v>401</v>
      </c>
      <c r="D134" s="206">
        <f t="shared" si="62"/>
        <v>515</v>
      </c>
      <c r="E134" s="206">
        <f t="shared" si="62"/>
        <v>459</v>
      </c>
      <c r="F134" s="206">
        <f t="shared" si="62"/>
        <v>475</v>
      </c>
      <c r="G134" s="206">
        <f t="shared" si="62"/>
        <v>516</v>
      </c>
      <c r="H134" s="206">
        <f t="shared" si="62"/>
        <v>841</v>
      </c>
      <c r="I134" s="206">
        <f t="shared" si="62"/>
        <v>701</v>
      </c>
      <c r="J134" s="206">
        <f t="shared" si="62"/>
        <v>626</v>
      </c>
      <c r="K134" s="206">
        <f t="shared" si="62"/>
        <v>797</v>
      </c>
      <c r="L134" s="206">
        <f t="shared" si="62"/>
        <v>686</v>
      </c>
      <c r="M134" s="206">
        <f t="shared" si="62"/>
        <v>601</v>
      </c>
      <c r="N134" s="206">
        <f>SUM(N131:N133)</f>
        <v>7128</v>
      </c>
      <c r="O134" s="206">
        <f>SUM(O131:O133)</f>
        <v>594</v>
      </c>
    </row>
    <row r="135" spans="1:15" s="133" customFormat="1" ht="15" customHeight="1" x14ac:dyDescent="0.2">
      <c r="A135" s="344"/>
      <c r="B135" s="345"/>
      <c r="C135" s="345"/>
      <c r="D135" s="345"/>
      <c r="E135" s="345"/>
      <c r="F135" s="345"/>
      <c r="G135" s="345"/>
      <c r="H135" s="345"/>
      <c r="I135" s="345"/>
      <c r="J135" s="345"/>
      <c r="K135" s="345"/>
      <c r="L135" s="345"/>
      <c r="M135" s="345"/>
      <c r="N135" s="345"/>
      <c r="O135" s="346"/>
    </row>
    <row r="136" spans="1:15" s="136" customFormat="1" ht="15" customHeight="1" x14ac:dyDescent="0.2">
      <c r="A136" s="654" t="s">
        <v>525</v>
      </c>
      <c r="B136" s="655"/>
      <c r="C136" s="655"/>
      <c r="D136" s="655"/>
      <c r="E136" s="655"/>
      <c r="F136" s="655"/>
      <c r="G136" s="655"/>
      <c r="H136" s="655"/>
      <c r="I136" s="655"/>
      <c r="J136" s="655"/>
      <c r="K136" s="655"/>
      <c r="L136" s="655"/>
      <c r="M136" s="655"/>
      <c r="N136" s="655"/>
      <c r="O136" s="656"/>
    </row>
    <row r="137" spans="1:15" s="133" customFormat="1" ht="15" customHeight="1" x14ac:dyDescent="0.2">
      <c r="A137" s="149" t="s">
        <v>22</v>
      </c>
      <c r="B137" s="107">
        <v>9405</v>
      </c>
      <c r="C137" s="107">
        <v>9122</v>
      </c>
      <c r="D137" s="107">
        <v>8469</v>
      </c>
      <c r="E137" s="107">
        <v>12090</v>
      </c>
      <c r="F137" s="107">
        <v>16094</v>
      </c>
      <c r="G137" s="107">
        <v>16332</v>
      </c>
      <c r="H137" s="107">
        <v>18235</v>
      </c>
      <c r="I137" s="622">
        <v>16817</v>
      </c>
      <c r="J137" s="623">
        <v>15342</v>
      </c>
      <c r="K137" s="623">
        <v>15961</v>
      </c>
      <c r="L137" s="623">
        <v>17008</v>
      </c>
      <c r="M137" s="107">
        <v>14549</v>
      </c>
      <c r="N137" s="577">
        <f>SUM(B137:M137)</f>
        <v>169424</v>
      </c>
      <c r="O137" s="578">
        <f>IF(N137=0,0,AVERAGE(B137:M137))</f>
        <v>14118.666666666666</v>
      </c>
    </row>
    <row r="138" spans="1:15" s="133" customFormat="1" ht="15" customHeight="1" x14ac:dyDescent="0.2">
      <c r="A138" s="247" t="s">
        <v>23</v>
      </c>
      <c r="B138" s="232">
        <v>5691</v>
      </c>
      <c r="C138" s="232">
        <v>5361</v>
      </c>
      <c r="D138" s="232">
        <v>5843</v>
      </c>
      <c r="E138" s="232">
        <v>7414</v>
      </c>
      <c r="F138" s="232">
        <v>9220</v>
      </c>
      <c r="G138" s="232">
        <v>9281</v>
      </c>
      <c r="H138" s="232">
        <v>10561</v>
      </c>
      <c r="I138" s="624">
        <v>9907</v>
      </c>
      <c r="J138" s="625">
        <v>9012</v>
      </c>
      <c r="K138" s="625">
        <v>9806</v>
      </c>
      <c r="L138" s="625">
        <v>10426</v>
      </c>
      <c r="M138" s="232">
        <v>8929</v>
      </c>
      <c r="N138" s="581">
        <f>SUM(B138:M138)</f>
        <v>101451</v>
      </c>
      <c r="O138" s="581">
        <f>IF(N138=0,0,AVERAGE(B138:M138))</f>
        <v>8454.25</v>
      </c>
    </row>
    <row r="139" spans="1:15" s="133" customFormat="1" ht="15" customHeight="1" x14ac:dyDescent="0.2">
      <c r="A139" s="205" t="s">
        <v>0</v>
      </c>
      <c r="B139" s="208">
        <f t="shared" ref="B139:M139" si="63">SUM(B137:B138)</f>
        <v>15096</v>
      </c>
      <c r="C139" s="208">
        <f>SUM(C137:C138)</f>
        <v>14483</v>
      </c>
      <c r="D139" s="208">
        <f t="shared" si="63"/>
        <v>14312</v>
      </c>
      <c r="E139" s="208">
        <f t="shared" si="63"/>
        <v>19504</v>
      </c>
      <c r="F139" s="208">
        <f t="shared" si="63"/>
        <v>25314</v>
      </c>
      <c r="G139" s="208">
        <f t="shared" si="63"/>
        <v>25613</v>
      </c>
      <c r="H139" s="208">
        <f t="shared" si="63"/>
        <v>28796</v>
      </c>
      <c r="I139" s="208">
        <f t="shared" si="63"/>
        <v>26724</v>
      </c>
      <c r="J139" s="208">
        <f t="shared" si="63"/>
        <v>24354</v>
      </c>
      <c r="K139" s="208">
        <f t="shared" si="63"/>
        <v>25767</v>
      </c>
      <c r="L139" s="206">
        <f t="shared" si="63"/>
        <v>27434</v>
      </c>
      <c r="M139" s="206">
        <f t="shared" si="63"/>
        <v>23478</v>
      </c>
      <c r="N139" s="208">
        <f>SUM(N137:N138)</f>
        <v>270875</v>
      </c>
      <c r="O139" s="208">
        <f>SUM(O137:O138)</f>
        <v>22572.916666666664</v>
      </c>
    </row>
    <row r="140" spans="1:15" s="133" customFormat="1" ht="15" customHeight="1" x14ac:dyDescent="0.2">
      <c r="A140" s="670"/>
      <c r="B140" s="671"/>
      <c r="C140" s="671"/>
      <c r="D140" s="671"/>
      <c r="E140" s="671"/>
      <c r="F140" s="671"/>
      <c r="G140" s="671"/>
      <c r="H140" s="671"/>
      <c r="I140" s="671"/>
      <c r="J140" s="671"/>
      <c r="K140" s="671"/>
      <c r="L140" s="671"/>
      <c r="M140" s="671"/>
      <c r="N140" s="671"/>
      <c r="O140" s="672"/>
    </row>
    <row r="141" spans="1:15" s="135" customFormat="1" ht="15" customHeight="1" x14ac:dyDescent="0.2">
      <c r="A141" s="654" t="s">
        <v>526</v>
      </c>
      <c r="B141" s="655"/>
      <c r="C141" s="655"/>
      <c r="D141" s="655"/>
      <c r="E141" s="655"/>
      <c r="F141" s="655"/>
      <c r="G141" s="655"/>
      <c r="H141" s="655"/>
      <c r="I141" s="655"/>
      <c r="J141" s="655"/>
      <c r="K141" s="655"/>
      <c r="L141" s="655"/>
      <c r="M141" s="655"/>
      <c r="N141" s="655"/>
      <c r="O141" s="656"/>
    </row>
    <row r="142" spans="1:15" s="134" customFormat="1" ht="15" customHeight="1" x14ac:dyDescent="0.2">
      <c r="A142" s="147" t="s">
        <v>108</v>
      </c>
      <c r="B142" s="128">
        <v>11085</v>
      </c>
      <c r="C142" s="128">
        <v>10049</v>
      </c>
      <c r="D142" s="128">
        <v>9654</v>
      </c>
      <c r="E142" s="128">
        <v>13853</v>
      </c>
      <c r="F142" s="128">
        <v>18558</v>
      </c>
      <c r="G142" s="128">
        <v>18391</v>
      </c>
      <c r="H142" s="128">
        <v>21210</v>
      </c>
      <c r="I142" s="531">
        <v>18970</v>
      </c>
      <c r="J142" s="626">
        <v>17745</v>
      </c>
      <c r="K142" s="529">
        <v>18762</v>
      </c>
      <c r="L142" s="556">
        <v>19870</v>
      </c>
      <c r="M142" s="107">
        <v>17264</v>
      </c>
      <c r="N142" s="577">
        <f t="shared" ref="N142:N149" si="64">SUM(B142:M142)</f>
        <v>195411</v>
      </c>
      <c r="O142" s="578">
        <f t="shared" ref="O142:O149" si="65">IF(N142=0,0,AVERAGE(B142:M142))</f>
        <v>16284.25</v>
      </c>
    </row>
    <row r="143" spans="1:15" s="133" customFormat="1" ht="15" customHeight="1" x14ac:dyDescent="0.2">
      <c r="A143" s="246" t="s">
        <v>109</v>
      </c>
      <c r="B143" s="244">
        <v>1432</v>
      </c>
      <c r="C143" s="244">
        <v>1579</v>
      </c>
      <c r="D143" s="244">
        <v>1276</v>
      </c>
      <c r="E143" s="244">
        <v>1411</v>
      </c>
      <c r="F143" s="244">
        <v>1891</v>
      </c>
      <c r="G143" s="244">
        <v>1850</v>
      </c>
      <c r="H143" s="244">
        <v>1952</v>
      </c>
      <c r="I143" s="627">
        <v>2045</v>
      </c>
      <c r="J143" s="627">
        <v>1628</v>
      </c>
      <c r="K143" s="627">
        <v>1795</v>
      </c>
      <c r="L143" s="625">
        <v>1844</v>
      </c>
      <c r="M143" s="232">
        <v>1619</v>
      </c>
      <c r="N143" s="581">
        <f t="shared" si="64"/>
        <v>20322</v>
      </c>
      <c r="O143" s="581">
        <f t="shared" si="65"/>
        <v>1693.5</v>
      </c>
    </row>
    <row r="144" spans="1:15" s="133" customFormat="1" ht="15" customHeight="1" x14ac:dyDescent="0.2">
      <c r="A144" s="148" t="s">
        <v>102</v>
      </c>
      <c r="B144" s="526">
        <v>731</v>
      </c>
      <c r="C144" s="526">
        <v>703</v>
      </c>
      <c r="D144" s="526">
        <v>684</v>
      </c>
      <c r="E144" s="526">
        <v>862</v>
      </c>
      <c r="F144" s="526">
        <v>889</v>
      </c>
      <c r="G144" s="526">
        <v>1061</v>
      </c>
      <c r="H144" s="526">
        <v>1068</v>
      </c>
      <c r="I144" s="628">
        <v>1146</v>
      </c>
      <c r="J144" s="629">
        <v>959</v>
      </c>
      <c r="K144" s="629">
        <v>1042</v>
      </c>
      <c r="L144" s="630">
        <v>1244</v>
      </c>
      <c r="M144" s="110">
        <v>893</v>
      </c>
      <c r="N144" s="578">
        <f t="shared" si="64"/>
        <v>11282</v>
      </c>
      <c r="O144" s="578">
        <f t="shared" si="65"/>
        <v>940.16666666666663</v>
      </c>
    </row>
    <row r="145" spans="1:15" s="133" customFormat="1" ht="15" customHeight="1" x14ac:dyDescent="0.2">
      <c r="A145" s="246" t="s">
        <v>103</v>
      </c>
      <c r="B145" s="244">
        <v>420</v>
      </c>
      <c r="C145" s="244">
        <v>551</v>
      </c>
      <c r="D145" s="244">
        <v>736</v>
      </c>
      <c r="E145" s="244">
        <v>979</v>
      </c>
      <c r="F145" s="244">
        <v>1208</v>
      </c>
      <c r="G145" s="244">
        <v>1193</v>
      </c>
      <c r="H145" s="244">
        <v>1078</v>
      </c>
      <c r="I145" s="627">
        <v>1224</v>
      </c>
      <c r="J145" s="627">
        <v>1022</v>
      </c>
      <c r="K145" s="627">
        <v>1208</v>
      </c>
      <c r="L145" s="625">
        <v>1188</v>
      </c>
      <c r="M145" s="232">
        <v>1019</v>
      </c>
      <c r="N145" s="581">
        <f t="shared" si="64"/>
        <v>11826</v>
      </c>
      <c r="O145" s="581">
        <f t="shared" si="65"/>
        <v>985.5</v>
      </c>
    </row>
    <row r="146" spans="1:15" s="133" customFormat="1" ht="15" customHeight="1" x14ac:dyDescent="0.2">
      <c r="A146" s="148" t="s">
        <v>104</v>
      </c>
      <c r="B146" s="526">
        <v>578</v>
      </c>
      <c r="C146" s="526">
        <v>679</v>
      </c>
      <c r="D146" s="526">
        <v>894</v>
      </c>
      <c r="E146" s="526">
        <v>1218</v>
      </c>
      <c r="F146" s="526">
        <v>1352</v>
      </c>
      <c r="G146" s="526">
        <v>1438</v>
      </c>
      <c r="H146" s="526">
        <v>1561</v>
      </c>
      <c r="I146" s="628">
        <v>1589</v>
      </c>
      <c r="J146" s="629">
        <v>1332</v>
      </c>
      <c r="K146" s="629">
        <v>1347</v>
      </c>
      <c r="L146" s="630">
        <v>1408</v>
      </c>
      <c r="M146" s="110">
        <v>1259</v>
      </c>
      <c r="N146" s="578">
        <f t="shared" si="64"/>
        <v>14655</v>
      </c>
      <c r="O146" s="578">
        <f t="shared" si="65"/>
        <v>1221.25</v>
      </c>
    </row>
    <row r="147" spans="1:15" s="133" customFormat="1" ht="15" customHeight="1" x14ac:dyDescent="0.2">
      <c r="A147" s="246" t="s">
        <v>105</v>
      </c>
      <c r="B147" s="244">
        <v>519</v>
      </c>
      <c r="C147" s="244">
        <v>645</v>
      </c>
      <c r="D147" s="244">
        <v>643</v>
      </c>
      <c r="E147" s="244">
        <v>788</v>
      </c>
      <c r="F147" s="244">
        <v>973</v>
      </c>
      <c r="G147" s="244">
        <v>1219</v>
      </c>
      <c r="H147" s="244">
        <v>1298</v>
      </c>
      <c r="I147" s="627">
        <v>1198</v>
      </c>
      <c r="J147" s="627">
        <v>996</v>
      </c>
      <c r="K147" s="627">
        <v>1052</v>
      </c>
      <c r="L147" s="625">
        <v>1232</v>
      </c>
      <c r="M147" s="232">
        <v>929</v>
      </c>
      <c r="N147" s="581">
        <f t="shared" si="64"/>
        <v>11492</v>
      </c>
      <c r="O147" s="581">
        <f t="shared" si="65"/>
        <v>957.66666666666663</v>
      </c>
    </row>
    <row r="148" spans="1:15" s="133" customFormat="1" ht="15" customHeight="1" x14ac:dyDescent="0.2">
      <c r="A148" s="148" t="s">
        <v>106</v>
      </c>
      <c r="B148" s="526">
        <v>250</v>
      </c>
      <c r="C148" s="526">
        <v>200</v>
      </c>
      <c r="D148" s="526">
        <v>321</v>
      </c>
      <c r="E148" s="526">
        <v>281</v>
      </c>
      <c r="F148" s="526">
        <v>313</v>
      </c>
      <c r="G148" s="526">
        <v>362</v>
      </c>
      <c r="H148" s="526">
        <v>483</v>
      </c>
      <c r="I148" s="628">
        <v>428</v>
      </c>
      <c r="J148" s="629">
        <v>539</v>
      </c>
      <c r="K148" s="629">
        <v>442</v>
      </c>
      <c r="L148" s="630">
        <v>491</v>
      </c>
      <c r="M148" s="110">
        <v>396</v>
      </c>
      <c r="N148" s="578">
        <f t="shared" si="64"/>
        <v>4506</v>
      </c>
      <c r="O148" s="578">
        <f t="shared" si="65"/>
        <v>375.5</v>
      </c>
    </row>
    <row r="149" spans="1:15" s="133" customFormat="1" ht="15" customHeight="1" x14ac:dyDescent="0.2">
      <c r="A149" s="246" t="s">
        <v>107</v>
      </c>
      <c r="B149" s="244">
        <v>81</v>
      </c>
      <c r="C149" s="244">
        <v>77</v>
      </c>
      <c r="D149" s="244">
        <v>104</v>
      </c>
      <c r="E149" s="244">
        <v>112</v>
      </c>
      <c r="F149" s="244">
        <v>130</v>
      </c>
      <c r="G149" s="244">
        <v>99</v>
      </c>
      <c r="H149" s="244">
        <v>146</v>
      </c>
      <c r="I149" s="627">
        <v>124</v>
      </c>
      <c r="J149" s="627">
        <v>133</v>
      </c>
      <c r="K149" s="627">
        <v>119</v>
      </c>
      <c r="L149" s="625">
        <v>156</v>
      </c>
      <c r="M149" s="232">
        <v>99</v>
      </c>
      <c r="N149" s="581">
        <f t="shared" si="64"/>
        <v>1380</v>
      </c>
      <c r="O149" s="581">
        <f t="shared" si="65"/>
        <v>115</v>
      </c>
    </row>
    <row r="150" spans="1:15" s="133" customFormat="1" ht="15" customHeight="1" x14ac:dyDescent="0.2">
      <c r="A150" s="207" t="s">
        <v>0</v>
      </c>
      <c r="B150" s="208">
        <f t="shared" ref="B150:M150" si="66">SUM(B142:B149)</f>
        <v>15096</v>
      </c>
      <c r="C150" s="208">
        <f>SUM(C142:C149)</f>
        <v>14483</v>
      </c>
      <c r="D150" s="208">
        <f t="shared" si="66"/>
        <v>14312</v>
      </c>
      <c r="E150" s="208">
        <f t="shared" si="66"/>
        <v>19504</v>
      </c>
      <c r="F150" s="208">
        <f t="shared" si="66"/>
        <v>25314</v>
      </c>
      <c r="G150" s="208">
        <f t="shared" si="66"/>
        <v>25613</v>
      </c>
      <c r="H150" s="208">
        <f t="shared" si="66"/>
        <v>28796</v>
      </c>
      <c r="I150" s="208">
        <f t="shared" si="66"/>
        <v>26724</v>
      </c>
      <c r="J150" s="208">
        <f t="shared" si="66"/>
        <v>24354</v>
      </c>
      <c r="K150" s="208">
        <f t="shared" si="66"/>
        <v>25767</v>
      </c>
      <c r="L150" s="206">
        <f t="shared" si="66"/>
        <v>27433</v>
      </c>
      <c r="M150" s="206">
        <f t="shared" si="66"/>
        <v>23478</v>
      </c>
      <c r="N150" s="208">
        <f>SUM(N142:N149)</f>
        <v>270874</v>
      </c>
      <c r="O150" s="208">
        <f>SUM(O142:O149)</f>
        <v>22572.833333333336</v>
      </c>
    </row>
    <row r="151" spans="1:15" s="134" customFormat="1" ht="15" customHeight="1" x14ac:dyDescent="0.2">
      <c r="A151" s="670"/>
      <c r="B151" s="671"/>
      <c r="C151" s="671"/>
      <c r="D151" s="671"/>
      <c r="E151" s="671"/>
      <c r="F151" s="671"/>
      <c r="G151" s="671"/>
      <c r="H151" s="671"/>
      <c r="I151" s="671"/>
      <c r="J151" s="671"/>
      <c r="K151" s="671"/>
      <c r="L151" s="671"/>
      <c r="M151" s="671"/>
      <c r="N151" s="671"/>
      <c r="O151" s="672"/>
    </row>
    <row r="152" spans="1:15" s="136" customFormat="1" ht="15" customHeight="1" x14ac:dyDescent="0.2">
      <c r="A152" s="654" t="s">
        <v>527</v>
      </c>
      <c r="B152" s="655"/>
      <c r="C152" s="655"/>
      <c r="D152" s="655"/>
      <c r="E152" s="655"/>
      <c r="F152" s="655"/>
      <c r="G152" s="655"/>
      <c r="H152" s="655"/>
      <c r="I152" s="655"/>
      <c r="J152" s="655"/>
      <c r="K152" s="655"/>
      <c r="L152" s="655"/>
      <c r="M152" s="655"/>
      <c r="N152" s="655"/>
      <c r="O152" s="656"/>
    </row>
    <row r="153" spans="1:15" s="133" customFormat="1" ht="15" customHeight="1" x14ac:dyDescent="0.2">
      <c r="A153" s="150" t="s">
        <v>110</v>
      </c>
      <c r="B153" s="128">
        <v>20</v>
      </c>
      <c r="C153" s="128">
        <v>8</v>
      </c>
      <c r="D153" s="128">
        <v>82</v>
      </c>
      <c r="E153" s="128">
        <v>42</v>
      </c>
      <c r="F153" s="128">
        <v>17</v>
      </c>
      <c r="G153" s="529">
        <v>79</v>
      </c>
      <c r="H153" s="530">
        <v>53</v>
      </c>
      <c r="I153" s="531">
        <v>60</v>
      </c>
      <c r="J153" s="529">
        <v>31</v>
      </c>
      <c r="K153" s="529">
        <v>30</v>
      </c>
      <c r="L153" s="529">
        <v>67</v>
      </c>
      <c r="M153" s="529">
        <v>52</v>
      </c>
      <c r="N153" s="104">
        <f t="shared" ref="N153:N196" si="67">SUM(B153:M153)</f>
        <v>541</v>
      </c>
      <c r="O153" s="90">
        <f t="shared" ref="O153:O197" si="68">IF(N153=0,0,AVERAGE(B153:M153))</f>
        <v>45.083333333333336</v>
      </c>
    </row>
    <row r="154" spans="1:15" s="133" customFormat="1" ht="15" customHeight="1" x14ac:dyDescent="0.2">
      <c r="A154" s="251" t="s">
        <v>112</v>
      </c>
      <c r="B154" s="244">
        <v>16</v>
      </c>
      <c r="C154" s="244">
        <v>3</v>
      </c>
      <c r="D154" s="244">
        <v>53</v>
      </c>
      <c r="E154" s="244">
        <v>15</v>
      </c>
      <c r="F154" s="244">
        <v>25</v>
      </c>
      <c r="G154" s="532">
        <v>19</v>
      </c>
      <c r="H154" s="533">
        <v>20</v>
      </c>
      <c r="I154" s="534">
        <v>31</v>
      </c>
      <c r="J154" s="532">
        <v>49</v>
      </c>
      <c r="K154" s="532">
        <v>5</v>
      </c>
      <c r="L154" s="532">
        <v>19</v>
      </c>
      <c r="M154" s="532">
        <v>30</v>
      </c>
      <c r="N154" s="228">
        <f t="shared" si="67"/>
        <v>285</v>
      </c>
      <c r="O154" s="228">
        <f t="shared" si="68"/>
        <v>23.75</v>
      </c>
    </row>
    <row r="155" spans="1:15" s="133" customFormat="1" ht="15" customHeight="1" x14ac:dyDescent="0.2">
      <c r="A155" s="151" t="s">
        <v>111</v>
      </c>
      <c r="B155" s="526">
        <v>1849</v>
      </c>
      <c r="C155" s="526">
        <v>2009</v>
      </c>
      <c r="D155" s="526">
        <v>1746</v>
      </c>
      <c r="E155" s="526">
        <v>2659</v>
      </c>
      <c r="F155" s="526">
        <v>3022</v>
      </c>
      <c r="G155" s="535">
        <v>2957</v>
      </c>
      <c r="H155" s="536">
        <v>3386</v>
      </c>
      <c r="I155" s="537">
        <v>3046</v>
      </c>
      <c r="J155" s="535">
        <v>2533</v>
      </c>
      <c r="K155" s="535">
        <v>2724</v>
      </c>
      <c r="L155" s="535">
        <v>2878</v>
      </c>
      <c r="M155" s="535">
        <v>2545</v>
      </c>
      <c r="N155" s="104">
        <f t="shared" si="67"/>
        <v>31354</v>
      </c>
      <c r="O155" s="90">
        <f t="shared" si="68"/>
        <v>2612.8333333333335</v>
      </c>
    </row>
    <row r="156" spans="1:15" s="133" customFormat="1" ht="15" customHeight="1" x14ac:dyDescent="0.2">
      <c r="A156" s="252" t="s">
        <v>113</v>
      </c>
      <c r="B156" s="244">
        <v>18</v>
      </c>
      <c r="C156" s="244"/>
      <c r="D156" s="244">
        <v>10</v>
      </c>
      <c r="E156" s="244">
        <v>8</v>
      </c>
      <c r="F156" s="244">
        <v>27</v>
      </c>
      <c r="G156" s="532">
        <v>12</v>
      </c>
      <c r="H156" s="533">
        <v>12</v>
      </c>
      <c r="I156" s="534">
        <v>13</v>
      </c>
      <c r="J156" s="532">
        <v>31</v>
      </c>
      <c r="K156" s="532">
        <v>7</v>
      </c>
      <c r="L156" s="532">
        <v>38</v>
      </c>
      <c r="M156" s="532">
        <v>38</v>
      </c>
      <c r="N156" s="228">
        <f t="shared" si="67"/>
        <v>214</v>
      </c>
      <c r="O156" s="228">
        <f t="shared" si="68"/>
        <v>19.454545454545453</v>
      </c>
    </row>
    <row r="157" spans="1:15" s="133" customFormat="1" ht="15" customHeight="1" x14ac:dyDescent="0.2">
      <c r="A157" s="152" t="s">
        <v>65</v>
      </c>
      <c r="B157" s="526">
        <v>76</v>
      </c>
      <c r="C157" s="526">
        <v>67</v>
      </c>
      <c r="D157" s="526">
        <v>85</v>
      </c>
      <c r="E157" s="526">
        <v>117</v>
      </c>
      <c r="F157" s="526">
        <v>88</v>
      </c>
      <c r="G157" s="535">
        <v>123</v>
      </c>
      <c r="H157" s="536">
        <v>84</v>
      </c>
      <c r="I157" s="537">
        <v>72</v>
      </c>
      <c r="J157" s="538">
        <v>106</v>
      </c>
      <c r="K157" s="535">
        <v>91</v>
      </c>
      <c r="L157" s="535">
        <v>197</v>
      </c>
      <c r="M157" s="535">
        <v>114</v>
      </c>
      <c r="N157" s="104">
        <f t="shared" si="67"/>
        <v>1220</v>
      </c>
      <c r="O157" s="90">
        <f t="shared" si="68"/>
        <v>101.66666666666667</v>
      </c>
    </row>
    <row r="158" spans="1:15" s="133" customFormat="1" ht="15" customHeight="1" x14ac:dyDescent="0.2">
      <c r="A158" s="251" t="s">
        <v>31</v>
      </c>
      <c r="B158" s="244">
        <v>9110</v>
      </c>
      <c r="C158" s="244">
        <v>8808</v>
      </c>
      <c r="D158" s="244">
        <v>8032</v>
      </c>
      <c r="E158" s="244">
        <v>11438</v>
      </c>
      <c r="F158" s="244">
        <v>14958</v>
      </c>
      <c r="G158" s="532">
        <v>14968</v>
      </c>
      <c r="H158" s="533">
        <v>17005</v>
      </c>
      <c r="I158" s="534">
        <v>14643</v>
      </c>
      <c r="J158" s="532">
        <v>13639</v>
      </c>
      <c r="K158" s="532">
        <v>14226</v>
      </c>
      <c r="L158" s="532">
        <v>15520</v>
      </c>
      <c r="M158" s="532">
        <v>12807</v>
      </c>
      <c r="N158" s="228">
        <f t="shared" si="67"/>
        <v>155154</v>
      </c>
      <c r="O158" s="228">
        <f t="shared" si="68"/>
        <v>12929.5</v>
      </c>
    </row>
    <row r="159" spans="1:15" s="133" customFormat="1" ht="15" customHeight="1" x14ac:dyDescent="0.2">
      <c r="A159" s="152" t="s">
        <v>114</v>
      </c>
      <c r="B159" s="526">
        <v>167</v>
      </c>
      <c r="C159" s="526">
        <v>157</v>
      </c>
      <c r="D159" s="526">
        <v>184</v>
      </c>
      <c r="E159" s="526">
        <v>257</v>
      </c>
      <c r="F159" s="526">
        <v>284</v>
      </c>
      <c r="G159" s="535">
        <v>261</v>
      </c>
      <c r="H159" s="536">
        <v>268</v>
      </c>
      <c r="I159" s="537">
        <v>242</v>
      </c>
      <c r="J159" s="535">
        <v>311</v>
      </c>
      <c r="K159" s="535">
        <v>263</v>
      </c>
      <c r="L159" s="535">
        <v>355</v>
      </c>
      <c r="M159" s="535">
        <v>262</v>
      </c>
      <c r="N159" s="104">
        <f t="shared" si="67"/>
        <v>3011</v>
      </c>
      <c r="O159" s="90">
        <f t="shared" si="68"/>
        <v>250.91666666666666</v>
      </c>
    </row>
    <row r="160" spans="1:15" s="133" customFormat="1" ht="15" customHeight="1" x14ac:dyDescent="0.2">
      <c r="A160" s="252" t="s">
        <v>366</v>
      </c>
      <c r="B160" s="244">
        <v>10</v>
      </c>
      <c r="C160" s="244">
        <v>17</v>
      </c>
      <c r="D160" s="244">
        <v>16</v>
      </c>
      <c r="E160" s="244">
        <v>14</v>
      </c>
      <c r="F160" s="244">
        <v>16</v>
      </c>
      <c r="G160" s="532">
        <v>12</v>
      </c>
      <c r="H160" s="533">
        <v>11</v>
      </c>
      <c r="I160" s="534">
        <v>12</v>
      </c>
      <c r="J160" s="532">
        <v>6</v>
      </c>
      <c r="K160" s="532">
        <v>13</v>
      </c>
      <c r="L160" s="532">
        <v>16</v>
      </c>
      <c r="M160" s="532">
        <v>11</v>
      </c>
      <c r="N160" s="228">
        <f t="shared" si="67"/>
        <v>154</v>
      </c>
      <c r="O160" s="228">
        <f t="shared" si="68"/>
        <v>12.833333333333334</v>
      </c>
    </row>
    <row r="161" spans="1:15" s="133" customFormat="1" ht="15" customHeight="1" x14ac:dyDescent="0.2">
      <c r="A161" s="151" t="s">
        <v>365</v>
      </c>
      <c r="B161" s="526">
        <v>100</v>
      </c>
      <c r="C161" s="526">
        <v>49</v>
      </c>
      <c r="D161" s="526">
        <v>92</v>
      </c>
      <c r="E161" s="526">
        <v>63</v>
      </c>
      <c r="F161" s="526">
        <v>104</v>
      </c>
      <c r="G161" s="535">
        <v>99</v>
      </c>
      <c r="H161" s="536">
        <v>91</v>
      </c>
      <c r="I161" s="537">
        <v>146</v>
      </c>
      <c r="J161" s="535">
        <v>180</v>
      </c>
      <c r="K161" s="535">
        <v>125</v>
      </c>
      <c r="L161" s="535">
        <v>108</v>
      </c>
      <c r="M161" s="535">
        <v>149</v>
      </c>
      <c r="N161" s="104">
        <f t="shared" si="67"/>
        <v>1306</v>
      </c>
      <c r="O161" s="90">
        <f t="shared" si="68"/>
        <v>108.83333333333333</v>
      </c>
    </row>
    <row r="162" spans="1:15" s="133" customFormat="1" ht="15" customHeight="1" x14ac:dyDescent="0.2">
      <c r="A162" s="251" t="s">
        <v>115</v>
      </c>
      <c r="B162" s="244">
        <v>46</v>
      </c>
      <c r="C162" s="244">
        <v>30</v>
      </c>
      <c r="D162" s="244">
        <v>26</v>
      </c>
      <c r="E162" s="244">
        <v>31</v>
      </c>
      <c r="F162" s="244">
        <v>49</v>
      </c>
      <c r="G162" s="532">
        <v>63</v>
      </c>
      <c r="H162" s="533">
        <v>51</v>
      </c>
      <c r="I162" s="534">
        <v>158</v>
      </c>
      <c r="J162" s="532">
        <v>104</v>
      </c>
      <c r="K162" s="532">
        <v>123</v>
      </c>
      <c r="L162" s="532">
        <v>104</v>
      </c>
      <c r="M162" s="532">
        <v>94</v>
      </c>
      <c r="N162" s="228">
        <f t="shared" si="67"/>
        <v>879</v>
      </c>
      <c r="O162" s="228">
        <f t="shared" si="68"/>
        <v>73.25</v>
      </c>
    </row>
    <row r="163" spans="1:15" s="133" customFormat="1" ht="15" customHeight="1" x14ac:dyDescent="0.2">
      <c r="A163" s="151" t="s">
        <v>116</v>
      </c>
      <c r="B163" s="526">
        <v>25</v>
      </c>
      <c r="C163" s="526">
        <v>32</v>
      </c>
      <c r="D163" s="526">
        <v>48</v>
      </c>
      <c r="E163" s="526">
        <v>24</v>
      </c>
      <c r="F163" s="526">
        <v>39</v>
      </c>
      <c r="G163" s="535">
        <v>35</v>
      </c>
      <c r="H163" s="536">
        <v>61</v>
      </c>
      <c r="I163" s="537">
        <v>69</v>
      </c>
      <c r="J163" s="535">
        <v>66</v>
      </c>
      <c r="K163" s="535">
        <v>82</v>
      </c>
      <c r="L163" s="535">
        <v>63</v>
      </c>
      <c r="M163" s="535">
        <v>70</v>
      </c>
      <c r="N163" s="104">
        <f t="shared" si="67"/>
        <v>614</v>
      </c>
      <c r="O163" s="90">
        <f t="shared" si="68"/>
        <v>51.166666666666664</v>
      </c>
    </row>
    <row r="164" spans="1:15" s="133" customFormat="1" ht="15" customHeight="1" x14ac:dyDescent="0.2">
      <c r="A164" s="251" t="s">
        <v>117</v>
      </c>
      <c r="B164" s="244">
        <v>166</v>
      </c>
      <c r="C164" s="244">
        <v>199</v>
      </c>
      <c r="D164" s="244">
        <v>276</v>
      </c>
      <c r="E164" s="244">
        <v>266</v>
      </c>
      <c r="F164" s="244">
        <v>401</v>
      </c>
      <c r="G164" s="532">
        <v>421</v>
      </c>
      <c r="H164" s="533">
        <v>502</v>
      </c>
      <c r="I164" s="534">
        <v>460</v>
      </c>
      <c r="J164" s="532">
        <v>430</v>
      </c>
      <c r="K164" s="532">
        <v>503</v>
      </c>
      <c r="L164" s="532">
        <v>591</v>
      </c>
      <c r="M164" s="532">
        <v>515</v>
      </c>
      <c r="N164" s="228">
        <f t="shared" si="67"/>
        <v>4730</v>
      </c>
      <c r="O164" s="228">
        <f t="shared" si="68"/>
        <v>394.16666666666669</v>
      </c>
    </row>
    <row r="165" spans="1:15" s="133" customFormat="1" ht="15" customHeight="1" x14ac:dyDescent="0.2">
      <c r="A165" s="151" t="s">
        <v>118</v>
      </c>
      <c r="B165" s="526">
        <v>63</v>
      </c>
      <c r="C165" s="526">
        <v>36</v>
      </c>
      <c r="D165" s="526">
        <v>59</v>
      </c>
      <c r="E165" s="526">
        <v>29</v>
      </c>
      <c r="F165" s="526">
        <v>60</v>
      </c>
      <c r="G165" s="535">
        <v>62</v>
      </c>
      <c r="H165" s="536">
        <v>103</v>
      </c>
      <c r="I165" s="537">
        <v>78</v>
      </c>
      <c r="J165" s="535">
        <v>67</v>
      </c>
      <c r="K165" s="535">
        <v>37</v>
      </c>
      <c r="L165" s="535">
        <v>76</v>
      </c>
      <c r="M165" s="535">
        <v>62</v>
      </c>
      <c r="N165" s="104">
        <f t="shared" si="67"/>
        <v>732</v>
      </c>
      <c r="O165" s="90">
        <f t="shared" si="68"/>
        <v>61</v>
      </c>
    </row>
    <row r="166" spans="1:15" s="133" customFormat="1" ht="15" customHeight="1" x14ac:dyDescent="0.2">
      <c r="A166" s="251" t="s">
        <v>119</v>
      </c>
      <c r="B166" s="244">
        <v>33</v>
      </c>
      <c r="C166" s="244">
        <v>7</v>
      </c>
      <c r="D166" s="244">
        <v>15</v>
      </c>
      <c r="E166" s="244">
        <v>15</v>
      </c>
      <c r="F166" s="244">
        <v>38</v>
      </c>
      <c r="G166" s="532">
        <v>50</v>
      </c>
      <c r="H166" s="533">
        <v>77</v>
      </c>
      <c r="I166" s="534">
        <v>134</v>
      </c>
      <c r="J166" s="532">
        <v>97</v>
      </c>
      <c r="K166" s="532">
        <v>45</v>
      </c>
      <c r="L166" s="532">
        <v>83</v>
      </c>
      <c r="M166" s="532">
        <v>88</v>
      </c>
      <c r="N166" s="228">
        <f t="shared" si="67"/>
        <v>682</v>
      </c>
      <c r="O166" s="228">
        <f t="shared" si="68"/>
        <v>56.833333333333336</v>
      </c>
    </row>
    <row r="167" spans="1:15" s="133" customFormat="1" ht="15" customHeight="1" x14ac:dyDescent="0.2">
      <c r="A167" s="152" t="s">
        <v>120</v>
      </c>
      <c r="B167" s="526">
        <v>149</v>
      </c>
      <c r="C167" s="526">
        <v>123</v>
      </c>
      <c r="D167" s="526">
        <v>86</v>
      </c>
      <c r="E167" s="526">
        <v>115</v>
      </c>
      <c r="F167" s="526">
        <v>174</v>
      </c>
      <c r="G167" s="535">
        <v>135</v>
      </c>
      <c r="H167" s="536">
        <v>172</v>
      </c>
      <c r="I167" s="537">
        <v>159</v>
      </c>
      <c r="J167" s="535">
        <v>119</v>
      </c>
      <c r="K167" s="535">
        <v>186</v>
      </c>
      <c r="L167" s="535">
        <v>150</v>
      </c>
      <c r="M167" s="535">
        <v>154</v>
      </c>
      <c r="N167" s="104">
        <f t="shared" si="67"/>
        <v>1722</v>
      </c>
      <c r="O167" s="90">
        <f t="shared" si="68"/>
        <v>143.5</v>
      </c>
    </row>
    <row r="168" spans="1:15" s="133" customFormat="1" ht="15" customHeight="1" x14ac:dyDescent="0.2">
      <c r="A168" s="252" t="s">
        <v>424</v>
      </c>
      <c r="B168" s="244">
        <v>92</v>
      </c>
      <c r="C168" s="244">
        <v>107</v>
      </c>
      <c r="D168" s="244">
        <v>66</v>
      </c>
      <c r="E168" s="244">
        <v>100</v>
      </c>
      <c r="F168" s="244">
        <v>170</v>
      </c>
      <c r="G168" s="532">
        <v>146</v>
      </c>
      <c r="H168" s="533">
        <v>156</v>
      </c>
      <c r="I168" s="534">
        <v>165</v>
      </c>
      <c r="J168" s="532">
        <v>205</v>
      </c>
      <c r="K168" s="532">
        <v>208</v>
      </c>
      <c r="L168" s="532">
        <v>223</v>
      </c>
      <c r="M168" s="532">
        <v>199</v>
      </c>
      <c r="N168" s="228">
        <f t="shared" si="67"/>
        <v>1837</v>
      </c>
      <c r="O168" s="228">
        <f t="shared" si="68"/>
        <v>153.08333333333334</v>
      </c>
    </row>
    <row r="169" spans="1:15" s="133" customFormat="1" ht="15" customHeight="1" x14ac:dyDescent="0.2">
      <c r="A169" s="152" t="s">
        <v>121</v>
      </c>
      <c r="B169" s="526">
        <v>8</v>
      </c>
      <c r="C169" s="526">
        <v>18</v>
      </c>
      <c r="D169" s="526">
        <v>17</v>
      </c>
      <c r="E169" s="526">
        <v>22</v>
      </c>
      <c r="F169" s="526">
        <v>42</v>
      </c>
      <c r="G169" s="535">
        <v>33</v>
      </c>
      <c r="H169" s="536">
        <v>44</v>
      </c>
      <c r="I169" s="537">
        <v>44</v>
      </c>
      <c r="J169" s="535">
        <v>30</v>
      </c>
      <c r="K169" s="535">
        <v>16</v>
      </c>
      <c r="L169" s="535">
        <v>38</v>
      </c>
      <c r="M169" s="535">
        <v>25</v>
      </c>
      <c r="N169" s="104">
        <f t="shared" si="67"/>
        <v>337</v>
      </c>
      <c r="O169" s="90">
        <f t="shared" si="68"/>
        <v>28.083333333333332</v>
      </c>
    </row>
    <row r="170" spans="1:15" s="133" customFormat="1" ht="15" customHeight="1" x14ac:dyDescent="0.2">
      <c r="A170" s="252" t="s">
        <v>122</v>
      </c>
      <c r="B170" s="244">
        <v>42</v>
      </c>
      <c r="C170" s="244">
        <v>37</v>
      </c>
      <c r="D170" s="244">
        <v>49</v>
      </c>
      <c r="E170" s="244">
        <v>85</v>
      </c>
      <c r="F170" s="244">
        <v>55</v>
      </c>
      <c r="G170" s="532">
        <v>109</v>
      </c>
      <c r="H170" s="533">
        <v>98</v>
      </c>
      <c r="I170" s="534">
        <v>114</v>
      </c>
      <c r="J170" s="532">
        <v>80</v>
      </c>
      <c r="K170" s="532">
        <v>56</v>
      </c>
      <c r="L170" s="532">
        <v>141</v>
      </c>
      <c r="M170" s="532">
        <v>123</v>
      </c>
      <c r="N170" s="228">
        <f t="shared" si="67"/>
        <v>989</v>
      </c>
      <c r="O170" s="228">
        <f t="shared" si="68"/>
        <v>82.416666666666671</v>
      </c>
    </row>
    <row r="171" spans="1:15" s="133" customFormat="1" ht="15" customHeight="1" x14ac:dyDescent="0.2">
      <c r="A171" s="151" t="s">
        <v>123</v>
      </c>
      <c r="B171" s="526">
        <v>9</v>
      </c>
      <c r="C171" s="526">
        <v>7</v>
      </c>
      <c r="D171" s="526">
        <v>28</v>
      </c>
      <c r="E171" s="526">
        <v>36</v>
      </c>
      <c r="F171" s="526">
        <v>68</v>
      </c>
      <c r="G171" s="535">
        <v>66</v>
      </c>
      <c r="H171" s="536">
        <v>87</v>
      </c>
      <c r="I171" s="537">
        <v>72</v>
      </c>
      <c r="J171" s="535">
        <v>43</v>
      </c>
      <c r="K171" s="535">
        <v>119</v>
      </c>
      <c r="L171" s="535">
        <v>57</v>
      </c>
      <c r="M171" s="535">
        <v>48</v>
      </c>
      <c r="N171" s="104">
        <f t="shared" si="67"/>
        <v>640</v>
      </c>
      <c r="O171" s="90">
        <f t="shared" si="68"/>
        <v>53.333333333333336</v>
      </c>
    </row>
    <row r="172" spans="1:15" s="133" customFormat="1" ht="15" customHeight="1" x14ac:dyDescent="0.2">
      <c r="A172" s="252" t="s">
        <v>127</v>
      </c>
      <c r="B172" s="244">
        <v>39</v>
      </c>
      <c r="C172" s="244">
        <v>30</v>
      </c>
      <c r="D172" s="244">
        <v>63</v>
      </c>
      <c r="E172" s="244">
        <v>96</v>
      </c>
      <c r="F172" s="244">
        <v>92</v>
      </c>
      <c r="G172" s="532">
        <v>54</v>
      </c>
      <c r="H172" s="533">
        <v>65</v>
      </c>
      <c r="I172" s="534">
        <v>129</v>
      </c>
      <c r="J172" s="532">
        <v>99</v>
      </c>
      <c r="K172" s="532">
        <v>144</v>
      </c>
      <c r="L172" s="532">
        <v>88</v>
      </c>
      <c r="M172" s="532">
        <v>69</v>
      </c>
      <c r="N172" s="228">
        <f t="shared" si="67"/>
        <v>968</v>
      </c>
      <c r="O172" s="228">
        <f t="shared" si="68"/>
        <v>80.666666666666671</v>
      </c>
    </row>
    <row r="173" spans="1:15" s="133" customFormat="1" ht="15" customHeight="1" x14ac:dyDescent="0.2">
      <c r="A173" s="152" t="s">
        <v>126</v>
      </c>
      <c r="B173" s="526">
        <v>88</v>
      </c>
      <c r="C173" s="526">
        <v>132</v>
      </c>
      <c r="D173" s="526">
        <v>101</v>
      </c>
      <c r="E173" s="526">
        <v>170</v>
      </c>
      <c r="F173" s="526">
        <v>126</v>
      </c>
      <c r="G173" s="535">
        <v>109</v>
      </c>
      <c r="H173" s="536">
        <v>163</v>
      </c>
      <c r="I173" s="537">
        <v>150</v>
      </c>
      <c r="J173" s="535">
        <v>172</v>
      </c>
      <c r="K173" s="535">
        <v>155</v>
      </c>
      <c r="L173" s="535">
        <v>184</v>
      </c>
      <c r="M173" s="535">
        <v>177</v>
      </c>
      <c r="N173" s="104">
        <f t="shared" si="67"/>
        <v>1727</v>
      </c>
      <c r="O173" s="90">
        <f t="shared" si="68"/>
        <v>143.91666666666666</v>
      </c>
    </row>
    <row r="174" spans="1:15" s="133" customFormat="1" ht="15" customHeight="1" x14ac:dyDescent="0.2">
      <c r="A174" s="252" t="s">
        <v>125</v>
      </c>
      <c r="B174" s="244">
        <v>321</v>
      </c>
      <c r="C174" s="244">
        <v>328</v>
      </c>
      <c r="D174" s="244">
        <v>372</v>
      </c>
      <c r="E174" s="244">
        <v>583</v>
      </c>
      <c r="F174" s="244">
        <v>747</v>
      </c>
      <c r="G174" s="532">
        <v>676</v>
      </c>
      <c r="H174" s="533">
        <v>851</v>
      </c>
      <c r="I174" s="534">
        <v>624</v>
      </c>
      <c r="J174" s="532">
        <v>689</v>
      </c>
      <c r="K174" s="532">
        <v>761</v>
      </c>
      <c r="L174" s="532">
        <v>734</v>
      </c>
      <c r="M174" s="532">
        <v>561</v>
      </c>
      <c r="N174" s="228">
        <f t="shared" si="67"/>
        <v>7247</v>
      </c>
      <c r="O174" s="228">
        <f t="shared" si="68"/>
        <v>603.91666666666663</v>
      </c>
    </row>
    <row r="175" spans="1:15" s="133" customFormat="1" ht="15" customHeight="1" x14ac:dyDescent="0.2">
      <c r="A175" s="152" t="s">
        <v>124</v>
      </c>
      <c r="B175" s="526"/>
      <c r="C175" s="526"/>
      <c r="D175" s="526">
        <v>3</v>
      </c>
      <c r="E175" s="526">
        <v>3</v>
      </c>
      <c r="F175" s="526">
        <v>2</v>
      </c>
      <c r="G175" s="535"/>
      <c r="H175" s="536"/>
      <c r="I175" s="537">
        <v>13</v>
      </c>
      <c r="J175" s="535">
        <v>6</v>
      </c>
      <c r="K175" s="535">
        <v>1</v>
      </c>
      <c r="L175" s="535">
        <v>2</v>
      </c>
      <c r="M175" s="535">
        <v>13</v>
      </c>
      <c r="N175" s="104">
        <f t="shared" si="67"/>
        <v>43</v>
      </c>
      <c r="O175" s="90">
        <f t="shared" si="68"/>
        <v>5.375</v>
      </c>
    </row>
    <row r="176" spans="1:15" s="133" customFormat="1" ht="15" customHeight="1" x14ac:dyDescent="0.2">
      <c r="A176" s="252" t="s">
        <v>128</v>
      </c>
      <c r="B176" s="244">
        <v>36</v>
      </c>
      <c r="C176" s="244">
        <v>32</v>
      </c>
      <c r="D176" s="244">
        <v>20</v>
      </c>
      <c r="E176" s="244">
        <v>31</v>
      </c>
      <c r="F176" s="244">
        <v>81</v>
      </c>
      <c r="G176" s="532">
        <v>82</v>
      </c>
      <c r="H176" s="533">
        <v>56</v>
      </c>
      <c r="I176" s="534">
        <v>78</v>
      </c>
      <c r="J176" s="532">
        <v>49</v>
      </c>
      <c r="K176" s="532">
        <v>78</v>
      </c>
      <c r="L176" s="532">
        <v>82</v>
      </c>
      <c r="M176" s="532">
        <v>66</v>
      </c>
      <c r="N176" s="228">
        <f t="shared" si="67"/>
        <v>691</v>
      </c>
      <c r="O176" s="228">
        <f t="shared" si="68"/>
        <v>57.583333333333336</v>
      </c>
    </row>
    <row r="177" spans="1:15" s="133" customFormat="1" ht="15" customHeight="1" x14ac:dyDescent="0.2">
      <c r="A177" s="152" t="s">
        <v>129</v>
      </c>
      <c r="B177" s="526">
        <v>26</v>
      </c>
      <c r="C177" s="526">
        <v>42</v>
      </c>
      <c r="D177" s="526">
        <v>43</v>
      </c>
      <c r="E177" s="526">
        <v>37</v>
      </c>
      <c r="F177" s="526">
        <v>26</v>
      </c>
      <c r="G177" s="535">
        <v>39</v>
      </c>
      <c r="H177" s="536">
        <v>37</v>
      </c>
      <c r="I177" s="537">
        <v>38</v>
      </c>
      <c r="J177" s="535">
        <v>48</v>
      </c>
      <c r="K177" s="535">
        <v>72</v>
      </c>
      <c r="L177" s="535">
        <v>54</v>
      </c>
      <c r="M177" s="535">
        <v>56</v>
      </c>
      <c r="N177" s="104">
        <f t="shared" si="67"/>
        <v>518</v>
      </c>
      <c r="O177" s="90">
        <f t="shared" si="68"/>
        <v>43.166666666666664</v>
      </c>
    </row>
    <row r="178" spans="1:15" s="133" customFormat="1" ht="15" customHeight="1" x14ac:dyDescent="0.2">
      <c r="A178" s="252" t="s">
        <v>370</v>
      </c>
      <c r="B178" s="244">
        <v>111</v>
      </c>
      <c r="C178" s="244">
        <v>76</v>
      </c>
      <c r="D178" s="244">
        <v>63</v>
      </c>
      <c r="E178" s="244">
        <v>15</v>
      </c>
      <c r="F178" s="244">
        <v>17</v>
      </c>
      <c r="G178" s="532">
        <v>12</v>
      </c>
      <c r="H178" s="533">
        <v>20</v>
      </c>
      <c r="I178" s="534">
        <v>12</v>
      </c>
      <c r="J178" s="532">
        <v>22</v>
      </c>
      <c r="K178" s="532">
        <v>19</v>
      </c>
      <c r="L178" s="532">
        <v>13</v>
      </c>
      <c r="M178" s="532">
        <v>35</v>
      </c>
      <c r="N178" s="228">
        <f t="shared" si="67"/>
        <v>415</v>
      </c>
      <c r="O178" s="228">
        <f t="shared" si="68"/>
        <v>34.583333333333336</v>
      </c>
    </row>
    <row r="179" spans="1:15" s="133" customFormat="1" ht="15" customHeight="1" x14ac:dyDescent="0.2">
      <c r="A179" s="152" t="s">
        <v>20</v>
      </c>
      <c r="B179" s="526">
        <v>106</v>
      </c>
      <c r="C179" s="526">
        <v>14</v>
      </c>
      <c r="D179" s="526">
        <v>63</v>
      </c>
      <c r="E179" s="526">
        <v>80</v>
      </c>
      <c r="F179" s="526">
        <v>66</v>
      </c>
      <c r="G179" s="535">
        <v>37</v>
      </c>
      <c r="H179" s="536">
        <v>93</v>
      </c>
      <c r="I179" s="537">
        <v>54</v>
      </c>
      <c r="J179" s="535">
        <v>76</v>
      </c>
      <c r="K179" s="535">
        <v>109</v>
      </c>
      <c r="L179" s="535">
        <v>85</v>
      </c>
      <c r="M179" s="535">
        <v>77</v>
      </c>
      <c r="N179" s="104">
        <f t="shared" si="67"/>
        <v>860</v>
      </c>
      <c r="O179" s="90">
        <f t="shared" si="68"/>
        <v>71.666666666666671</v>
      </c>
    </row>
    <row r="180" spans="1:15" s="133" customFormat="1" ht="15" customHeight="1" x14ac:dyDescent="0.2">
      <c r="A180" s="252" t="s">
        <v>421</v>
      </c>
      <c r="B180" s="244">
        <v>49</v>
      </c>
      <c r="C180" s="244">
        <v>44</v>
      </c>
      <c r="D180" s="244">
        <v>35</v>
      </c>
      <c r="E180" s="244">
        <v>53</v>
      </c>
      <c r="F180" s="244">
        <v>29</v>
      </c>
      <c r="G180" s="532">
        <v>50</v>
      </c>
      <c r="H180" s="533">
        <v>34</v>
      </c>
      <c r="I180" s="534">
        <v>46</v>
      </c>
      <c r="J180" s="532">
        <v>28</v>
      </c>
      <c r="K180" s="532">
        <v>31</v>
      </c>
      <c r="L180" s="532">
        <v>65</v>
      </c>
      <c r="M180" s="532">
        <v>67</v>
      </c>
      <c r="N180" s="228">
        <f t="shared" si="67"/>
        <v>531</v>
      </c>
      <c r="O180" s="228">
        <f t="shared" si="68"/>
        <v>44.25</v>
      </c>
    </row>
    <row r="181" spans="1:15" s="133" customFormat="1" ht="15" customHeight="1" x14ac:dyDescent="0.2">
      <c r="A181" s="151" t="s">
        <v>131</v>
      </c>
      <c r="B181" s="526">
        <v>3</v>
      </c>
      <c r="C181" s="526">
        <v>2</v>
      </c>
      <c r="D181" s="526">
        <v>6</v>
      </c>
      <c r="E181" s="526">
        <v>10</v>
      </c>
      <c r="F181" s="526">
        <v>9</v>
      </c>
      <c r="G181" s="535">
        <v>6</v>
      </c>
      <c r="H181" s="536">
        <v>6</v>
      </c>
      <c r="I181" s="537">
        <v>6</v>
      </c>
      <c r="J181" s="535">
        <v>5</v>
      </c>
      <c r="K181" s="535">
        <v>9</v>
      </c>
      <c r="L181" s="535">
        <v>4</v>
      </c>
      <c r="M181" s="535">
        <v>3</v>
      </c>
      <c r="N181" s="104">
        <f t="shared" si="67"/>
        <v>69</v>
      </c>
      <c r="O181" s="90">
        <f t="shared" si="68"/>
        <v>5.75</v>
      </c>
    </row>
    <row r="182" spans="1:15" s="133" customFormat="1" ht="15" customHeight="1" x14ac:dyDescent="0.2">
      <c r="A182" s="252" t="s">
        <v>367</v>
      </c>
      <c r="B182" s="244">
        <v>26</v>
      </c>
      <c r="C182" s="244">
        <v>34</v>
      </c>
      <c r="D182" s="244">
        <v>20</v>
      </c>
      <c r="E182" s="244">
        <v>25</v>
      </c>
      <c r="F182" s="244">
        <v>85</v>
      </c>
      <c r="G182" s="532">
        <v>95</v>
      </c>
      <c r="H182" s="533">
        <v>59</v>
      </c>
      <c r="I182" s="534">
        <v>73</v>
      </c>
      <c r="J182" s="532">
        <v>43</v>
      </c>
      <c r="K182" s="532">
        <v>95</v>
      </c>
      <c r="L182" s="532">
        <v>124</v>
      </c>
      <c r="M182" s="532">
        <v>56</v>
      </c>
      <c r="N182" s="228">
        <f t="shared" si="67"/>
        <v>735</v>
      </c>
      <c r="O182" s="228">
        <f t="shared" si="68"/>
        <v>61.25</v>
      </c>
    </row>
    <row r="183" spans="1:15" s="133" customFormat="1" ht="15" customHeight="1" x14ac:dyDescent="0.2">
      <c r="A183" s="152" t="s">
        <v>132</v>
      </c>
      <c r="B183" s="526">
        <v>39</v>
      </c>
      <c r="C183" s="526">
        <v>51</v>
      </c>
      <c r="D183" s="526">
        <v>51</v>
      </c>
      <c r="E183" s="526">
        <v>26</v>
      </c>
      <c r="F183" s="526">
        <v>70</v>
      </c>
      <c r="G183" s="535">
        <v>48</v>
      </c>
      <c r="H183" s="536">
        <v>64</v>
      </c>
      <c r="I183" s="537">
        <v>62</v>
      </c>
      <c r="J183" s="535">
        <v>55</v>
      </c>
      <c r="K183" s="535">
        <v>89</v>
      </c>
      <c r="L183" s="535">
        <v>61</v>
      </c>
      <c r="M183" s="535">
        <v>53</v>
      </c>
      <c r="N183" s="104">
        <f t="shared" si="67"/>
        <v>669</v>
      </c>
      <c r="O183" s="90">
        <f t="shared" si="68"/>
        <v>55.75</v>
      </c>
    </row>
    <row r="184" spans="1:15" s="133" customFormat="1" ht="15" customHeight="1" x14ac:dyDescent="0.2">
      <c r="A184" s="251" t="s">
        <v>21</v>
      </c>
      <c r="B184" s="244">
        <v>2</v>
      </c>
      <c r="C184" s="244"/>
      <c r="D184" s="244"/>
      <c r="E184" s="244">
        <v>7</v>
      </c>
      <c r="F184" s="244">
        <v>2</v>
      </c>
      <c r="G184" s="532">
        <v>16</v>
      </c>
      <c r="H184" s="533">
        <v>9</v>
      </c>
      <c r="I184" s="534">
        <v>11</v>
      </c>
      <c r="J184" s="532">
        <v>13</v>
      </c>
      <c r="K184" s="532">
        <v>26</v>
      </c>
      <c r="L184" s="532">
        <v>11</v>
      </c>
      <c r="M184" s="532">
        <v>8</v>
      </c>
      <c r="N184" s="228">
        <f t="shared" si="67"/>
        <v>105</v>
      </c>
      <c r="O184" s="228">
        <f t="shared" si="68"/>
        <v>10.5</v>
      </c>
    </row>
    <row r="185" spans="1:15" s="133" customFormat="1" ht="15" customHeight="1" x14ac:dyDescent="0.2">
      <c r="A185" s="151" t="s">
        <v>134</v>
      </c>
      <c r="B185" s="526"/>
      <c r="C185" s="526"/>
      <c r="D185" s="526"/>
      <c r="E185" s="526">
        <v>1</v>
      </c>
      <c r="F185" s="526">
        <v>1</v>
      </c>
      <c r="G185" s="535"/>
      <c r="H185" s="536">
        <v>25</v>
      </c>
      <c r="I185" s="537">
        <v>4</v>
      </c>
      <c r="J185" s="535">
        <v>7</v>
      </c>
      <c r="K185" s="535">
        <v>1</v>
      </c>
      <c r="L185" s="535">
        <v>1</v>
      </c>
      <c r="M185" s="535">
        <v>3</v>
      </c>
      <c r="N185" s="104">
        <f t="shared" si="67"/>
        <v>43</v>
      </c>
      <c r="O185" s="90">
        <f t="shared" si="68"/>
        <v>5.375</v>
      </c>
    </row>
    <row r="186" spans="1:15" s="133" customFormat="1" ht="15" customHeight="1" x14ac:dyDescent="0.2">
      <c r="A186" s="555" t="s">
        <v>429</v>
      </c>
      <c r="B186" s="244">
        <v>174</v>
      </c>
      <c r="C186" s="244">
        <v>151</v>
      </c>
      <c r="D186" s="244">
        <v>269</v>
      </c>
      <c r="E186" s="244">
        <v>272</v>
      </c>
      <c r="F186" s="244">
        <v>386</v>
      </c>
      <c r="G186" s="532">
        <v>375</v>
      </c>
      <c r="H186" s="533">
        <v>476</v>
      </c>
      <c r="I186" s="534">
        <v>454</v>
      </c>
      <c r="J186" s="532">
        <v>373</v>
      </c>
      <c r="K186" s="532">
        <v>405</v>
      </c>
      <c r="L186" s="532">
        <v>350</v>
      </c>
      <c r="M186" s="532">
        <v>323</v>
      </c>
      <c r="N186" s="228">
        <f t="shared" si="67"/>
        <v>4008</v>
      </c>
      <c r="O186" s="228">
        <f t="shared" si="68"/>
        <v>334</v>
      </c>
    </row>
    <row r="187" spans="1:15" s="133" customFormat="1" ht="15" customHeight="1" x14ac:dyDescent="0.2">
      <c r="A187" s="151" t="s">
        <v>362</v>
      </c>
      <c r="B187" s="526">
        <v>9</v>
      </c>
      <c r="C187" s="526">
        <v>8</v>
      </c>
      <c r="D187" s="526">
        <v>12</v>
      </c>
      <c r="E187" s="526">
        <v>11</v>
      </c>
      <c r="F187" s="526">
        <v>45</v>
      </c>
      <c r="G187" s="535">
        <v>29</v>
      </c>
      <c r="H187" s="536">
        <v>36</v>
      </c>
      <c r="I187" s="537">
        <v>23</v>
      </c>
      <c r="J187" s="535">
        <v>36</v>
      </c>
      <c r="K187" s="535">
        <v>26</v>
      </c>
      <c r="L187" s="535">
        <v>24</v>
      </c>
      <c r="M187" s="535">
        <v>48</v>
      </c>
      <c r="N187" s="104">
        <f t="shared" si="67"/>
        <v>307</v>
      </c>
      <c r="O187" s="90">
        <f t="shared" si="68"/>
        <v>25.583333333333332</v>
      </c>
    </row>
    <row r="188" spans="1:15" s="133" customFormat="1" ht="15" customHeight="1" x14ac:dyDescent="0.2">
      <c r="A188" s="281" t="s">
        <v>363</v>
      </c>
      <c r="B188" s="244">
        <v>49</v>
      </c>
      <c r="C188" s="244">
        <v>38</v>
      </c>
      <c r="D188" s="244">
        <v>69</v>
      </c>
      <c r="E188" s="244">
        <v>166</v>
      </c>
      <c r="F188" s="244">
        <v>181</v>
      </c>
      <c r="G188" s="532">
        <v>141</v>
      </c>
      <c r="H188" s="533">
        <v>129</v>
      </c>
      <c r="I188" s="534">
        <v>127</v>
      </c>
      <c r="J188" s="532">
        <v>128</v>
      </c>
      <c r="K188" s="532">
        <v>146</v>
      </c>
      <c r="L188" s="532">
        <v>202</v>
      </c>
      <c r="M188" s="532">
        <v>219</v>
      </c>
      <c r="N188" s="228">
        <f t="shared" si="67"/>
        <v>1595</v>
      </c>
      <c r="O188" s="228">
        <f t="shared" si="68"/>
        <v>132.91666666666666</v>
      </c>
    </row>
    <row r="189" spans="1:15" s="133" customFormat="1" ht="15" customHeight="1" x14ac:dyDescent="0.2">
      <c r="A189" s="151" t="s">
        <v>136</v>
      </c>
      <c r="B189" s="526"/>
      <c r="C189" s="526">
        <v>125</v>
      </c>
      <c r="D189" s="526">
        <v>63</v>
      </c>
      <c r="E189" s="526">
        <v>175</v>
      </c>
      <c r="F189" s="526">
        <v>174</v>
      </c>
      <c r="G189" s="535">
        <v>111</v>
      </c>
      <c r="H189" s="536">
        <v>209</v>
      </c>
      <c r="I189" s="537">
        <v>187</v>
      </c>
      <c r="J189" s="535">
        <v>177</v>
      </c>
      <c r="K189" s="535">
        <v>144</v>
      </c>
      <c r="L189" s="535">
        <v>174</v>
      </c>
      <c r="M189" s="535">
        <v>112</v>
      </c>
      <c r="N189" s="104">
        <f t="shared" si="67"/>
        <v>1651</v>
      </c>
      <c r="O189" s="90">
        <f t="shared" si="68"/>
        <v>150.09090909090909</v>
      </c>
    </row>
    <row r="190" spans="1:15" s="133" customFormat="1" ht="15" customHeight="1" x14ac:dyDescent="0.2">
      <c r="A190" s="251" t="s">
        <v>133</v>
      </c>
      <c r="B190" s="244">
        <v>133</v>
      </c>
      <c r="C190" s="244">
        <v>122</v>
      </c>
      <c r="D190" s="244">
        <v>160</v>
      </c>
      <c r="E190" s="244">
        <v>124</v>
      </c>
      <c r="F190" s="244">
        <v>123</v>
      </c>
      <c r="G190" s="532">
        <v>93</v>
      </c>
      <c r="H190" s="533">
        <v>224</v>
      </c>
      <c r="I190" s="534">
        <v>222</v>
      </c>
      <c r="J190" s="532">
        <v>184</v>
      </c>
      <c r="K190" s="532">
        <v>283</v>
      </c>
      <c r="L190" s="532">
        <v>214</v>
      </c>
      <c r="M190" s="532">
        <v>205</v>
      </c>
      <c r="N190" s="228">
        <f t="shared" si="67"/>
        <v>2087</v>
      </c>
      <c r="O190" s="228">
        <f t="shared" si="68"/>
        <v>173.91666666666666</v>
      </c>
    </row>
    <row r="191" spans="1:15" s="133" customFormat="1" ht="15" customHeight="1" x14ac:dyDescent="0.2">
      <c r="A191" s="151" t="s">
        <v>364</v>
      </c>
      <c r="B191" s="526">
        <v>20</v>
      </c>
      <c r="C191" s="526">
        <v>12</v>
      </c>
      <c r="D191" s="526">
        <v>5</v>
      </c>
      <c r="E191" s="526">
        <v>19</v>
      </c>
      <c r="F191" s="526">
        <v>44</v>
      </c>
      <c r="G191" s="535">
        <v>42</v>
      </c>
      <c r="H191" s="536">
        <v>35</v>
      </c>
      <c r="I191" s="537">
        <v>106</v>
      </c>
      <c r="J191" s="535">
        <v>107</v>
      </c>
      <c r="K191" s="535">
        <v>61</v>
      </c>
      <c r="L191" s="535">
        <v>107</v>
      </c>
      <c r="M191" s="535">
        <v>79</v>
      </c>
      <c r="N191" s="104">
        <f t="shared" si="67"/>
        <v>637</v>
      </c>
      <c r="O191" s="90">
        <f t="shared" si="68"/>
        <v>53.083333333333336</v>
      </c>
    </row>
    <row r="192" spans="1:15" s="133" customFormat="1" ht="15" customHeight="1" x14ac:dyDescent="0.2">
      <c r="A192" s="252" t="s">
        <v>49</v>
      </c>
      <c r="B192" s="244">
        <v>117</v>
      </c>
      <c r="C192" s="244">
        <v>79</v>
      </c>
      <c r="D192" s="244">
        <v>100</v>
      </c>
      <c r="E192" s="244">
        <v>96</v>
      </c>
      <c r="F192" s="244">
        <v>104</v>
      </c>
      <c r="G192" s="532">
        <v>131</v>
      </c>
      <c r="H192" s="533">
        <v>211</v>
      </c>
      <c r="I192" s="534">
        <v>190</v>
      </c>
      <c r="J192" s="532">
        <v>130</v>
      </c>
      <c r="K192" s="532">
        <v>150</v>
      </c>
      <c r="L192" s="532">
        <v>109</v>
      </c>
      <c r="M192" s="532">
        <v>115</v>
      </c>
      <c r="N192" s="228">
        <f t="shared" si="67"/>
        <v>1532</v>
      </c>
      <c r="O192" s="228">
        <f t="shared" si="68"/>
        <v>127.66666666666667</v>
      </c>
    </row>
    <row r="193" spans="1:15" s="133" customFormat="1" ht="15" customHeight="1" x14ac:dyDescent="0.2">
      <c r="A193" s="152" t="s">
        <v>137</v>
      </c>
      <c r="B193" s="526">
        <v>36</v>
      </c>
      <c r="C193" s="526">
        <v>48</v>
      </c>
      <c r="D193" s="526">
        <v>61</v>
      </c>
      <c r="E193" s="526">
        <v>59</v>
      </c>
      <c r="F193" s="526">
        <v>88</v>
      </c>
      <c r="G193" s="535">
        <v>101</v>
      </c>
      <c r="H193" s="536">
        <v>65</v>
      </c>
      <c r="I193" s="537">
        <v>114</v>
      </c>
      <c r="J193" s="535">
        <v>87</v>
      </c>
      <c r="K193" s="535">
        <v>134</v>
      </c>
      <c r="L193" s="535">
        <v>68</v>
      </c>
      <c r="M193" s="535">
        <v>59</v>
      </c>
      <c r="N193" s="104">
        <f t="shared" si="67"/>
        <v>920</v>
      </c>
      <c r="O193" s="90">
        <f t="shared" si="68"/>
        <v>76.666666666666671</v>
      </c>
    </row>
    <row r="194" spans="1:15" s="133" customFormat="1" ht="15" customHeight="1" x14ac:dyDescent="0.2">
      <c r="A194" s="252" t="s">
        <v>138</v>
      </c>
      <c r="B194" s="244">
        <v>45</v>
      </c>
      <c r="C194" s="244">
        <v>46</v>
      </c>
      <c r="D194" s="244">
        <v>93</v>
      </c>
      <c r="E194" s="244">
        <v>104</v>
      </c>
      <c r="F194" s="244">
        <v>105</v>
      </c>
      <c r="G194" s="532">
        <v>79</v>
      </c>
      <c r="H194" s="533">
        <v>75</v>
      </c>
      <c r="I194" s="534">
        <v>87</v>
      </c>
      <c r="J194" s="532">
        <v>100</v>
      </c>
      <c r="K194" s="532">
        <v>158</v>
      </c>
      <c r="L194" s="532">
        <v>127</v>
      </c>
      <c r="M194" s="532">
        <v>75</v>
      </c>
      <c r="N194" s="228">
        <f t="shared" si="67"/>
        <v>1094</v>
      </c>
      <c r="O194" s="228">
        <f t="shared" si="68"/>
        <v>91.166666666666671</v>
      </c>
    </row>
    <row r="195" spans="1:15" s="133" customFormat="1" ht="15" customHeight="1" x14ac:dyDescent="0.2">
      <c r="A195" s="152" t="s">
        <v>139</v>
      </c>
      <c r="B195" s="526">
        <v>126</v>
      </c>
      <c r="C195" s="526">
        <v>213</v>
      </c>
      <c r="D195" s="526">
        <v>145</v>
      </c>
      <c r="E195" s="526">
        <v>182</v>
      </c>
      <c r="F195" s="526">
        <v>229</v>
      </c>
      <c r="G195" s="535">
        <v>238</v>
      </c>
      <c r="H195" s="536">
        <v>196</v>
      </c>
      <c r="I195" s="537">
        <v>256</v>
      </c>
      <c r="J195" s="535">
        <v>153</v>
      </c>
      <c r="K195" s="535">
        <v>248</v>
      </c>
      <c r="L195" s="535">
        <v>204</v>
      </c>
      <c r="M195" s="535">
        <v>189</v>
      </c>
      <c r="N195" s="104">
        <f t="shared" si="67"/>
        <v>2379</v>
      </c>
      <c r="O195" s="90">
        <f t="shared" si="68"/>
        <v>198.25</v>
      </c>
    </row>
    <row r="196" spans="1:15" s="133" customFormat="1" ht="15" customHeight="1" x14ac:dyDescent="0.2">
      <c r="A196" s="252" t="s">
        <v>140</v>
      </c>
      <c r="B196" s="244">
        <v>61</v>
      </c>
      <c r="C196" s="244">
        <v>63</v>
      </c>
      <c r="D196" s="244">
        <v>68</v>
      </c>
      <c r="E196" s="244">
        <v>38</v>
      </c>
      <c r="F196" s="244">
        <v>110</v>
      </c>
      <c r="G196" s="532">
        <v>64</v>
      </c>
      <c r="H196" s="533">
        <v>73</v>
      </c>
      <c r="I196" s="534">
        <v>82</v>
      </c>
      <c r="J196" s="532">
        <v>75</v>
      </c>
      <c r="K196" s="532">
        <v>92</v>
      </c>
      <c r="L196" s="532">
        <v>69</v>
      </c>
      <c r="M196" s="532">
        <v>82</v>
      </c>
      <c r="N196" s="228">
        <f t="shared" si="67"/>
        <v>877</v>
      </c>
      <c r="O196" s="228">
        <f t="shared" si="68"/>
        <v>73.083333333333329</v>
      </c>
    </row>
    <row r="197" spans="1:15" s="133" customFormat="1" ht="15" customHeight="1" x14ac:dyDescent="0.2">
      <c r="A197" s="151" t="s">
        <v>2</v>
      </c>
      <c r="B197" s="526">
        <v>1481</v>
      </c>
      <c r="C197" s="526">
        <v>1079</v>
      </c>
      <c r="D197" s="526">
        <v>1457</v>
      </c>
      <c r="E197" s="526">
        <v>1785</v>
      </c>
      <c r="F197" s="526">
        <v>2735</v>
      </c>
      <c r="G197" s="526">
        <v>3335</v>
      </c>
      <c r="H197" s="535">
        <v>3304</v>
      </c>
      <c r="I197" s="537">
        <v>3858</v>
      </c>
      <c r="J197" s="535">
        <v>3365</v>
      </c>
      <c r="K197" s="535">
        <v>3471</v>
      </c>
      <c r="L197" s="535">
        <v>3554</v>
      </c>
      <c r="M197" s="535">
        <v>3342</v>
      </c>
      <c r="N197" s="104">
        <f>SUM(B197:M197)</f>
        <v>32766</v>
      </c>
      <c r="O197" s="90">
        <f t="shared" si="68"/>
        <v>2730.5</v>
      </c>
    </row>
    <row r="198" spans="1:15" s="133" customFormat="1" ht="15" customHeight="1" x14ac:dyDescent="0.2">
      <c r="A198" s="207" t="s">
        <v>0</v>
      </c>
      <c r="B198" s="206">
        <f t="shared" ref="B198:M198" si="69">SUM(B153:B197)</f>
        <v>15096</v>
      </c>
      <c r="C198" s="206">
        <f>SUM(C153:C197)</f>
        <v>14483</v>
      </c>
      <c r="D198" s="206">
        <f>SUM(D153:D197)</f>
        <v>14312</v>
      </c>
      <c r="E198" s="206">
        <f t="shared" si="69"/>
        <v>19504</v>
      </c>
      <c r="F198" s="206">
        <f t="shared" si="69"/>
        <v>25314</v>
      </c>
      <c r="G198" s="206">
        <f t="shared" si="69"/>
        <v>25613</v>
      </c>
      <c r="H198" s="206">
        <f t="shared" si="69"/>
        <v>28796</v>
      </c>
      <c r="I198" s="206">
        <f t="shared" si="69"/>
        <v>26724</v>
      </c>
      <c r="J198" s="206">
        <f t="shared" si="69"/>
        <v>24354</v>
      </c>
      <c r="K198" s="206">
        <f t="shared" si="69"/>
        <v>25767</v>
      </c>
      <c r="L198" s="206">
        <f t="shared" si="69"/>
        <v>27434</v>
      </c>
      <c r="M198" s="206">
        <f t="shared" si="69"/>
        <v>23478</v>
      </c>
      <c r="N198" s="206">
        <f>SUM(N153:N197)</f>
        <v>270875</v>
      </c>
      <c r="O198" s="206">
        <f>IF(N198=0,0,AVERAGE(B198:M198))</f>
        <v>22572.916666666668</v>
      </c>
    </row>
    <row r="199" spans="1:15" s="133" customFormat="1" ht="15" customHeight="1" x14ac:dyDescent="0.2">
      <c r="A199" s="670"/>
      <c r="B199" s="671"/>
      <c r="C199" s="671"/>
      <c r="D199" s="671"/>
      <c r="E199" s="671"/>
      <c r="F199" s="671"/>
      <c r="G199" s="671"/>
      <c r="H199" s="671"/>
      <c r="I199" s="671"/>
      <c r="J199" s="671"/>
      <c r="K199" s="671"/>
      <c r="L199" s="671"/>
      <c r="M199" s="671"/>
      <c r="N199" s="671"/>
      <c r="O199" s="672"/>
    </row>
    <row r="200" spans="1:15" s="138" customFormat="1" ht="15" customHeight="1" x14ac:dyDescent="0.2">
      <c r="A200" s="654" t="s">
        <v>528</v>
      </c>
      <c r="B200" s="655"/>
      <c r="C200" s="655"/>
      <c r="D200" s="655"/>
      <c r="E200" s="655"/>
      <c r="F200" s="655"/>
      <c r="G200" s="655"/>
      <c r="H200" s="655"/>
      <c r="I200" s="655"/>
      <c r="J200" s="655"/>
      <c r="K200" s="655"/>
      <c r="L200" s="655"/>
      <c r="M200" s="655"/>
      <c r="N200" s="655"/>
      <c r="O200" s="656"/>
    </row>
    <row r="201" spans="1:15" s="133" customFormat="1" ht="15" customHeight="1" x14ac:dyDescent="0.2">
      <c r="A201" s="103" t="s">
        <v>141</v>
      </c>
      <c r="B201" s="107">
        <v>3079</v>
      </c>
      <c r="C201" s="107">
        <v>3134</v>
      </c>
      <c r="D201" s="107">
        <v>4795</v>
      </c>
      <c r="E201" s="107">
        <v>2326</v>
      </c>
      <c r="F201" s="107">
        <v>2771</v>
      </c>
      <c r="G201" s="107">
        <v>3695</v>
      </c>
      <c r="H201" s="107">
        <v>2479</v>
      </c>
      <c r="I201" s="491">
        <v>2567</v>
      </c>
      <c r="J201" s="107">
        <v>3002</v>
      </c>
      <c r="K201" s="107">
        <v>2732</v>
      </c>
      <c r="L201" s="107">
        <v>1541</v>
      </c>
      <c r="M201" s="107">
        <v>1752</v>
      </c>
      <c r="N201" s="577">
        <f>SUM(B201:M201)</f>
        <v>33873</v>
      </c>
      <c r="O201" s="578">
        <f>IF(N201=0,0,AVERAGE(B201:M201))</f>
        <v>2822.75</v>
      </c>
    </row>
    <row r="202" spans="1:15" s="134" customFormat="1" ht="15" customHeight="1" x14ac:dyDescent="0.2">
      <c r="A202" s="253" t="s">
        <v>142</v>
      </c>
      <c r="B202" s="232">
        <v>1358</v>
      </c>
      <c r="C202" s="232">
        <v>1393</v>
      </c>
      <c r="D202" s="232">
        <v>1627</v>
      </c>
      <c r="E202" s="232">
        <v>1642</v>
      </c>
      <c r="F202" s="232">
        <v>1531</v>
      </c>
      <c r="G202" s="232">
        <v>1681</v>
      </c>
      <c r="H202" s="285">
        <v>1964</v>
      </c>
      <c r="I202" s="285">
        <v>1891</v>
      </c>
      <c r="J202" s="285">
        <v>1858</v>
      </c>
      <c r="K202" s="285">
        <v>1771</v>
      </c>
      <c r="L202" s="285">
        <v>1989</v>
      </c>
      <c r="M202" s="232">
        <v>548</v>
      </c>
      <c r="N202" s="581">
        <f>SUM(B202:M202)</f>
        <v>19253</v>
      </c>
      <c r="O202" s="581">
        <f>IF(N202=0,0,AVERAGE(B202:M202))</f>
        <v>1604.4166666666667</v>
      </c>
    </row>
    <row r="203" spans="1:15" s="133" customFormat="1" ht="15" customHeight="1" x14ac:dyDescent="0.2">
      <c r="A203" s="207" t="s">
        <v>0</v>
      </c>
      <c r="B203" s="206">
        <f t="shared" ref="B203:M203" si="70">SUM(B201:B202)</f>
        <v>4437</v>
      </c>
      <c r="C203" s="206">
        <f>SUM(C201:C202)</f>
        <v>4527</v>
      </c>
      <c r="D203" s="206">
        <f t="shared" si="70"/>
        <v>6422</v>
      </c>
      <c r="E203" s="206">
        <f t="shared" si="70"/>
        <v>3968</v>
      </c>
      <c r="F203" s="206">
        <f t="shared" si="70"/>
        <v>4302</v>
      </c>
      <c r="G203" s="206">
        <f t="shared" si="70"/>
        <v>5376</v>
      </c>
      <c r="H203" s="206">
        <f t="shared" si="70"/>
        <v>4443</v>
      </c>
      <c r="I203" s="206">
        <f t="shared" si="70"/>
        <v>4458</v>
      </c>
      <c r="J203" s="206">
        <f t="shared" si="70"/>
        <v>4860</v>
      </c>
      <c r="K203" s="206">
        <f t="shared" si="70"/>
        <v>4503</v>
      </c>
      <c r="L203" s="206">
        <f t="shared" si="70"/>
        <v>3530</v>
      </c>
      <c r="M203" s="206">
        <f t="shared" si="70"/>
        <v>2300</v>
      </c>
      <c r="N203" s="206">
        <f t="shared" ref="N203:O203" si="71">SUM(N201:N202)</f>
        <v>53126</v>
      </c>
      <c r="O203" s="206">
        <f t="shared" si="71"/>
        <v>4427.166666666667</v>
      </c>
    </row>
    <row r="204" spans="1:15" s="133" customFormat="1" ht="15" customHeight="1" x14ac:dyDescent="0.2">
      <c r="A204" s="670"/>
      <c r="B204" s="671"/>
      <c r="C204" s="671"/>
      <c r="D204" s="671"/>
      <c r="E204" s="671"/>
      <c r="F204" s="671"/>
      <c r="G204" s="671"/>
      <c r="H204" s="671"/>
      <c r="I204" s="671"/>
      <c r="J204" s="671"/>
      <c r="K204" s="671"/>
      <c r="L204" s="671"/>
      <c r="M204" s="671"/>
      <c r="N204" s="671"/>
      <c r="O204" s="672"/>
    </row>
    <row r="205" spans="1:15" s="135" customFormat="1" ht="15" customHeight="1" x14ac:dyDescent="0.2">
      <c r="A205" s="654" t="s">
        <v>529</v>
      </c>
      <c r="B205" s="655"/>
      <c r="C205" s="655"/>
      <c r="D205" s="655"/>
      <c r="E205" s="655"/>
      <c r="F205" s="655"/>
      <c r="G205" s="655"/>
      <c r="H205" s="655"/>
      <c r="I205" s="655"/>
      <c r="J205" s="655"/>
      <c r="K205" s="655"/>
      <c r="L205" s="655"/>
      <c r="M205" s="655"/>
      <c r="N205" s="655"/>
      <c r="O205" s="656"/>
    </row>
    <row r="206" spans="1:15" s="133" customFormat="1" ht="15" customHeight="1" x14ac:dyDescent="0.2">
      <c r="A206" s="520" t="s">
        <v>445</v>
      </c>
      <c r="B206" s="256">
        <v>5</v>
      </c>
      <c r="C206" s="257">
        <v>7</v>
      </c>
      <c r="D206" s="257">
        <v>9</v>
      </c>
      <c r="E206" s="257">
        <v>17</v>
      </c>
      <c r="F206" s="257">
        <v>15</v>
      </c>
      <c r="G206" s="257">
        <v>13</v>
      </c>
      <c r="H206" s="257">
        <v>18</v>
      </c>
      <c r="I206" s="257">
        <v>10</v>
      </c>
      <c r="J206" s="257">
        <v>10</v>
      </c>
      <c r="K206" s="257">
        <v>13</v>
      </c>
      <c r="L206" s="257">
        <v>22</v>
      </c>
      <c r="M206" s="257">
        <v>22</v>
      </c>
      <c r="N206" s="250">
        <f>SUM(B206:M206)</f>
        <v>161</v>
      </c>
      <c r="O206" s="228">
        <f>IF(N206=0,0,AVERAGE(B206:M206))</f>
        <v>13.416666666666666</v>
      </c>
    </row>
    <row r="207" spans="1:15" s="133" customFormat="1" ht="15" customHeight="1" x14ac:dyDescent="0.2">
      <c r="A207" s="207" t="s">
        <v>0</v>
      </c>
      <c r="B207" s="206">
        <f t="shared" ref="B207:M207" si="72">SUM(B206)</f>
        <v>5</v>
      </c>
      <c r="C207" s="206">
        <f>SUM(C206)</f>
        <v>7</v>
      </c>
      <c r="D207" s="206">
        <f t="shared" si="72"/>
        <v>9</v>
      </c>
      <c r="E207" s="206">
        <f t="shared" si="72"/>
        <v>17</v>
      </c>
      <c r="F207" s="206">
        <f t="shared" si="72"/>
        <v>15</v>
      </c>
      <c r="G207" s="206">
        <f t="shared" si="72"/>
        <v>13</v>
      </c>
      <c r="H207" s="206">
        <f t="shared" si="72"/>
        <v>18</v>
      </c>
      <c r="I207" s="206">
        <f t="shared" si="72"/>
        <v>10</v>
      </c>
      <c r="J207" s="206">
        <f t="shared" si="72"/>
        <v>10</v>
      </c>
      <c r="K207" s="206">
        <f t="shared" si="72"/>
        <v>13</v>
      </c>
      <c r="L207" s="206">
        <f t="shared" si="72"/>
        <v>22</v>
      </c>
      <c r="M207" s="206">
        <f t="shared" si="72"/>
        <v>22</v>
      </c>
      <c r="N207" s="206">
        <f>SUM(N206:N206)</f>
        <v>161</v>
      </c>
      <c r="O207" s="206">
        <f>SUM(O206:O206)</f>
        <v>13.416666666666666</v>
      </c>
    </row>
    <row r="208" spans="1:15" s="133" customFormat="1" ht="15" customHeight="1" x14ac:dyDescent="0.2">
      <c r="A208" s="670"/>
      <c r="B208" s="671"/>
      <c r="C208" s="671"/>
      <c r="D208" s="671"/>
      <c r="E208" s="671"/>
      <c r="F208" s="671"/>
      <c r="G208" s="671"/>
      <c r="H208" s="671"/>
      <c r="I208" s="671"/>
      <c r="J208" s="671"/>
      <c r="K208" s="671"/>
      <c r="L208" s="671"/>
      <c r="M208" s="671"/>
      <c r="N208" s="671"/>
      <c r="O208" s="672"/>
    </row>
    <row r="209" spans="1:15" s="136" customFormat="1" ht="15" customHeight="1" x14ac:dyDescent="0.2">
      <c r="A209" s="654" t="s">
        <v>530</v>
      </c>
      <c r="B209" s="655"/>
      <c r="C209" s="655"/>
      <c r="D209" s="655"/>
      <c r="E209" s="655"/>
      <c r="F209" s="655"/>
      <c r="G209" s="655"/>
      <c r="H209" s="655"/>
      <c r="I209" s="655"/>
      <c r="J209" s="655"/>
      <c r="K209" s="655"/>
      <c r="L209" s="655"/>
      <c r="M209" s="655"/>
      <c r="N209" s="655"/>
      <c r="O209" s="656"/>
    </row>
    <row r="210" spans="1:15" s="133" customFormat="1" ht="15" customHeight="1" x14ac:dyDescent="0.2">
      <c r="A210" s="255" t="s">
        <v>168</v>
      </c>
      <c r="B210" s="256">
        <v>9</v>
      </c>
      <c r="C210" s="257">
        <v>45</v>
      </c>
      <c r="D210" s="257">
        <v>46</v>
      </c>
      <c r="E210" s="257">
        <v>39</v>
      </c>
      <c r="F210" s="257">
        <v>59</v>
      </c>
      <c r="G210" s="257">
        <v>54</v>
      </c>
      <c r="H210" s="257">
        <v>70</v>
      </c>
      <c r="I210" s="257">
        <v>79</v>
      </c>
      <c r="J210" s="257">
        <v>63</v>
      </c>
      <c r="K210" s="257">
        <v>53</v>
      </c>
      <c r="L210" s="257">
        <v>64</v>
      </c>
      <c r="M210" s="257">
        <v>46</v>
      </c>
      <c r="N210" s="250">
        <f>SUM(B210:M210)</f>
        <v>627</v>
      </c>
      <c r="O210" s="228">
        <f>IF(N210=0,0,AVERAGE(B210:M210))</f>
        <v>52.25</v>
      </c>
    </row>
    <row r="211" spans="1:15" s="133" customFormat="1" ht="15" customHeight="1" x14ac:dyDescent="0.2">
      <c r="A211" s="205" t="s">
        <v>0</v>
      </c>
      <c r="B211" s="206">
        <f t="shared" ref="B211:M211" si="73">SUM(B210)</f>
        <v>9</v>
      </c>
      <c r="C211" s="206">
        <f t="shared" si="73"/>
        <v>45</v>
      </c>
      <c r="D211" s="206">
        <f t="shared" si="73"/>
        <v>46</v>
      </c>
      <c r="E211" s="206">
        <f t="shared" si="73"/>
        <v>39</v>
      </c>
      <c r="F211" s="206">
        <f t="shared" si="73"/>
        <v>59</v>
      </c>
      <c r="G211" s="206">
        <f t="shared" si="73"/>
        <v>54</v>
      </c>
      <c r="H211" s="206">
        <f t="shared" si="73"/>
        <v>70</v>
      </c>
      <c r="I211" s="206">
        <f t="shared" si="73"/>
        <v>79</v>
      </c>
      <c r="J211" s="206">
        <f t="shared" si="73"/>
        <v>63</v>
      </c>
      <c r="K211" s="206">
        <f t="shared" si="73"/>
        <v>53</v>
      </c>
      <c r="L211" s="206">
        <f t="shared" si="73"/>
        <v>64</v>
      </c>
      <c r="M211" s="206">
        <f t="shared" si="73"/>
        <v>46</v>
      </c>
      <c r="N211" s="206">
        <f>SUM(N210:N210)</f>
        <v>627</v>
      </c>
      <c r="O211" s="206">
        <f>SUM(O210:O210)</f>
        <v>52.25</v>
      </c>
    </row>
    <row r="212" spans="1:15" s="133" customFormat="1" ht="15" customHeight="1" x14ac:dyDescent="0.2">
      <c r="A212" s="41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06"/>
    </row>
    <row r="213" spans="1:15" s="133" customFormat="1" ht="15" customHeight="1" x14ac:dyDescent="0.2">
      <c r="A213" s="479" t="s">
        <v>404</v>
      </c>
      <c r="B213" s="480"/>
      <c r="C213" s="480"/>
      <c r="D213" s="480"/>
      <c r="E213" s="480"/>
      <c r="F213" s="480"/>
      <c r="G213" s="480"/>
      <c r="H213" s="480"/>
      <c r="I213" s="480"/>
      <c r="J213" s="480"/>
      <c r="K213" s="480"/>
      <c r="L213" s="480"/>
      <c r="M213" s="480"/>
      <c r="N213" s="480"/>
      <c r="O213" s="481"/>
    </row>
    <row r="214" spans="1:15" s="135" customFormat="1" ht="15" customHeight="1" x14ac:dyDescent="0.2">
      <c r="A214" s="476" t="s">
        <v>401</v>
      </c>
      <c r="B214" s="477"/>
      <c r="C214" s="477"/>
      <c r="D214" s="477"/>
      <c r="E214" s="477"/>
      <c r="F214" s="477"/>
      <c r="G214" s="477"/>
      <c r="H214" s="477"/>
      <c r="I214" s="477"/>
      <c r="J214" s="477"/>
      <c r="K214" s="477"/>
      <c r="L214" s="477"/>
      <c r="M214" s="477"/>
      <c r="N214" s="477"/>
      <c r="O214" s="478"/>
    </row>
    <row r="215" spans="1:15" s="134" customFormat="1" ht="15" customHeight="1" x14ac:dyDescent="0.2">
      <c r="A215" s="153" t="s">
        <v>148</v>
      </c>
      <c r="B215" s="107">
        <v>112</v>
      </c>
      <c r="C215" s="107">
        <v>258</v>
      </c>
      <c r="D215" s="107">
        <v>170</v>
      </c>
      <c r="E215" s="107">
        <v>223</v>
      </c>
      <c r="F215" s="107">
        <v>208</v>
      </c>
      <c r="G215" s="597">
        <v>171</v>
      </c>
      <c r="H215" s="597">
        <v>209</v>
      </c>
      <c r="I215" s="598">
        <v>164</v>
      </c>
      <c r="J215" s="597">
        <v>249</v>
      </c>
      <c r="K215" s="599">
        <v>175</v>
      </c>
      <c r="L215" s="599">
        <v>177</v>
      </c>
      <c r="M215" s="107">
        <v>152</v>
      </c>
      <c r="N215" s="577">
        <f>SUM(B215:M215)</f>
        <v>2268</v>
      </c>
      <c r="O215" s="578">
        <f>IF(N215=0,0,AVERAGE(B215:M215))</f>
        <v>189</v>
      </c>
    </row>
    <row r="216" spans="1:15" s="134" customFormat="1" ht="15" customHeight="1" x14ac:dyDescent="0.2">
      <c r="A216" s="258" t="s">
        <v>149</v>
      </c>
      <c r="B216" s="232">
        <v>36</v>
      </c>
      <c r="C216" s="232">
        <v>40</v>
      </c>
      <c r="D216" s="232">
        <v>65</v>
      </c>
      <c r="E216" s="232">
        <v>88</v>
      </c>
      <c r="F216" s="232">
        <v>90</v>
      </c>
      <c r="G216" s="600">
        <v>48</v>
      </c>
      <c r="H216" s="600">
        <v>84</v>
      </c>
      <c r="I216" s="600">
        <v>94</v>
      </c>
      <c r="J216" s="600">
        <v>86</v>
      </c>
      <c r="K216" s="601">
        <v>57</v>
      </c>
      <c r="L216" s="601">
        <v>62</v>
      </c>
      <c r="M216" s="232">
        <v>83</v>
      </c>
      <c r="N216" s="581">
        <f t="shared" ref="N216:N241" si="74">SUM(B216:M216)</f>
        <v>833</v>
      </c>
      <c r="O216" s="581">
        <f>IF(N216=0,0,AVERAGE(B216:M216))</f>
        <v>69.416666666666671</v>
      </c>
    </row>
    <row r="217" spans="1:15" s="134" customFormat="1" ht="15" customHeight="1" x14ac:dyDescent="0.2">
      <c r="A217" s="154" t="s">
        <v>150</v>
      </c>
      <c r="B217" s="110">
        <v>32</v>
      </c>
      <c r="C217" s="110">
        <v>59</v>
      </c>
      <c r="D217" s="355">
        <v>128</v>
      </c>
      <c r="E217" s="110">
        <v>131</v>
      </c>
      <c r="F217" s="110">
        <v>97</v>
      </c>
      <c r="G217" s="602">
        <v>89</v>
      </c>
      <c r="H217" s="602">
        <v>169</v>
      </c>
      <c r="I217" s="603">
        <v>197</v>
      </c>
      <c r="J217" s="602">
        <v>167</v>
      </c>
      <c r="K217" s="604">
        <v>232</v>
      </c>
      <c r="L217" s="604">
        <v>150</v>
      </c>
      <c r="M217" s="110">
        <v>104</v>
      </c>
      <c r="N217" s="577">
        <f t="shared" si="74"/>
        <v>1555</v>
      </c>
      <c r="O217" s="578">
        <f t="shared" ref="O217:O230" si="75">IF(N217=0,0,AVERAGE(B217:M217))</f>
        <v>129.58333333333334</v>
      </c>
    </row>
    <row r="218" spans="1:15" s="134" customFormat="1" ht="15" customHeight="1" x14ac:dyDescent="0.2">
      <c r="A218" s="259" t="s">
        <v>151</v>
      </c>
      <c r="B218" s="232">
        <v>34</v>
      </c>
      <c r="C218" s="232">
        <v>29</v>
      </c>
      <c r="D218" s="232">
        <v>93</v>
      </c>
      <c r="E218" s="232">
        <v>117</v>
      </c>
      <c r="F218" s="232">
        <v>100</v>
      </c>
      <c r="G218" s="600">
        <v>79</v>
      </c>
      <c r="H218" s="600">
        <v>173</v>
      </c>
      <c r="I218" s="600">
        <v>95</v>
      </c>
      <c r="J218" s="600">
        <v>97</v>
      </c>
      <c r="K218" s="601">
        <v>111</v>
      </c>
      <c r="L218" s="601">
        <v>98</v>
      </c>
      <c r="M218" s="232">
        <v>105</v>
      </c>
      <c r="N218" s="581">
        <f t="shared" si="74"/>
        <v>1131</v>
      </c>
      <c r="O218" s="581">
        <f t="shared" si="75"/>
        <v>94.25</v>
      </c>
    </row>
    <row r="219" spans="1:15" s="134" customFormat="1" ht="15" customHeight="1" x14ac:dyDescent="0.2">
      <c r="A219" s="154" t="s">
        <v>32</v>
      </c>
      <c r="B219" s="110">
        <v>105</v>
      </c>
      <c r="C219" s="110">
        <v>109</v>
      </c>
      <c r="D219" s="355">
        <v>198</v>
      </c>
      <c r="E219" s="110">
        <v>161</v>
      </c>
      <c r="F219" s="110">
        <v>222</v>
      </c>
      <c r="G219" s="602">
        <v>159</v>
      </c>
      <c r="H219" s="602">
        <v>198</v>
      </c>
      <c r="I219" s="603">
        <v>176</v>
      </c>
      <c r="J219" s="602">
        <v>174</v>
      </c>
      <c r="K219" s="604">
        <v>176</v>
      </c>
      <c r="L219" s="604">
        <v>201</v>
      </c>
      <c r="M219" s="110">
        <v>209</v>
      </c>
      <c r="N219" s="577">
        <f t="shared" si="74"/>
        <v>2088</v>
      </c>
      <c r="O219" s="578">
        <f t="shared" si="75"/>
        <v>174</v>
      </c>
    </row>
    <row r="220" spans="1:15" s="134" customFormat="1" ht="15" customHeight="1" x14ac:dyDescent="0.2">
      <c r="A220" s="259" t="s">
        <v>152</v>
      </c>
      <c r="B220" s="232">
        <v>62</v>
      </c>
      <c r="C220" s="232">
        <v>58</v>
      </c>
      <c r="D220" s="232">
        <v>92</v>
      </c>
      <c r="E220" s="232">
        <v>58</v>
      </c>
      <c r="F220" s="232">
        <v>123</v>
      </c>
      <c r="G220" s="600">
        <v>84</v>
      </c>
      <c r="H220" s="600">
        <v>108</v>
      </c>
      <c r="I220" s="600">
        <v>112</v>
      </c>
      <c r="J220" s="600">
        <v>95</v>
      </c>
      <c r="K220" s="601">
        <v>91</v>
      </c>
      <c r="L220" s="601">
        <v>100</v>
      </c>
      <c r="M220" s="232">
        <v>80</v>
      </c>
      <c r="N220" s="581">
        <f t="shared" si="74"/>
        <v>1063</v>
      </c>
      <c r="O220" s="581">
        <f t="shared" si="75"/>
        <v>88.583333333333329</v>
      </c>
    </row>
    <row r="221" spans="1:15" s="134" customFormat="1" ht="15" customHeight="1" x14ac:dyDescent="0.2">
      <c r="A221" s="154" t="s">
        <v>153</v>
      </c>
      <c r="B221" s="110">
        <v>8</v>
      </c>
      <c r="C221" s="110">
        <v>70</v>
      </c>
      <c r="D221" s="355">
        <v>36</v>
      </c>
      <c r="E221" s="110">
        <v>39</v>
      </c>
      <c r="F221" s="110">
        <v>92</v>
      </c>
      <c r="G221" s="602">
        <v>24</v>
      </c>
      <c r="H221" s="602">
        <v>56</v>
      </c>
      <c r="I221" s="603">
        <v>79</v>
      </c>
      <c r="J221" s="602">
        <v>47</v>
      </c>
      <c r="K221" s="604">
        <v>87</v>
      </c>
      <c r="L221" s="604">
        <v>40</v>
      </c>
      <c r="M221" s="110">
        <v>72</v>
      </c>
      <c r="N221" s="577">
        <f t="shared" si="74"/>
        <v>650</v>
      </c>
      <c r="O221" s="578">
        <f t="shared" si="75"/>
        <v>54.166666666666664</v>
      </c>
    </row>
    <row r="222" spans="1:15" s="134" customFormat="1" ht="15" customHeight="1" x14ac:dyDescent="0.2">
      <c r="A222" s="259" t="s">
        <v>206</v>
      </c>
      <c r="B222" s="232">
        <v>31</v>
      </c>
      <c r="C222" s="232">
        <v>63</v>
      </c>
      <c r="D222" s="232">
        <v>65</v>
      </c>
      <c r="E222" s="232">
        <v>76</v>
      </c>
      <c r="F222" s="232">
        <v>52</v>
      </c>
      <c r="G222" s="600">
        <v>75</v>
      </c>
      <c r="H222" s="600">
        <v>44</v>
      </c>
      <c r="I222" s="600">
        <v>73</v>
      </c>
      <c r="J222" s="600">
        <v>58</v>
      </c>
      <c r="K222" s="601">
        <v>48</v>
      </c>
      <c r="L222" s="601">
        <v>46</v>
      </c>
      <c r="M222" s="232">
        <v>69</v>
      </c>
      <c r="N222" s="581">
        <f t="shared" si="74"/>
        <v>700</v>
      </c>
      <c r="O222" s="581">
        <f t="shared" si="75"/>
        <v>58.333333333333336</v>
      </c>
    </row>
    <row r="223" spans="1:15" s="134" customFormat="1" ht="15" customHeight="1" x14ac:dyDescent="0.2">
      <c r="A223" s="155" t="s">
        <v>154</v>
      </c>
      <c r="B223" s="605">
        <v>17</v>
      </c>
      <c r="C223" s="605">
        <v>47</v>
      </c>
      <c r="D223" s="355">
        <v>60</v>
      </c>
      <c r="E223" s="110">
        <v>43</v>
      </c>
      <c r="F223" s="110">
        <v>69</v>
      </c>
      <c r="G223" s="602">
        <v>85</v>
      </c>
      <c r="H223" s="602">
        <v>45</v>
      </c>
      <c r="I223" s="603">
        <v>65</v>
      </c>
      <c r="J223" s="602">
        <v>75</v>
      </c>
      <c r="K223" s="604">
        <v>70</v>
      </c>
      <c r="L223" s="604">
        <v>82</v>
      </c>
      <c r="M223" s="110">
        <v>70</v>
      </c>
      <c r="N223" s="577">
        <f t="shared" si="74"/>
        <v>728</v>
      </c>
      <c r="O223" s="578">
        <f t="shared" si="75"/>
        <v>60.666666666666664</v>
      </c>
    </row>
    <row r="224" spans="1:15" s="134" customFormat="1" ht="15" customHeight="1" x14ac:dyDescent="0.2">
      <c r="A224" s="258" t="s">
        <v>155</v>
      </c>
      <c r="B224" s="232">
        <v>59</v>
      </c>
      <c r="C224" s="232">
        <v>130</v>
      </c>
      <c r="D224" s="232">
        <v>90</v>
      </c>
      <c r="E224" s="232">
        <v>127</v>
      </c>
      <c r="F224" s="232">
        <v>94</v>
      </c>
      <c r="G224" s="600">
        <v>83</v>
      </c>
      <c r="H224" s="600">
        <v>104</v>
      </c>
      <c r="I224" s="600">
        <v>72</v>
      </c>
      <c r="J224" s="600">
        <v>112</v>
      </c>
      <c r="K224" s="601">
        <v>79</v>
      </c>
      <c r="L224" s="601">
        <v>80</v>
      </c>
      <c r="M224" s="232">
        <v>72</v>
      </c>
      <c r="N224" s="581">
        <f t="shared" si="74"/>
        <v>1102</v>
      </c>
      <c r="O224" s="581">
        <f t="shared" si="75"/>
        <v>91.833333333333329</v>
      </c>
    </row>
    <row r="225" spans="1:15" s="134" customFormat="1" ht="15" customHeight="1" x14ac:dyDescent="0.2">
      <c r="A225" s="154" t="s">
        <v>156</v>
      </c>
      <c r="B225" s="110">
        <v>15</v>
      </c>
      <c r="C225" s="110">
        <v>72</v>
      </c>
      <c r="D225" s="110">
        <v>47</v>
      </c>
      <c r="E225" s="110">
        <v>78</v>
      </c>
      <c r="F225" s="110">
        <v>119</v>
      </c>
      <c r="G225" s="602">
        <v>126</v>
      </c>
      <c r="H225" s="602">
        <v>101</v>
      </c>
      <c r="I225" s="603">
        <v>78</v>
      </c>
      <c r="J225" s="602">
        <v>68</v>
      </c>
      <c r="K225" s="604">
        <v>87</v>
      </c>
      <c r="L225" s="604">
        <v>113</v>
      </c>
      <c r="M225" s="110">
        <v>73</v>
      </c>
      <c r="N225" s="577">
        <f t="shared" si="74"/>
        <v>977</v>
      </c>
      <c r="O225" s="578">
        <f t="shared" si="75"/>
        <v>81.416666666666671</v>
      </c>
    </row>
    <row r="226" spans="1:15" s="133" customFormat="1" ht="15" customHeight="1" x14ac:dyDescent="0.2">
      <c r="A226" s="259" t="s">
        <v>157</v>
      </c>
      <c r="B226" s="232">
        <v>769</v>
      </c>
      <c r="C226" s="232">
        <v>652</v>
      </c>
      <c r="D226" s="232">
        <v>625</v>
      </c>
      <c r="E226" s="232">
        <v>718</v>
      </c>
      <c r="F226" s="232">
        <v>1059</v>
      </c>
      <c r="G226" s="600">
        <v>721</v>
      </c>
      <c r="H226" s="600">
        <v>1181</v>
      </c>
      <c r="I226" s="600">
        <v>964</v>
      </c>
      <c r="J226" s="606">
        <v>921</v>
      </c>
      <c r="K226" s="601">
        <v>1020</v>
      </c>
      <c r="L226" s="601">
        <v>899</v>
      </c>
      <c r="M226" s="232">
        <v>866</v>
      </c>
      <c r="N226" s="581">
        <f t="shared" si="74"/>
        <v>10395</v>
      </c>
      <c r="O226" s="581">
        <f t="shared" si="75"/>
        <v>866.25</v>
      </c>
    </row>
    <row r="227" spans="1:15" s="133" customFormat="1" ht="15" customHeight="1" x14ac:dyDescent="0.2">
      <c r="A227" s="154" t="s">
        <v>158</v>
      </c>
      <c r="B227" s="110">
        <v>45</v>
      </c>
      <c r="C227" s="110">
        <v>46</v>
      </c>
      <c r="D227" s="355">
        <v>61</v>
      </c>
      <c r="E227" s="110">
        <v>58</v>
      </c>
      <c r="F227" s="110">
        <v>53</v>
      </c>
      <c r="G227" s="602">
        <v>40</v>
      </c>
      <c r="H227" s="602">
        <v>60</v>
      </c>
      <c r="I227" s="603">
        <v>54</v>
      </c>
      <c r="J227" s="602">
        <v>54</v>
      </c>
      <c r="K227" s="604">
        <v>41</v>
      </c>
      <c r="L227" s="604">
        <v>33</v>
      </c>
      <c r="M227" s="110">
        <v>35</v>
      </c>
      <c r="N227" s="577">
        <f t="shared" si="74"/>
        <v>580</v>
      </c>
      <c r="O227" s="578">
        <f t="shared" si="75"/>
        <v>48.333333333333336</v>
      </c>
    </row>
    <row r="228" spans="1:15" s="134" customFormat="1" ht="15" customHeight="1" x14ac:dyDescent="0.2">
      <c r="A228" s="259" t="s">
        <v>159</v>
      </c>
      <c r="B228" s="232">
        <v>34</v>
      </c>
      <c r="C228" s="232">
        <v>48</v>
      </c>
      <c r="D228" s="232">
        <v>76</v>
      </c>
      <c r="E228" s="232">
        <v>123</v>
      </c>
      <c r="F228" s="232">
        <v>125</v>
      </c>
      <c r="G228" s="600">
        <v>79</v>
      </c>
      <c r="H228" s="600">
        <v>80</v>
      </c>
      <c r="I228" s="600">
        <v>117</v>
      </c>
      <c r="J228" s="606">
        <v>103</v>
      </c>
      <c r="K228" s="601">
        <v>96</v>
      </c>
      <c r="L228" s="601">
        <v>81</v>
      </c>
      <c r="M228" s="232">
        <v>42</v>
      </c>
      <c r="N228" s="581">
        <f t="shared" si="74"/>
        <v>1004</v>
      </c>
      <c r="O228" s="581">
        <f t="shared" si="75"/>
        <v>83.666666666666671</v>
      </c>
    </row>
    <row r="229" spans="1:15" s="134" customFormat="1" ht="15" customHeight="1" x14ac:dyDescent="0.2">
      <c r="A229" s="154" t="s">
        <v>160</v>
      </c>
      <c r="B229" s="110">
        <v>192</v>
      </c>
      <c r="C229" s="110">
        <v>129</v>
      </c>
      <c r="D229" s="355">
        <v>102</v>
      </c>
      <c r="E229" s="110">
        <v>180</v>
      </c>
      <c r="F229" s="110">
        <v>160</v>
      </c>
      <c r="G229" s="602">
        <v>229</v>
      </c>
      <c r="H229" s="602">
        <v>275</v>
      </c>
      <c r="I229" s="603">
        <v>209</v>
      </c>
      <c r="J229" s="602">
        <v>176</v>
      </c>
      <c r="K229" s="604">
        <v>191</v>
      </c>
      <c r="L229" s="604">
        <v>298</v>
      </c>
      <c r="M229" s="110">
        <v>326</v>
      </c>
      <c r="N229" s="577">
        <f t="shared" si="74"/>
        <v>2467</v>
      </c>
      <c r="O229" s="578">
        <f t="shared" si="75"/>
        <v>205.58333333333334</v>
      </c>
    </row>
    <row r="230" spans="1:15" s="134" customFormat="1" ht="15" customHeight="1" x14ac:dyDescent="0.2">
      <c r="A230" s="259" t="s">
        <v>161</v>
      </c>
      <c r="B230" s="232">
        <v>66</v>
      </c>
      <c r="C230" s="232">
        <v>97</v>
      </c>
      <c r="D230" s="232">
        <v>83</v>
      </c>
      <c r="E230" s="232">
        <v>87</v>
      </c>
      <c r="F230" s="232">
        <v>77</v>
      </c>
      <c r="G230" s="600">
        <v>39</v>
      </c>
      <c r="H230" s="600">
        <v>65</v>
      </c>
      <c r="I230" s="600">
        <v>51</v>
      </c>
      <c r="J230" s="606">
        <v>81</v>
      </c>
      <c r="K230" s="601">
        <v>47</v>
      </c>
      <c r="L230" s="601">
        <v>36</v>
      </c>
      <c r="M230" s="232">
        <v>47</v>
      </c>
      <c r="N230" s="581">
        <f t="shared" si="74"/>
        <v>776</v>
      </c>
      <c r="O230" s="581">
        <f t="shared" si="75"/>
        <v>64.666666666666671</v>
      </c>
    </row>
    <row r="231" spans="1:15" s="133" customFormat="1" ht="15" customHeight="1" x14ac:dyDescent="0.2">
      <c r="A231" s="154" t="s">
        <v>162</v>
      </c>
      <c r="B231" s="110">
        <v>4</v>
      </c>
      <c r="C231" s="110">
        <v>2</v>
      </c>
      <c r="D231" s="110">
        <v>5</v>
      </c>
      <c r="E231" s="110">
        <v>7</v>
      </c>
      <c r="F231" s="110">
        <v>7</v>
      </c>
      <c r="G231" s="602">
        <v>5</v>
      </c>
      <c r="H231" s="602">
        <v>7</v>
      </c>
      <c r="I231" s="603">
        <v>9</v>
      </c>
      <c r="J231" s="602">
        <v>7</v>
      </c>
      <c r="K231" s="604">
        <v>4</v>
      </c>
      <c r="L231" s="604"/>
      <c r="M231" s="110"/>
      <c r="N231" s="577">
        <f t="shared" si="74"/>
        <v>57</v>
      </c>
      <c r="O231" s="578">
        <f>IF(N231=0,0,AVERAGE(B231:M231))</f>
        <v>5.7</v>
      </c>
    </row>
    <row r="232" spans="1:15" s="133" customFormat="1" ht="15" customHeight="1" x14ac:dyDescent="0.2">
      <c r="A232" s="259" t="s">
        <v>455</v>
      </c>
      <c r="B232" s="232"/>
      <c r="C232" s="232">
        <v>9</v>
      </c>
      <c r="D232" s="232">
        <v>539</v>
      </c>
      <c r="E232" s="232">
        <v>1823</v>
      </c>
      <c r="F232" s="232">
        <v>3086</v>
      </c>
      <c r="G232" s="600">
        <v>4463</v>
      </c>
      <c r="H232" s="600">
        <v>2567</v>
      </c>
      <c r="I232" s="600">
        <v>4607</v>
      </c>
      <c r="J232" s="600">
        <v>3875</v>
      </c>
      <c r="K232" s="601">
        <v>4538</v>
      </c>
      <c r="L232" s="601">
        <v>4335</v>
      </c>
      <c r="M232" s="232">
        <v>4406</v>
      </c>
      <c r="N232" s="607">
        <f t="shared" si="74"/>
        <v>34248</v>
      </c>
      <c r="O232" s="581">
        <f t="shared" ref="O232:O241" si="76">IF(N232=0,0,AVERAGE(B232:M232))</f>
        <v>3113.4545454545455</v>
      </c>
    </row>
    <row r="233" spans="1:15" s="133" customFormat="1" ht="15" customHeight="1" x14ac:dyDescent="0.2">
      <c r="A233" s="154" t="s">
        <v>456</v>
      </c>
      <c r="B233" s="110"/>
      <c r="C233" s="110"/>
      <c r="D233" s="110"/>
      <c r="E233" s="110"/>
      <c r="F233" s="110"/>
      <c r="G233" s="602"/>
      <c r="H233" s="602"/>
      <c r="I233" s="603"/>
      <c r="J233" s="602"/>
      <c r="K233" s="604"/>
      <c r="L233" s="604">
        <v>19</v>
      </c>
      <c r="M233" s="110">
        <v>23</v>
      </c>
      <c r="N233" s="577">
        <f t="shared" si="74"/>
        <v>42</v>
      </c>
      <c r="O233" s="578">
        <f t="shared" si="76"/>
        <v>21</v>
      </c>
    </row>
    <row r="234" spans="1:15" s="133" customFormat="1" ht="15" customHeight="1" x14ac:dyDescent="0.2">
      <c r="A234" s="259" t="s">
        <v>457</v>
      </c>
      <c r="B234" s="232">
        <v>71</v>
      </c>
      <c r="C234" s="232">
        <v>73</v>
      </c>
      <c r="D234" s="232">
        <v>78</v>
      </c>
      <c r="E234" s="232">
        <v>104</v>
      </c>
      <c r="F234" s="232">
        <v>105</v>
      </c>
      <c r="G234" s="600">
        <v>99</v>
      </c>
      <c r="H234" s="600">
        <v>122</v>
      </c>
      <c r="I234" s="600">
        <v>89</v>
      </c>
      <c r="J234" s="600">
        <v>85</v>
      </c>
      <c r="K234" s="601">
        <v>121</v>
      </c>
      <c r="L234" s="601">
        <v>114</v>
      </c>
      <c r="M234" s="232">
        <v>72</v>
      </c>
      <c r="N234" s="607">
        <f t="shared" si="74"/>
        <v>1133</v>
      </c>
      <c r="O234" s="581">
        <f t="shared" si="76"/>
        <v>94.416666666666671</v>
      </c>
    </row>
    <row r="235" spans="1:15" s="133" customFormat="1" ht="15" customHeight="1" x14ac:dyDescent="0.2">
      <c r="A235" s="154" t="s">
        <v>458</v>
      </c>
      <c r="B235" s="110">
        <v>96</v>
      </c>
      <c r="C235" s="110">
        <v>88</v>
      </c>
      <c r="D235" s="110">
        <v>95</v>
      </c>
      <c r="E235" s="110">
        <v>74</v>
      </c>
      <c r="F235" s="110">
        <v>83</v>
      </c>
      <c r="G235" s="602">
        <v>53</v>
      </c>
      <c r="H235" s="602">
        <v>85</v>
      </c>
      <c r="I235" s="603">
        <v>96</v>
      </c>
      <c r="J235" s="602">
        <v>52</v>
      </c>
      <c r="K235" s="604">
        <v>87</v>
      </c>
      <c r="L235" s="604">
        <v>78</v>
      </c>
      <c r="M235" s="110">
        <v>73</v>
      </c>
      <c r="N235" s="577">
        <f t="shared" si="74"/>
        <v>960</v>
      </c>
      <c r="O235" s="578">
        <f t="shared" si="76"/>
        <v>80</v>
      </c>
    </row>
    <row r="236" spans="1:15" s="133" customFormat="1" ht="15" customHeight="1" x14ac:dyDescent="0.2">
      <c r="A236" s="259" t="s">
        <v>459</v>
      </c>
      <c r="B236" s="232"/>
      <c r="C236" s="232"/>
      <c r="D236" s="232">
        <v>20</v>
      </c>
      <c r="E236" s="232">
        <v>19</v>
      </c>
      <c r="F236" s="232">
        <v>24</v>
      </c>
      <c r="G236" s="600">
        <v>20</v>
      </c>
      <c r="H236" s="600">
        <v>24</v>
      </c>
      <c r="I236" s="600">
        <v>20</v>
      </c>
      <c r="J236" s="600">
        <v>26</v>
      </c>
      <c r="K236" s="601">
        <v>25</v>
      </c>
      <c r="L236" s="601">
        <v>24</v>
      </c>
      <c r="M236" s="232">
        <v>23</v>
      </c>
      <c r="N236" s="607">
        <f t="shared" si="74"/>
        <v>225</v>
      </c>
      <c r="O236" s="581">
        <f t="shared" si="76"/>
        <v>22.5</v>
      </c>
    </row>
    <row r="237" spans="1:15" s="133" customFormat="1" ht="15" customHeight="1" x14ac:dyDescent="0.2">
      <c r="A237" s="154" t="s">
        <v>460</v>
      </c>
      <c r="B237" s="110"/>
      <c r="C237" s="110"/>
      <c r="D237" s="110"/>
      <c r="E237" s="110"/>
      <c r="F237" s="110"/>
      <c r="G237" s="602"/>
      <c r="H237" s="602"/>
      <c r="I237" s="603"/>
      <c r="J237" s="602"/>
      <c r="K237" s="604"/>
      <c r="L237" s="604"/>
      <c r="M237" s="110"/>
      <c r="N237" s="577">
        <f t="shared" si="74"/>
        <v>0</v>
      </c>
      <c r="O237" s="578">
        <f t="shared" si="76"/>
        <v>0</v>
      </c>
    </row>
    <row r="238" spans="1:15" s="133" customFormat="1" ht="15" customHeight="1" x14ac:dyDescent="0.2">
      <c r="A238" s="259" t="s">
        <v>461</v>
      </c>
      <c r="B238" s="232"/>
      <c r="C238" s="232"/>
      <c r="D238" s="232"/>
      <c r="E238" s="232">
        <v>3</v>
      </c>
      <c r="F238" s="232"/>
      <c r="G238" s="600">
        <v>10</v>
      </c>
      <c r="H238" s="600">
        <v>4</v>
      </c>
      <c r="I238" s="600">
        <v>5</v>
      </c>
      <c r="J238" s="600">
        <v>3</v>
      </c>
      <c r="K238" s="601">
        <v>11</v>
      </c>
      <c r="L238" s="601">
        <v>5</v>
      </c>
      <c r="M238" s="232">
        <v>7</v>
      </c>
      <c r="N238" s="607">
        <f t="shared" si="74"/>
        <v>48</v>
      </c>
      <c r="O238" s="581">
        <f t="shared" si="76"/>
        <v>6</v>
      </c>
    </row>
    <row r="239" spans="1:15" s="133" customFormat="1" ht="15" customHeight="1" x14ac:dyDescent="0.2">
      <c r="A239" s="154" t="s">
        <v>462</v>
      </c>
      <c r="B239" s="110">
        <v>13</v>
      </c>
      <c r="C239" s="110">
        <v>94</v>
      </c>
      <c r="D239" s="110">
        <v>152</v>
      </c>
      <c r="E239" s="110">
        <v>167</v>
      </c>
      <c r="F239" s="110">
        <v>175</v>
      </c>
      <c r="G239" s="602">
        <v>222</v>
      </c>
      <c r="H239" s="602">
        <v>264</v>
      </c>
      <c r="I239" s="603">
        <v>347</v>
      </c>
      <c r="J239" s="602">
        <v>189</v>
      </c>
      <c r="K239" s="604">
        <v>256</v>
      </c>
      <c r="L239" s="604">
        <v>374</v>
      </c>
      <c r="M239" s="110">
        <v>273</v>
      </c>
      <c r="N239" s="577">
        <f t="shared" si="74"/>
        <v>2526</v>
      </c>
      <c r="O239" s="578">
        <f t="shared" si="76"/>
        <v>210.5</v>
      </c>
    </row>
    <row r="240" spans="1:15" s="133" customFormat="1" ht="15" customHeight="1" x14ac:dyDescent="0.2">
      <c r="A240" s="259" t="s">
        <v>464</v>
      </c>
      <c r="B240" s="232">
        <v>92</v>
      </c>
      <c r="C240" s="232">
        <v>69</v>
      </c>
      <c r="D240" s="232">
        <v>88</v>
      </c>
      <c r="E240" s="232">
        <v>66</v>
      </c>
      <c r="F240" s="232">
        <v>67</v>
      </c>
      <c r="G240" s="600">
        <v>60</v>
      </c>
      <c r="H240" s="600">
        <v>50</v>
      </c>
      <c r="I240" s="600">
        <v>72</v>
      </c>
      <c r="J240" s="600">
        <v>83</v>
      </c>
      <c r="K240" s="601">
        <v>73</v>
      </c>
      <c r="L240" s="601">
        <v>51</v>
      </c>
      <c r="M240" s="232">
        <v>28</v>
      </c>
      <c r="N240" s="607">
        <f t="shared" ref="N240" si="77">SUM(B240:M240)</f>
        <v>799</v>
      </c>
      <c r="O240" s="581">
        <f t="shared" ref="O240" si="78">IF(N240=0,0,AVERAGE(B240:M240))</f>
        <v>66.583333333333329</v>
      </c>
    </row>
    <row r="241" spans="1:15" s="133" customFormat="1" ht="15" customHeight="1" x14ac:dyDescent="0.2">
      <c r="A241" s="154" t="s">
        <v>463</v>
      </c>
      <c r="B241" s="110">
        <v>5</v>
      </c>
      <c r="C241" s="110">
        <v>19</v>
      </c>
      <c r="D241" s="110">
        <v>35</v>
      </c>
      <c r="E241" s="110">
        <v>45</v>
      </c>
      <c r="F241" s="110">
        <v>96</v>
      </c>
      <c r="G241" s="602">
        <v>69</v>
      </c>
      <c r="H241" s="602">
        <v>4</v>
      </c>
      <c r="I241" s="602">
        <v>17</v>
      </c>
      <c r="J241" s="602">
        <v>26</v>
      </c>
      <c r="K241" s="604">
        <v>49</v>
      </c>
      <c r="L241" s="604">
        <v>31</v>
      </c>
      <c r="M241" s="110">
        <v>16</v>
      </c>
      <c r="N241" s="577">
        <f t="shared" si="74"/>
        <v>412</v>
      </c>
      <c r="O241" s="578">
        <f t="shared" si="76"/>
        <v>34.333333333333336</v>
      </c>
    </row>
    <row r="242" spans="1:15" s="133" customFormat="1" ht="15" customHeight="1" x14ac:dyDescent="0.2">
      <c r="A242" s="207" t="s">
        <v>0</v>
      </c>
      <c r="B242" s="208">
        <f>SUM(B215:B241)</f>
        <v>1898</v>
      </c>
      <c r="C242" s="208">
        <f>SUM(C215:C241)</f>
        <v>2261</v>
      </c>
      <c r="D242" s="208">
        <f t="shared" ref="D242:M242" si="79">SUM(D215:D241)</f>
        <v>3003</v>
      </c>
      <c r="E242" s="208">
        <f t="shared" si="79"/>
        <v>4615</v>
      </c>
      <c r="F242" s="208">
        <f t="shared" si="79"/>
        <v>6383</v>
      </c>
      <c r="G242" s="208">
        <f>SUM(G215:G241)</f>
        <v>7132</v>
      </c>
      <c r="H242" s="208">
        <f t="shared" si="79"/>
        <v>6079</v>
      </c>
      <c r="I242" s="208">
        <f t="shared" si="79"/>
        <v>7862</v>
      </c>
      <c r="J242" s="208">
        <f t="shared" si="79"/>
        <v>6909</v>
      </c>
      <c r="K242" s="208">
        <f t="shared" si="79"/>
        <v>7772</v>
      </c>
      <c r="L242" s="206">
        <f t="shared" si="79"/>
        <v>7527</v>
      </c>
      <c r="M242" s="206">
        <f t="shared" si="79"/>
        <v>7326</v>
      </c>
      <c r="N242" s="208">
        <f>SUM(B242:M242)</f>
        <v>68767</v>
      </c>
      <c r="O242" s="208">
        <f>IF(N242=0,0,AVERAGE(B242:M242))</f>
        <v>5730.583333333333</v>
      </c>
    </row>
    <row r="243" spans="1:15" s="133" customFormat="1" ht="15" customHeight="1" x14ac:dyDescent="0.2">
      <c r="A243" s="207" t="s">
        <v>1</v>
      </c>
      <c r="B243" s="208">
        <f t="shared" ref="B243:M243" si="80">IF(B242=0,"",B242/B476)</f>
        <v>61.225806451612904</v>
      </c>
      <c r="C243" s="208">
        <f t="shared" si="80"/>
        <v>80.75</v>
      </c>
      <c r="D243" s="208">
        <f t="shared" si="80"/>
        <v>96.870967741935488</v>
      </c>
      <c r="E243" s="208">
        <f t="shared" si="80"/>
        <v>153.83333333333334</v>
      </c>
      <c r="F243" s="208">
        <f t="shared" si="80"/>
        <v>205.90322580645162</v>
      </c>
      <c r="G243" s="208">
        <f t="shared" si="80"/>
        <v>237.73333333333332</v>
      </c>
      <c r="H243" s="208">
        <f t="shared" si="80"/>
        <v>196.09677419354838</v>
      </c>
      <c r="I243" s="208">
        <f t="shared" si="80"/>
        <v>253.61290322580646</v>
      </c>
      <c r="J243" s="208">
        <f t="shared" si="80"/>
        <v>230.3</v>
      </c>
      <c r="K243" s="208">
        <f t="shared" si="80"/>
        <v>250.70967741935485</v>
      </c>
      <c r="L243" s="208">
        <f t="shared" si="80"/>
        <v>250.9</v>
      </c>
      <c r="M243" s="208">
        <f t="shared" si="80"/>
        <v>236.32258064516128</v>
      </c>
      <c r="N243" s="208">
        <f>SUM(N242)/K476</f>
        <v>2218.2903225806454</v>
      </c>
      <c r="O243" s="208">
        <f>IF(N243=0,0,AVERAGE(B243:M243))</f>
        <v>187.85488351254483</v>
      </c>
    </row>
    <row r="244" spans="1:15" s="133" customFormat="1" ht="15" customHeight="1" x14ac:dyDescent="0.2">
      <c r="A244" s="41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06"/>
    </row>
    <row r="245" spans="1:15" s="133" customFormat="1" ht="15" customHeight="1" x14ac:dyDescent="0.2">
      <c r="A245" s="657" t="s">
        <v>467</v>
      </c>
      <c r="B245" s="658"/>
      <c r="C245" s="658"/>
      <c r="D245" s="658"/>
      <c r="E245" s="658"/>
      <c r="F245" s="658"/>
      <c r="G245" s="658"/>
      <c r="H245" s="658"/>
      <c r="I245" s="658"/>
      <c r="J245" s="658"/>
      <c r="K245" s="658"/>
      <c r="L245" s="658"/>
      <c r="M245" s="658"/>
      <c r="N245" s="658"/>
      <c r="O245" s="659"/>
    </row>
    <row r="246" spans="1:15" s="133" customFormat="1" ht="15" customHeight="1" x14ac:dyDescent="0.2">
      <c r="A246" s="654" t="s">
        <v>466</v>
      </c>
      <c r="B246" s="655"/>
      <c r="C246" s="655"/>
      <c r="D246" s="655"/>
      <c r="E246" s="655"/>
      <c r="F246" s="655"/>
      <c r="G246" s="655"/>
      <c r="H246" s="655"/>
      <c r="I246" s="655"/>
      <c r="J246" s="655"/>
      <c r="K246" s="655"/>
      <c r="L246" s="655"/>
      <c r="M246" s="655"/>
      <c r="N246" s="655"/>
      <c r="O246" s="656"/>
    </row>
    <row r="247" spans="1:15" s="133" customFormat="1" ht="15" hidden="1" customHeight="1" x14ac:dyDescent="0.2">
      <c r="A247" s="547" t="s">
        <v>471</v>
      </c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</row>
    <row r="248" spans="1:15" s="133" customFormat="1" ht="15" customHeight="1" x14ac:dyDescent="0.2">
      <c r="A248" s="544" t="s">
        <v>475</v>
      </c>
      <c r="B248" s="544">
        <v>46</v>
      </c>
      <c r="C248" s="544">
        <f>B248+C255-C259</f>
        <v>61</v>
      </c>
      <c r="D248" s="544">
        <f t="shared" ref="D248:E248" si="81">C248+D255-D259</f>
        <v>80</v>
      </c>
      <c r="E248" s="544">
        <f t="shared" si="81"/>
        <v>105</v>
      </c>
      <c r="F248" s="544">
        <f>E248+F255-F259</f>
        <v>245</v>
      </c>
      <c r="G248" s="544">
        <f>F248+G255-G259</f>
        <v>254</v>
      </c>
      <c r="H248" s="544">
        <f t="shared" ref="H248:M248" si="82">G248+H255-H259-H260</f>
        <v>249</v>
      </c>
      <c r="I248" s="544">
        <f t="shared" si="82"/>
        <v>245</v>
      </c>
      <c r="J248" s="544">
        <f t="shared" si="82"/>
        <v>243</v>
      </c>
      <c r="K248" s="544">
        <f t="shared" si="82"/>
        <v>264</v>
      </c>
      <c r="L248" s="544">
        <f t="shared" si="82"/>
        <v>272</v>
      </c>
      <c r="M248" s="544">
        <f t="shared" si="82"/>
        <v>271</v>
      </c>
      <c r="N248" s="544">
        <f>INDEX(B248:M248,COUNT(B248:M248))</f>
        <v>271</v>
      </c>
      <c r="O248" s="544">
        <f>AVERAGE(B248:M248)</f>
        <v>194.58333333333334</v>
      </c>
    </row>
    <row r="249" spans="1:15" s="133" customFormat="1" ht="15" customHeight="1" x14ac:dyDescent="0.2">
      <c r="A249" s="213" t="s">
        <v>0</v>
      </c>
      <c r="B249" s="206">
        <f>SUM(B247:B248)</f>
        <v>46</v>
      </c>
      <c r="C249" s="206">
        <f>SUM(C247:C248)</f>
        <v>61</v>
      </c>
      <c r="D249" s="206">
        <f t="shared" ref="D249" si="83">SUM(D247:D248)</f>
        <v>80</v>
      </c>
      <c r="E249" s="206">
        <f t="shared" ref="E249" si="84">SUM(E247:E248)</f>
        <v>105</v>
      </c>
      <c r="F249" s="206">
        <f t="shared" ref="F249" si="85">SUM(F247:F248)</f>
        <v>245</v>
      </c>
      <c r="G249" s="206">
        <f t="shared" ref="G249" si="86">SUM(G247:G248)</f>
        <v>254</v>
      </c>
      <c r="H249" s="206">
        <f t="shared" ref="H249" si="87">SUM(H247:H248)</f>
        <v>249</v>
      </c>
      <c r="I249" s="206">
        <f t="shared" ref="I249" si="88">SUM(I247:I248)</f>
        <v>245</v>
      </c>
      <c r="J249" s="206">
        <f t="shared" ref="J249" si="89">SUM(J247:J248)</f>
        <v>243</v>
      </c>
      <c r="K249" s="206">
        <f t="shared" ref="K249" si="90">SUM(K247:K248)</f>
        <v>264</v>
      </c>
      <c r="L249" s="206">
        <f t="shared" ref="L249" si="91">SUM(L247:L248)</f>
        <v>272</v>
      </c>
      <c r="M249" s="206">
        <f t="shared" ref="M249" si="92">SUM(M247:M248)</f>
        <v>271</v>
      </c>
      <c r="N249" s="206">
        <f t="shared" ref="N249" si="93">SUM(N247:N248)</f>
        <v>271</v>
      </c>
      <c r="O249" s="206">
        <f t="shared" ref="O249" si="94">SUM(O247:O248)</f>
        <v>194.58333333333334</v>
      </c>
    </row>
    <row r="250" spans="1:15" s="133" customFormat="1" ht="15" customHeight="1" x14ac:dyDescent="0.2">
      <c r="A250" s="214" t="s">
        <v>1</v>
      </c>
      <c r="B250" s="209">
        <f t="shared" ref="B250:N250" si="95">IF(B249=0,"",B249/B476)</f>
        <v>1.4838709677419355</v>
      </c>
      <c r="C250" s="209">
        <f t="shared" si="95"/>
        <v>2.1785714285714284</v>
      </c>
      <c r="D250" s="209">
        <f t="shared" si="95"/>
        <v>2.5806451612903225</v>
      </c>
      <c r="E250" s="209">
        <f t="shared" si="95"/>
        <v>3.5</v>
      </c>
      <c r="F250" s="209">
        <f t="shared" si="95"/>
        <v>7.903225806451613</v>
      </c>
      <c r="G250" s="209">
        <f t="shared" si="95"/>
        <v>8.4666666666666668</v>
      </c>
      <c r="H250" s="209">
        <f t="shared" si="95"/>
        <v>8.0322580645161299</v>
      </c>
      <c r="I250" s="209">
        <f t="shared" si="95"/>
        <v>7.903225806451613</v>
      </c>
      <c r="J250" s="209">
        <f t="shared" si="95"/>
        <v>8.1</v>
      </c>
      <c r="K250" s="209">
        <f t="shared" si="95"/>
        <v>8.5161290322580641</v>
      </c>
      <c r="L250" s="209">
        <f t="shared" si="95"/>
        <v>9.0666666666666664</v>
      </c>
      <c r="M250" s="209">
        <f t="shared" si="95"/>
        <v>8.741935483870968</v>
      </c>
      <c r="N250" s="209">
        <f t="shared" si="95"/>
        <v>8.9095890410958898</v>
      </c>
      <c r="O250" s="206">
        <f>IF(N250=0,0,AVERAGE(B250:M250))</f>
        <v>6.3727662570404506</v>
      </c>
    </row>
    <row r="251" spans="1:15" s="133" customFormat="1" ht="15" customHeight="1" x14ac:dyDescent="0.2">
      <c r="A251" s="545"/>
      <c r="B251" s="545"/>
      <c r="C251" s="545"/>
      <c r="D251" s="545"/>
      <c r="E251" s="545"/>
      <c r="F251" s="545"/>
      <c r="G251" s="545"/>
      <c r="H251" s="545"/>
      <c r="I251" s="545"/>
      <c r="J251" s="545"/>
      <c r="K251" s="545"/>
      <c r="L251" s="545"/>
      <c r="M251" s="545"/>
      <c r="N251" s="545"/>
      <c r="O251" s="546"/>
    </row>
    <row r="252" spans="1:15" s="133" customFormat="1" ht="15" customHeight="1" x14ac:dyDescent="0.2">
      <c r="A252" s="654" t="s">
        <v>469</v>
      </c>
      <c r="B252" s="655"/>
      <c r="C252" s="655"/>
      <c r="D252" s="655"/>
      <c r="E252" s="655"/>
      <c r="F252" s="655"/>
      <c r="G252" s="655"/>
      <c r="H252" s="655"/>
      <c r="I252" s="655"/>
      <c r="J252" s="655"/>
      <c r="K252" s="655"/>
      <c r="L252" s="655"/>
      <c r="M252" s="655"/>
      <c r="N252" s="655"/>
      <c r="O252" s="656"/>
    </row>
    <row r="253" spans="1:15" s="133" customFormat="1" ht="15" customHeight="1" x14ac:dyDescent="0.2">
      <c r="A253" s="547" t="s">
        <v>472</v>
      </c>
      <c r="B253" s="548">
        <v>38</v>
      </c>
      <c r="C253" s="548">
        <f>C114</f>
        <v>13</v>
      </c>
      <c r="D253" s="548">
        <f>D114</f>
        <v>15</v>
      </c>
      <c r="E253" s="548">
        <f>E114</f>
        <v>6</v>
      </c>
      <c r="F253" s="548">
        <v>22</v>
      </c>
      <c r="G253" s="548">
        <v>2</v>
      </c>
      <c r="H253" s="548">
        <v>0</v>
      </c>
      <c r="I253" s="548"/>
      <c r="J253" s="548">
        <v>3</v>
      </c>
      <c r="K253" s="548">
        <v>7</v>
      </c>
      <c r="L253" s="548">
        <v>1</v>
      </c>
      <c r="M253" s="548">
        <v>1</v>
      </c>
      <c r="N253" s="104">
        <f t="shared" ref="N253:N254" si="96">SUM(B253:M253)</f>
        <v>108</v>
      </c>
      <c r="O253" s="90">
        <f t="shared" ref="O253:O254" si="97">IF(N253=0,0,AVERAGE(B253:M253))</f>
        <v>9.8181818181818183</v>
      </c>
    </row>
    <row r="254" spans="1:15" s="133" customFormat="1" ht="15" customHeight="1" x14ac:dyDescent="0.2">
      <c r="A254" s="544" t="s">
        <v>468</v>
      </c>
      <c r="B254" s="544">
        <v>9</v>
      </c>
      <c r="C254" s="544">
        <v>3</v>
      </c>
      <c r="D254" s="544">
        <v>4</v>
      </c>
      <c r="E254" s="544">
        <v>19</v>
      </c>
      <c r="F254" s="544">
        <v>119</v>
      </c>
      <c r="G254" s="544">
        <v>7</v>
      </c>
      <c r="H254" s="544">
        <v>1</v>
      </c>
      <c r="I254" s="544"/>
      <c r="J254" s="544">
        <v>2</v>
      </c>
      <c r="K254" s="544">
        <v>15</v>
      </c>
      <c r="L254" s="544">
        <v>11</v>
      </c>
      <c r="M254" s="544">
        <v>3</v>
      </c>
      <c r="N254" s="250">
        <f t="shared" si="96"/>
        <v>193</v>
      </c>
      <c r="O254" s="228">
        <f t="shared" si="97"/>
        <v>17.545454545454547</v>
      </c>
    </row>
    <row r="255" spans="1:15" s="133" customFormat="1" ht="15" customHeight="1" x14ac:dyDescent="0.2">
      <c r="A255" s="213" t="s">
        <v>0</v>
      </c>
      <c r="B255" s="206">
        <f>SUM(B253:B254)</f>
        <v>47</v>
      </c>
      <c r="C255" s="206">
        <f t="shared" ref="C255:M255" si="98">SUM(C253:C254)</f>
        <v>16</v>
      </c>
      <c r="D255" s="206">
        <f t="shared" si="98"/>
        <v>19</v>
      </c>
      <c r="E255" s="206">
        <f t="shared" si="98"/>
        <v>25</v>
      </c>
      <c r="F255" s="206">
        <f t="shared" si="98"/>
        <v>141</v>
      </c>
      <c r="G255" s="206">
        <f t="shared" si="98"/>
        <v>9</v>
      </c>
      <c r="H255" s="206">
        <f t="shared" si="98"/>
        <v>1</v>
      </c>
      <c r="I255" s="206">
        <f t="shared" si="98"/>
        <v>0</v>
      </c>
      <c r="J255" s="206">
        <f t="shared" si="98"/>
        <v>5</v>
      </c>
      <c r="K255" s="206">
        <f t="shared" si="98"/>
        <v>22</v>
      </c>
      <c r="L255" s="206">
        <f t="shared" si="98"/>
        <v>12</v>
      </c>
      <c r="M255" s="206">
        <f t="shared" si="98"/>
        <v>4</v>
      </c>
      <c r="N255" s="206">
        <f>SUM(N253:N254)</f>
        <v>301</v>
      </c>
      <c r="O255" s="206">
        <f>SUM(O253:O254)</f>
        <v>27.363636363636367</v>
      </c>
    </row>
    <row r="256" spans="1:15" s="133" customFormat="1" ht="15" customHeight="1" x14ac:dyDescent="0.2">
      <c r="A256" s="214" t="s">
        <v>1</v>
      </c>
      <c r="B256" s="209">
        <f t="shared" ref="B256:M256" si="99">IF(B255=0,"",B255/B476)</f>
        <v>1.5161290322580645</v>
      </c>
      <c r="C256" s="209">
        <f t="shared" si="99"/>
        <v>0.5714285714285714</v>
      </c>
      <c r="D256" s="209">
        <f t="shared" si="99"/>
        <v>0.61290322580645162</v>
      </c>
      <c r="E256" s="209">
        <f t="shared" si="99"/>
        <v>0.83333333333333337</v>
      </c>
      <c r="F256" s="209">
        <f t="shared" si="99"/>
        <v>4.5483870967741939</v>
      </c>
      <c r="G256" s="209">
        <f t="shared" si="99"/>
        <v>0.3</v>
      </c>
      <c r="H256" s="209">
        <f t="shared" si="99"/>
        <v>3.2258064516129031E-2</v>
      </c>
      <c r="I256" s="209" t="str">
        <f t="shared" si="99"/>
        <v/>
      </c>
      <c r="J256" s="209">
        <f t="shared" si="99"/>
        <v>0.16666666666666666</v>
      </c>
      <c r="K256" s="209">
        <f t="shared" si="99"/>
        <v>0.70967741935483875</v>
      </c>
      <c r="L256" s="209">
        <f t="shared" si="99"/>
        <v>0.4</v>
      </c>
      <c r="M256" s="209">
        <f t="shared" si="99"/>
        <v>0.12903225806451613</v>
      </c>
      <c r="N256" s="209">
        <f>IF(N255=0,"",N255/K476)</f>
        <v>9.7096774193548381</v>
      </c>
      <c r="O256" s="206">
        <f>IF(N256=0,0,AVERAGE(B256:M256))</f>
        <v>0.89271051529116052</v>
      </c>
    </row>
    <row r="257" spans="1:15" s="133" customFormat="1" ht="15" customHeight="1" x14ac:dyDescent="0.2">
      <c r="A257" s="542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543"/>
    </row>
    <row r="258" spans="1:15" s="133" customFormat="1" ht="15" customHeight="1" x14ac:dyDescent="0.2">
      <c r="A258" s="654" t="s">
        <v>473</v>
      </c>
      <c r="B258" s="655"/>
      <c r="C258" s="655"/>
      <c r="D258" s="655"/>
      <c r="E258" s="655"/>
      <c r="F258" s="655"/>
      <c r="G258" s="655"/>
      <c r="H258" s="655"/>
      <c r="I258" s="655"/>
      <c r="J258" s="655"/>
      <c r="K258" s="655"/>
      <c r="L258" s="655"/>
      <c r="M258" s="655"/>
      <c r="N258" s="655"/>
      <c r="O258" s="656"/>
    </row>
    <row r="259" spans="1:15" s="133" customFormat="1" ht="15" customHeight="1" x14ac:dyDescent="0.2">
      <c r="A259" s="547" t="s">
        <v>515</v>
      </c>
      <c r="B259" s="548"/>
      <c r="C259" s="548">
        <v>1</v>
      </c>
      <c r="D259" s="548"/>
      <c r="E259" s="548"/>
      <c r="F259" s="548">
        <v>1</v>
      </c>
      <c r="G259" s="548"/>
      <c r="H259" s="548"/>
      <c r="I259" s="548"/>
      <c r="J259" s="548">
        <v>2</v>
      </c>
      <c r="K259" s="548"/>
      <c r="L259" s="548">
        <v>2</v>
      </c>
      <c r="M259" s="548"/>
      <c r="N259" s="548">
        <f t="shared" ref="N259:N260" si="100">SUM(B259:M259)</f>
        <v>6</v>
      </c>
      <c r="O259" s="548">
        <f t="shared" ref="O259:O260" si="101">IF(N259=0,0,AVERAGE(B259:M259))</f>
        <v>1.5</v>
      </c>
    </row>
    <row r="260" spans="1:15" s="133" customFormat="1" ht="15" customHeight="1" x14ac:dyDescent="0.2">
      <c r="A260" s="544" t="s">
        <v>474</v>
      </c>
      <c r="B260" s="544"/>
      <c r="C260" s="544"/>
      <c r="D260" s="544"/>
      <c r="E260" s="544"/>
      <c r="F260" s="544"/>
      <c r="G260" s="544"/>
      <c r="H260" s="544">
        <v>6</v>
      </c>
      <c r="I260" s="544">
        <v>4</v>
      </c>
      <c r="J260" s="544">
        <v>5</v>
      </c>
      <c r="K260" s="544">
        <v>1</v>
      </c>
      <c r="L260" s="544">
        <v>2</v>
      </c>
      <c r="M260" s="544">
        <v>5</v>
      </c>
      <c r="N260" s="544">
        <f t="shared" si="100"/>
        <v>23</v>
      </c>
      <c r="O260" s="544">
        <f t="shared" si="101"/>
        <v>3.8333333333333335</v>
      </c>
    </row>
    <row r="261" spans="1:15" s="133" customFormat="1" ht="15" customHeight="1" x14ac:dyDescent="0.2">
      <c r="A261" s="213" t="s">
        <v>0</v>
      </c>
      <c r="B261" s="206">
        <f>SUM(B259:B260)</f>
        <v>0</v>
      </c>
      <c r="C261" s="206">
        <f>SUM(C259:C260)</f>
        <v>1</v>
      </c>
      <c r="D261" s="206">
        <f t="shared" ref="D261" si="102">SUM(D259:D260)</f>
        <v>0</v>
      </c>
      <c r="E261" s="206">
        <f t="shared" ref="E261" si="103">SUM(E259:E260)</f>
        <v>0</v>
      </c>
      <c r="F261" s="206">
        <f t="shared" ref="F261" si="104">SUM(F259:F260)</f>
        <v>1</v>
      </c>
      <c r="G261" s="206">
        <f t="shared" ref="G261" si="105">SUM(G259:G260)</f>
        <v>0</v>
      </c>
      <c r="H261" s="206">
        <f t="shared" ref="H261" si="106">SUM(H259:H260)</f>
        <v>6</v>
      </c>
      <c r="I261" s="206">
        <f t="shared" ref="I261" si="107">SUM(I259:I260)</f>
        <v>4</v>
      </c>
      <c r="J261" s="206">
        <f t="shared" ref="J261" si="108">SUM(J259:J260)</f>
        <v>7</v>
      </c>
      <c r="K261" s="206">
        <f t="shared" ref="K261" si="109">SUM(K259:K260)</f>
        <v>1</v>
      </c>
      <c r="L261" s="206">
        <f t="shared" ref="L261" si="110">SUM(L259:L260)</f>
        <v>4</v>
      </c>
      <c r="M261" s="206">
        <f t="shared" ref="M261" si="111">SUM(M259:M260)</f>
        <v>5</v>
      </c>
      <c r="N261" s="206">
        <f t="shared" ref="N261" si="112">SUM(N259:N260)</f>
        <v>29</v>
      </c>
      <c r="O261" s="206">
        <f>SUM(O259:O260)</f>
        <v>5.3333333333333339</v>
      </c>
    </row>
    <row r="262" spans="1:15" s="133" customFormat="1" ht="15" customHeight="1" x14ac:dyDescent="0.2">
      <c r="A262" s="214" t="s">
        <v>1</v>
      </c>
      <c r="B262" s="209" t="str">
        <f>IF(B261/B476&lt;=0,"",B261/B476)</f>
        <v/>
      </c>
      <c r="C262" s="209">
        <f t="shared" ref="C262:M262" si="113">IF(C261/C476&lt;=0,"",C261/C476)</f>
        <v>3.5714285714285712E-2</v>
      </c>
      <c r="D262" s="209" t="str">
        <f t="shared" si="113"/>
        <v/>
      </c>
      <c r="E262" s="209" t="str">
        <f t="shared" si="113"/>
        <v/>
      </c>
      <c r="F262" s="209">
        <f t="shared" si="113"/>
        <v>3.2258064516129031E-2</v>
      </c>
      <c r="G262" s="209" t="str">
        <f t="shared" si="113"/>
        <v/>
      </c>
      <c r="H262" s="209">
        <f t="shared" si="113"/>
        <v>0.19354838709677419</v>
      </c>
      <c r="I262" s="209">
        <f t="shared" si="113"/>
        <v>0.12903225806451613</v>
      </c>
      <c r="J262" s="209">
        <f t="shared" si="113"/>
        <v>0.23333333333333334</v>
      </c>
      <c r="K262" s="209">
        <f t="shared" si="113"/>
        <v>3.2258064516129031E-2</v>
      </c>
      <c r="L262" s="209">
        <f t="shared" si="113"/>
        <v>0.13333333333333333</v>
      </c>
      <c r="M262" s="209">
        <f t="shared" si="113"/>
        <v>0.16129032258064516</v>
      </c>
      <c r="N262" s="209">
        <f>IF(N261=0,"",N261/K476)</f>
        <v>0.93548387096774188</v>
      </c>
      <c r="O262" s="206">
        <f>IFERROR(IF(N262=0,0,AVERAGE(B262:M262)),"")</f>
        <v>0.11884600614439324</v>
      </c>
    </row>
    <row r="263" spans="1:15" s="133" customFormat="1" ht="15" customHeight="1" x14ac:dyDescent="0.2">
      <c r="A263" s="542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543"/>
    </row>
    <row r="264" spans="1:15" s="133" customFormat="1" ht="15" hidden="1" customHeight="1" x14ac:dyDescent="0.2">
      <c r="A264" s="654" t="s">
        <v>470</v>
      </c>
      <c r="B264" s="655"/>
      <c r="C264" s="655"/>
      <c r="D264" s="655"/>
      <c r="E264" s="655"/>
      <c r="F264" s="655"/>
      <c r="G264" s="655"/>
      <c r="H264" s="655"/>
      <c r="I264" s="655"/>
      <c r="J264" s="655"/>
      <c r="K264" s="655"/>
      <c r="L264" s="655"/>
      <c r="M264" s="655"/>
      <c r="N264" s="655"/>
      <c r="O264" s="656"/>
    </row>
    <row r="265" spans="1:15" s="133" customFormat="1" ht="15" hidden="1" customHeight="1" x14ac:dyDescent="0.2">
      <c r="A265" s="306" t="s">
        <v>444</v>
      </c>
      <c r="B265" s="306"/>
      <c r="C265" s="306"/>
      <c r="D265" s="306"/>
      <c r="E265" s="306"/>
      <c r="F265" s="306"/>
      <c r="G265" s="306"/>
      <c r="H265" s="306"/>
      <c r="I265" s="306"/>
      <c r="J265" s="306"/>
      <c r="K265" s="306"/>
      <c r="L265" s="306"/>
      <c r="M265" s="306"/>
      <c r="N265" s="306"/>
      <c r="O265" s="306"/>
    </row>
    <row r="266" spans="1:15" s="133" customFormat="1" ht="15" hidden="1" customHeight="1" x14ac:dyDescent="0.2">
      <c r="A266" s="549" t="s">
        <v>0</v>
      </c>
      <c r="B266" s="549">
        <f>B265</f>
        <v>0</v>
      </c>
      <c r="C266" s="549">
        <f t="shared" ref="C266:N266" si="114">C265</f>
        <v>0</v>
      </c>
      <c r="D266" s="549">
        <f t="shared" si="114"/>
        <v>0</v>
      </c>
      <c r="E266" s="549">
        <f t="shared" si="114"/>
        <v>0</v>
      </c>
      <c r="F266" s="549">
        <f t="shared" si="114"/>
        <v>0</v>
      </c>
      <c r="G266" s="549">
        <f t="shared" si="114"/>
        <v>0</v>
      </c>
      <c r="H266" s="549">
        <f t="shared" si="114"/>
        <v>0</v>
      </c>
      <c r="I266" s="549">
        <f t="shared" si="114"/>
        <v>0</v>
      </c>
      <c r="J266" s="549">
        <f t="shared" si="114"/>
        <v>0</v>
      </c>
      <c r="K266" s="549">
        <f t="shared" si="114"/>
        <v>0</v>
      </c>
      <c r="L266" s="549">
        <f t="shared" si="114"/>
        <v>0</v>
      </c>
      <c r="M266" s="549">
        <f t="shared" si="114"/>
        <v>0</v>
      </c>
      <c r="N266" s="549">
        <f t="shared" si="114"/>
        <v>0</v>
      </c>
      <c r="O266" s="549">
        <f>O265</f>
        <v>0</v>
      </c>
    </row>
    <row r="267" spans="1:15" s="133" customFormat="1" ht="15" hidden="1" customHeight="1" x14ac:dyDescent="0.2">
      <c r="A267" s="542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543"/>
    </row>
    <row r="268" spans="1:15" s="140" customFormat="1" ht="15" customHeight="1" x14ac:dyDescent="0.2">
      <c r="A268" s="657" t="s">
        <v>477</v>
      </c>
      <c r="B268" s="658"/>
      <c r="C268" s="658"/>
      <c r="D268" s="658"/>
      <c r="E268" s="658"/>
      <c r="F268" s="658"/>
      <c r="G268" s="658"/>
      <c r="H268" s="658"/>
      <c r="I268" s="658"/>
      <c r="J268" s="658"/>
      <c r="K268" s="658"/>
      <c r="L268" s="658"/>
      <c r="M268" s="658"/>
      <c r="N268" s="658"/>
      <c r="O268" s="659"/>
    </row>
    <row r="269" spans="1:15" s="136" customFormat="1" ht="15" customHeight="1" x14ac:dyDescent="0.2">
      <c r="A269" s="654" t="s">
        <v>478</v>
      </c>
      <c r="B269" s="655"/>
      <c r="C269" s="655"/>
      <c r="D269" s="655"/>
      <c r="E269" s="655"/>
      <c r="F269" s="655"/>
      <c r="G269" s="655"/>
      <c r="H269" s="655"/>
      <c r="I269" s="655"/>
      <c r="J269" s="655"/>
      <c r="K269" s="655"/>
      <c r="L269" s="655"/>
      <c r="M269" s="655"/>
      <c r="N269" s="655"/>
      <c r="O269" s="656"/>
    </row>
    <row r="270" spans="1:15" s="133" customFormat="1" ht="15" customHeight="1" x14ac:dyDescent="0.2">
      <c r="A270" s="156" t="s">
        <v>64</v>
      </c>
      <c r="B270" s="107">
        <v>715</v>
      </c>
      <c r="C270" s="107">
        <v>419</v>
      </c>
      <c r="D270" s="107">
        <v>866</v>
      </c>
      <c r="E270" s="107">
        <v>147</v>
      </c>
      <c r="F270" s="107">
        <v>173</v>
      </c>
      <c r="G270" s="157">
        <v>172</v>
      </c>
      <c r="H270" s="157">
        <v>835</v>
      </c>
      <c r="I270" s="493">
        <v>701</v>
      </c>
      <c r="J270" s="158">
        <v>729</v>
      </c>
      <c r="K270" s="157">
        <v>623</v>
      </c>
      <c r="L270" s="157">
        <v>662</v>
      </c>
      <c r="M270" s="107">
        <v>454</v>
      </c>
      <c r="N270" s="104">
        <f t="shared" ref="N270:N275" si="115">SUM(B270:M270)</f>
        <v>6496</v>
      </c>
      <c r="O270" s="90">
        <f t="shared" ref="O270:O275" si="116">IF(N270=0,0,AVERAGE(B270:M270))</f>
        <v>541.33333333333337</v>
      </c>
    </row>
    <row r="271" spans="1:15" s="134" customFormat="1" ht="15" customHeight="1" x14ac:dyDescent="0.2">
      <c r="A271" s="260" t="s">
        <v>143</v>
      </c>
      <c r="B271" s="232">
        <v>937</v>
      </c>
      <c r="C271" s="232">
        <v>540</v>
      </c>
      <c r="D271" s="232">
        <v>21</v>
      </c>
      <c r="E271" s="232">
        <v>914</v>
      </c>
      <c r="F271" s="232">
        <v>833</v>
      </c>
      <c r="G271" s="261">
        <v>566</v>
      </c>
      <c r="H271" s="261">
        <v>905</v>
      </c>
      <c r="I271" s="261">
        <v>832</v>
      </c>
      <c r="J271" s="262">
        <v>632</v>
      </c>
      <c r="K271" s="261">
        <v>378</v>
      </c>
      <c r="L271" s="261">
        <v>638</v>
      </c>
      <c r="M271" s="232">
        <v>364</v>
      </c>
      <c r="N271" s="228">
        <f t="shared" si="115"/>
        <v>7560</v>
      </c>
      <c r="O271" s="228">
        <f t="shared" si="116"/>
        <v>630</v>
      </c>
    </row>
    <row r="272" spans="1:15" s="134" customFormat="1" ht="15" customHeight="1" x14ac:dyDescent="0.2">
      <c r="A272" s="159" t="s">
        <v>144</v>
      </c>
      <c r="B272" s="110">
        <v>94</v>
      </c>
      <c r="C272" s="110">
        <v>39</v>
      </c>
      <c r="D272" s="110">
        <v>44</v>
      </c>
      <c r="E272" s="110">
        <v>53</v>
      </c>
      <c r="F272" s="110">
        <v>64</v>
      </c>
      <c r="G272" s="160">
        <v>97</v>
      </c>
      <c r="H272" s="160">
        <v>78</v>
      </c>
      <c r="I272" s="494">
        <v>69</v>
      </c>
      <c r="J272" s="161">
        <v>71</v>
      </c>
      <c r="K272" s="160">
        <v>68</v>
      </c>
      <c r="L272" s="160">
        <v>45</v>
      </c>
      <c r="M272" s="110">
        <v>42</v>
      </c>
      <c r="N272" s="90">
        <f t="shared" si="115"/>
        <v>764</v>
      </c>
      <c r="O272" s="90">
        <f t="shared" si="116"/>
        <v>63.666666666666664</v>
      </c>
    </row>
    <row r="273" spans="1:15" s="134" customFormat="1" ht="15" customHeight="1" x14ac:dyDescent="0.2">
      <c r="A273" s="260" t="s">
        <v>54</v>
      </c>
      <c r="B273" s="232">
        <v>351</v>
      </c>
      <c r="C273" s="232">
        <v>167</v>
      </c>
      <c r="D273" s="232">
        <v>308</v>
      </c>
      <c r="E273" s="232">
        <v>412</v>
      </c>
      <c r="F273" s="232">
        <v>377</v>
      </c>
      <c r="G273" s="261">
        <v>447</v>
      </c>
      <c r="H273" s="261">
        <v>533</v>
      </c>
      <c r="I273" s="261">
        <v>309</v>
      </c>
      <c r="J273" s="262">
        <v>270</v>
      </c>
      <c r="K273" s="261">
        <v>265</v>
      </c>
      <c r="L273" s="261">
        <v>280</v>
      </c>
      <c r="M273" s="232">
        <v>219</v>
      </c>
      <c r="N273" s="228">
        <f t="shared" si="115"/>
        <v>3938</v>
      </c>
      <c r="O273" s="228">
        <f t="shared" si="116"/>
        <v>328.16666666666669</v>
      </c>
    </row>
    <row r="274" spans="1:15" s="133" customFormat="1" ht="15" customHeight="1" x14ac:dyDescent="0.2">
      <c r="A274" s="159" t="s">
        <v>146</v>
      </c>
      <c r="B274" s="105">
        <v>93</v>
      </c>
      <c r="C274" s="105">
        <v>39</v>
      </c>
      <c r="D274" s="105">
        <v>61</v>
      </c>
      <c r="E274" s="105">
        <v>72</v>
      </c>
      <c r="F274" s="105">
        <v>54</v>
      </c>
      <c r="G274" s="160">
        <v>125</v>
      </c>
      <c r="H274" s="160">
        <v>198</v>
      </c>
      <c r="I274" s="494">
        <v>142</v>
      </c>
      <c r="J274" s="160">
        <v>166</v>
      </c>
      <c r="K274" s="160">
        <v>215</v>
      </c>
      <c r="L274" s="160">
        <v>189</v>
      </c>
      <c r="M274" s="105">
        <v>120</v>
      </c>
      <c r="N274" s="90">
        <f t="shared" si="115"/>
        <v>1474</v>
      </c>
      <c r="O274" s="90">
        <f t="shared" si="116"/>
        <v>122.83333333333333</v>
      </c>
    </row>
    <row r="275" spans="1:15" s="133" customFormat="1" ht="15" customHeight="1" x14ac:dyDescent="0.2">
      <c r="A275" s="369" t="s">
        <v>271</v>
      </c>
      <c r="B275" s="230"/>
      <c r="C275" s="230">
        <v>10</v>
      </c>
      <c r="D275" s="230">
        <v>13</v>
      </c>
      <c r="E275" s="230">
        <v>10</v>
      </c>
      <c r="F275" s="230">
        <v>28</v>
      </c>
      <c r="G275" s="270">
        <v>29</v>
      </c>
      <c r="H275" s="270">
        <v>8</v>
      </c>
      <c r="I275" s="270">
        <v>10</v>
      </c>
      <c r="J275" s="270">
        <v>5</v>
      </c>
      <c r="K275" s="270">
        <v>6</v>
      </c>
      <c r="L275" s="270">
        <v>4</v>
      </c>
      <c r="M275" s="230"/>
      <c r="N275" s="228">
        <f t="shared" si="115"/>
        <v>123</v>
      </c>
      <c r="O275" s="228">
        <f t="shared" si="116"/>
        <v>12.3</v>
      </c>
    </row>
    <row r="276" spans="1:15" s="133" customFormat="1" ht="15" customHeight="1" x14ac:dyDescent="0.2">
      <c r="A276" s="563" t="s">
        <v>512</v>
      </c>
      <c r="B276" s="572"/>
      <c r="C276" s="572">
        <v>69</v>
      </c>
      <c r="D276" s="572">
        <v>8</v>
      </c>
      <c r="E276" s="572">
        <v>186</v>
      </c>
      <c r="F276" s="572">
        <v>482</v>
      </c>
      <c r="G276" s="573">
        <v>1106</v>
      </c>
      <c r="H276" s="573">
        <v>417</v>
      </c>
      <c r="I276" s="573">
        <v>437</v>
      </c>
      <c r="J276" s="573">
        <v>536</v>
      </c>
      <c r="K276" s="573">
        <v>303</v>
      </c>
      <c r="L276" s="573">
        <v>503</v>
      </c>
      <c r="M276" s="572">
        <v>355</v>
      </c>
      <c r="N276" s="2">
        <f t="shared" ref="N276" si="117">SUM(B276:M276)</f>
        <v>4402</v>
      </c>
      <c r="O276" s="2">
        <f t="shared" ref="O276" si="118">IF(N276=0,0,AVERAGE(B276:M276))</f>
        <v>400.18181818181819</v>
      </c>
    </row>
    <row r="277" spans="1:15" s="133" customFormat="1" ht="15" customHeight="1" x14ac:dyDescent="0.2">
      <c r="A277" s="213" t="s">
        <v>0</v>
      </c>
      <c r="B277" s="206">
        <f>SUM(B270:B276)</f>
        <v>2190</v>
      </c>
      <c r="C277" s="206">
        <f>SUM(C270:C276)</f>
        <v>1283</v>
      </c>
      <c r="D277" s="206">
        <f t="shared" ref="D277:M277" si="119">SUM(D270:D276)</f>
        <v>1321</v>
      </c>
      <c r="E277" s="206">
        <f t="shared" si="119"/>
        <v>1794</v>
      </c>
      <c r="F277" s="206">
        <f t="shared" si="119"/>
        <v>2011</v>
      </c>
      <c r="G277" s="206">
        <f t="shared" si="119"/>
        <v>2542</v>
      </c>
      <c r="H277" s="206">
        <f t="shared" si="119"/>
        <v>2974</v>
      </c>
      <c r="I277" s="206">
        <f t="shared" si="119"/>
        <v>2500</v>
      </c>
      <c r="J277" s="206">
        <f t="shared" si="119"/>
        <v>2409</v>
      </c>
      <c r="K277" s="206">
        <f t="shared" si="119"/>
        <v>1858</v>
      </c>
      <c r="L277" s="206">
        <f t="shared" si="119"/>
        <v>2321</v>
      </c>
      <c r="M277" s="206">
        <f t="shared" si="119"/>
        <v>1554</v>
      </c>
      <c r="N277" s="206">
        <f>SUM(N270:N276)</f>
        <v>24757</v>
      </c>
      <c r="O277" s="206">
        <f>IF(N277=0,0,AVERAGE(B277:M277))</f>
        <v>2063.0833333333335</v>
      </c>
    </row>
    <row r="278" spans="1:15" s="133" customFormat="1" ht="15" customHeight="1" x14ac:dyDescent="0.2">
      <c r="A278" s="214" t="s">
        <v>1</v>
      </c>
      <c r="B278" s="209">
        <f t="shared" ref="B278:M278" si="120">IF(B277=0,"",B277/B476)</f>
        <v>70.645161290322577</v>
      </c>
      <c r="C278" s="209">
        <f t="shared" si="120"/>
        <v>45.821428571428569</v>
      </c>
      <c r="D278" s="209">
        <f t="shared" si="120"/>
        <v>42.612903225806448</v>
      </c>
      <c r="E278" s="209">
        <f t="shared" si="120"/>
        <v>59.8</v>
      </c>
      <c r="F278" s="209">
        <f t="shared" si="120"/>
        <v>64.870967741935488</v>
      </c>
      <c r="G278" s="209">
        <f t="shared" si="120"/>
        <v>84.733333333333334</v>
      </c>
      <c r="H278" s="209">
        <f t="shared" si="120"/>
        <v>95.935483870967744</v>
      </c>
      <c r="I278" s="209">
        <f t="shared" si="120"/>
        <v>80.645161290322577</v>
      </c>
      <c r="J278" s="209">
        <f t="shared" si="120"/>
        <v>80.3</v>
      </c>
      <c r="K278" s="209">
        <f t="shared" si="120"/>
        <v>59.935483870967744</v>
      </c>
      <c r="L278" s="209">
        <f t="shared" si="120"/>
        <v>77.36666666666666</v>
      </c>
      <c r="M278" s="209">
        <f t="shared" si="120"/>
        <v>50.12903225806452</v>
      </c>
      <c r="N278" s="209">
        <f>IF(N277=0,"",N277/K476)</f>
        <v>798.61290322580646</v>
      </c>
      <c r="O278" s="206">
        <f>IF(N278=0,0,AVERAGE(B278:M278))</f>
        <v>67.73296850998463</v>
      </c>
    </row>
    <row r="279" spans="1:15" s="133" customFormat="1" ht="15" customHeight="1" x14ac:dyDescent="0.2">
      <c r="A279" s="670"/>
      <c r="B279" s="671"/>
      <c r="C279" s="671"/>
      <c r="D279" s="671"/>
      <c r="E279" s="671"/>
      <c r="F279" s="671"/>
      <c r="G279" s="671"/>
      <c r="H279" s="671"/>
      <c r="I279" s="671"/>
      <c r="J279" s="671"/>
      <c r="K279" s="671"/>
      <c r="L279" s="671"/>
      <c r="M279" s="671"/>
      <c r="N279" s="671"/>
      <c r="O279" s="672"/>
    </row>
    <row r="280" spans="1:15" s="136" customFormat="1" ht="15" customHeight="1" x14ac:dyDescent="0.2">
      <c r="A280" s="654" t="s">
        <v>479</v>
      </c>
      <c r="B280" s="655"/>
      <c r="C280" s="655"/>
      <c r="D280" s="655"/>
      <c r="E280" s="655"/>
      <c r="F280" s="655"/>
      <c r="G280" s="655"/>
      <c r="H280" s="655"/>
      <c r="I280" s="655"/>
      <c r="J280" s="655"/>
      <c r="K280" s="655"/>
      <c r="L280" s="655"/>
      <c r="M280" s="655"/>
      <c r="N280" s="655"/>
      <c r="O280" s="656"/>
    </row>
    <row r="281" spans="1:15" s="133" customFormat="1" ht="15" customHeight="1" x14ac:dyDescent="0.2">
      <c r="A281" s="156" t="s">
        <v>64</v>
      </c>
      <c r="B281" s="162">
        <v>0.94299999999999995</v>
      </c>
      <c r="C281" s="454">
        <v>0.93489999999999995</v>
      </c>
      <c r="D281" s="163">
        <v>0.92079999999999995</v>
      </c>
      <c r="E281" s="162">
        <v>0.91290000000000004</v>
      </c>
      <c r="F281" s="163">
        <v>0.90710000000000002</v>
      </c>
      <c r="G281" s="371">
        <v>0.90969999999999995</v>
      </c>
      <c r="H281" s="371">
        <v>0.92700000000000005</v>
      </c>
      <c r="I281" s="495">
        <v>0.93640000000000001</v>
      </c>
      <c r="J281" s="399">
        <v>0.9304</v>
      </c>
      <c r="K281" s="405">
        <v>0.95050000000000001</v>
      </c>
      <c r="L281" s="420">
        <v>0.96430000000000005</v>
      </c>
      <c r="M281" s="163">
        <v>0.96650000000000003</v>
      </c>
      <c r="N281" s="561">
        <f t="shared" ref="N281:N285" si="121">AVERAGE(B281:M281)</f>
        <v>0.93362499999999982</v>
      </c>
      <c r="O281" s="307">
        <f t="shared" ref="O281:O285" si="122">IF(N281=0,0,AVERAGE(B281:M281))</f>
        <v>0.93362499999999982</v>
      </c>
    </row>
    <row r="282" spans="1:15" s="133" customFormat="1" ht="15" customHeight="1" x14ac:dyDescent="0.2">
      <c r="A282" s="260" t="s">
        <v>143</v>
      </c>
      <c r="B282" s="263">
        <v>0.98119999999999996</v>
      </c>
      <c r="C282" s="264">
        <v>0.97940000000000005</v>
      </c>
      <c r="D282" s="264">
        <v>0.9859</v>
      </c>
      <c r="E282" s="263">
        <v>0.98219999999999996</v>
      </c>
      <c r="F282" s="263">
        <v>0.97729999999999995</v>
      </c>
      <c r="G282" s="372">
        <v>0.97950000000000004</v>
      </c>
      <c r="H282" s="372">
        <v>0.97709999999999997</v>
      </c>
      <c r="I282" s="372">
        <v>0.97440000000000004</v>
      </c>
      <c r="J282" s="400">
        <v>0.97699999999999998</v>
      </c>
      <c r="K282" s="406">
        <v>0.96989999999999998</v>
      </c>
      <c r="L282" s="289">
        <v>0.97550000000000003</v>
      </c>
      <c r="M282" s="265">
        <v>0.98329999999999995</v>
      </c>
      <c r="N282" s="560">
        <f t="shared" si="121"/>
        <v>0.97855833333333331</v>
      </c>
      <c r="O282" s="308">
        <f t="shared" si="122"/>
        <v>0.97855833333333331</v>
      </c>
    </row>
    <row r="283" spans="1:15" s="133" customFormat="1" ht="15" customHeight="1" x14ac:dyDescent="0.2">
      <c r="A283" s="159" t="s">
        <v>144</v>
      </c>
      <c r="B283" s="164">
        <v>0.97719999999999996</v>
      </c>
      <c r="C283" s="163">
        <v>0.97599999999999998</v>
      </c>
      <c r="D283" s="163">
        <v>0.94599999999999995</v>
      </c>
      <c r="E283" s="164">
        <v>0.9677</v>
      </c>
      <c r="F283" s="164">
        <v>0.96030000000000004</v>
      </c>
      <c r="G283" s="348">
        <v>0.95660000000000001</v>
      </c>
      <c r="H283" s="348">
        <v>0.96809999999999996</v>
      </c>
      <c r="I283" s="496">
        <v>0.95120000000000005</v>
      </c>
      <c r="J283" s="401">
        <v>0.97399999999999998</v>
      </c>
      <c r="K283" s="407">
        <v>0.95389999999999997</v>
      </c>
      <c r="L283" s="195">
        <v>0.97070000000000001</v>
      </c>
      <c r="M283" s="165">
        <v>0.97589999999999999</v>
      </c>
      <c r="N283" s="561">
        <f t="shared" si="121"/>
        <v>0.96479999999999999</v>
      </c>
      <c r="O283" s="307">
        <f t="shared" si="122"/>
        <v>0.96479999999999999</v>
      </c>
    </row>
    <row r="284" spans="1:15" s="133" customFormat="1" ht="15" customHeight="1" x14ac:dyDescent="0.2">
      <c r="A284" s="260" t="s">
        <v>145</v>
      </c>
      <c r="B284" s="263">
        <v>0.95950000000000002</v>
      </c>
      <c r="C284" s="264">
        <v>0.95199999999999996</v>
      </c>
      <c r="D284" s="264">
        <v>0.95040000000000002</v>
      </c>
      <c r="E284" s="263">
        <v>0.94330000000000003</v>
      </c>
      <c r="F284" s="263">
        <v>0.94059999999999999</v>
      </c>
      <c r="G284" s="372">
        <v>0.94059999999999999</v>
      </c>
      <c r="H284" s="372">
        <v>0.93</v>
      </c>
      <c r="I284" s="372">
        <v>0.94630000000000003</v>
      </c>
      <c r="J284" s="400">
        <v>0.93989999999999996</v>
      </c>
      <c r="K284" s="406">
        <v>0.93859999999999999</v>
      </c>
      <c r="L284" s="289">
        <v>0.95120000000000005</v>
      </c>
      <c r="M284" s="265">
        <v>0.98199999999999998</v>
      </c>
      <c r="N284" s="560">
        <f t="shared" si="121"/>
        <v>0.94786666666666652</v>
      </c>
      <c r="O284" s="308">
        <f t="shared" si="122"/>
        <v>0.94786666666666652</v>
      </c>
    </row>
    <row r="285" spans="1:15" s="133" customFormat="1" ht="15" customHeight="1" x14ac:dyDescent="0.2">
      <c r="A285" s="159" t="s">
        <v>146</v>
      </c>
      <c r="B285" s="195">
        <v>0.97330000000000005</v>
      </c>
      <c r="C285" s="195">
        <v>0.94669999999999999</v>
      </c>
      <c r="D285" s="195">
        <v>0.95430000000000004</v>
      </c>
      <c r="E285" s="195">
        <v>0.96099999999999997</v>
      </c>
      <c r="F285" s="348">
        <v>0.96189999999999998</v>
      </c>
      <c r="G285" s="348">
        <v>0.95230000000000004</v>
      </c>
      <c r="H285" s="348">
        <v>0.95730000000000004</v>
      </c>
      <c r="I285" s="496">
        <v>0.94679999999999997</v>
      </c>
      <c r="J285" s="348">
        <v>0.95789999999999997</v>
      </c>
      <c r="K285" s="407">
        <v>0.9718</v>
      </c>
      <c r="L285" s="195">
        <v>0.97270000000000001</v>
      </c>
      <c r="M285" s="452">
        <v>0.96179999999999999</v>
      </c>
      <c r="N285" s="561">
        <f t="shared" si="121"/>
        <v>0.95981666666666665</v>
      </c>
      <c r="O285" s="307">
        <f t="shared" si="122"/>
        <v>0.95981666666666665</v>
      </c>
    </row>
    <row r="286" spans="1:15" s="133" customFormat="1" ht="15" customHeight="1" x14ac:dyDescent="0.2">
      <c r="A286" s="369" t="s">
        <v>271</v>
      </c>
      <c r="B286" s="557"/>
      <c r="C286" s="289">
        <v>0.98329999999999995</v>
      </c>
      <c r="D286" s="456">
        <v>0.94</v>
      </c>
      <c r="E286" s="289">
        <v>0.97499999999999998</v>
      </c>
      <c r="F286" s="289">
        <v>0.99029999999999996</v>
      </c>
      <c r="G286" s="370">
        <v>0.98170000000000002</v>
      </c>
      <c r="H286" s="372">
        <v>0.96</v>
      </c>
      <c r="I286" s="391">
        <v>0.97060000000000002</v>
      </c>
      <c r="J286" s="370">
        <v>0.93330000000000002</v>
      </c>
      <c r="K286" s="408">
        <v>1</v>
      </c>
      <c r="L286" s="370">
        <v>1</v>
      </c>
      <c r="M286" s="265"/>
      <c r="N286" s="560">
        <f>IFERROR(AVERAGE(B286:M286),"-")</f>
        <v>0.97342000000000017</v>
      </c>
      <c r="O286" s="560">
        <f>IFERROR(AVERAGE(C286:N286),"-")</f>
        <v>0.97342000000000017</v>
      </c>
    </row>
    <row r="287" spans="1:15" s="133" customFormat="1" ht="15" customHeight="1" x14ac:dyDescent="0.2">
      <c r="A287" s="563" t="s">
        <v>512</v>
      </c>
      <c r="B287" s="564"/>
      <c r="C287" s="565">
        <v>0.98070000000000002</v>
      </c>
      <c r="D287" s="566">
        <v>0.96250000000000002</v>
      </c>
      <c r="E287" s="565">
        <v>0.98540000000000005</v>
      </c>
      <c r="F287" s="565">
        <v>0.9839</v>
      </c>
      <c r="G287" s="567">
        <v>0.96740000000000004</v>
      </c>
      <c r="H287" s="568">
        <v>0.98360000000000003</v>
      </c>
      <c r="I287" s="569">
        <v>0.98429999999999995</v>
      </c>
      <c r="J287" s="567">
        <v>0.97770000000000001</v>
      </c>
      <c r="K287" s="570">
        <v>0.98150000000000004</v>
      </c>
      <c r="L287" s="567">
        <v>0.9667</v>
      </c>
      <c r="M287" s="452">
        <v>0.99399999999999999</v>
      </c>
      <c r="N287" s="571">
        <f>IFERROR(AVERAGE(B287:M287),"-")</f>
        <v>0.9788818181818183</v>
      </c>
      <c r="O287" s="571">
        <f>IFERROR(AVERAGE(C287:N287),"-")</f>
        <v>0.9788818181818183</v>
      </c>
    </row>
    <row r="288" spans="1:15" s="133" customFormat="1" ht="15" customHeight="1" x14ac:dyDescent="0.2">
      <c r="A288" s="213" t="s">
        <v>0</v>
      </c>
      <c r="B288" s="215">
        <f>IFERROR(AVERAGE(B281:B287),"-")</f>
        <v>0.96684000000000003</v>
      </c>
      <c r="C288" s="215">
        <f>IFERROR(AVERAGE(C281:C287),"-")</f>
        <v>0.96471428571428564</v>
      </c>
      <c r="D288" s="215">
        <f t="shared" ref="D288:M288" si="123">IFERROR(AVERAGE(D281:D287),"-")</f>
        <v>0.95141428571428577</v>
      </c>
      <c r="E288" s="215">
        <f t="shared" si="123"/>
        <v>0.96107142857142858</v>
      </c>
      <c r="F288" s="215">
        <f t="shared" si="123"/>
        <v>0.96019999999999983</v>
      </c>
      <c r="G288" s="215">
        <f t="shared" si="123"/>
        <v>0.95539999999999992</v>
      </c>
      <c r="H288" s="215">
        <f t="shared" si="123"/>
        <v>0.95758571428571437</v>
      </c>
      <c r="I288" s="215">
        <f t="shared" si="123"/>
        <v>0.95857142857142852</v>
      </c>
      <c r="J288" s="215">
        <f t="shared" si="123"/>
        <v>0.95574285714285701</v>
      </c>
      <c r="K288" s="215">
        <f t="shared" si="123"/>
        <v>0.9665999999999999</v>
      </c>
      <c r="L288" s="215">
        <f t="shared" si="123"/>
        <v>0.97158571428571427</v>
      </c>
      <c r="M288" s="215">
        <f t="shared" si="123"/>
        <v>0.97725000000000006</v>
      </c>
      <c r="N288" s="562">
        <f>AVERAGE(B288:M288)</f>
        <v>0.96224797619047608</v>
      </c>
      <c r="O288" s="215">
        <f>IF(N288=0,0,AVERAGE(B288:M288))</f>
        <v>0.96224797619047608</v>
      </c>
    </row>
    <row r="289" spans="1:15" s="133" customFormat="1" ht="15" customHeight="1" x14ac:dyDescent="0.2">
      <c r="A289" s="670"/>
      <c r="B289" s="671"/>
      <c r="C289" s="671"/>
      <c r="D289" s="671"/>
      <c r="E289" s="671"/>
      <c r="F289" s="671"/>
      <c r="G289" s="671"/>
      <c r="H289" s="671"/>
      <c r="I289" s="671"/>
      <c r="J289" s="671"/>
      <c r="K289" s="671"/>
      <c r="L289" s="671"/>
      <c r="M289" s="671"/>
      <c r="N289" s="671"/>
      <c r="O289" s="672"/>
    </row>
    <row r="290" spans="1:15" s="134" customFormat="1" ht="15" customHeight="1" x14ac:dyDescent="0.2">
      <c r="A290" s="684" t="s">
        <v>480</v>
      </c>
      <c r="B290" s="685"/>
      <c r="C290" s="685"/>
      <c r="D290" s="685"/>
      <c r="E290" s="685"/>
      <c r="F290" s="685"/>
      <c r="G290" s="685"/>
      <c r="H290" s="685"/>
      <c r="I290" s="685"/>
      <c r="J290" s="685"/>
      <c r="K290" s="685"/>
      <c r="L290" s="685"/>
      <c r="M290" s="685"/>
      <c r="N290" s="685"/>
      <c r="O290" s="686"/>
    </row>
    <row r="291" spans="1:15" s="138" customFormat="1" ht="15" customHeight="1" x14ac:dyDescent="0.2">
      <c r="A291" s="654" t="s">
        <v>481</v>
      </c>
      <c r="B291" s="655"/>
      <c r="C291" s="655"/>
      <c r="D291" s="655"/>
      <c r="E291" s="655"/>
      <c r="F291" s="655"/>
      <c r="G291" s="655"/>
      <c r="H291" s="655"/>
      <c r="I291" s="655"/>
      <c r="J291" s="655"/>
      <c r="K291" s="655"/>
      <c r="L291" s="655"/>
      <c r="M291" s="655"/>
      <c r="N291" s="655"/>
      <c r="O291" s="656"/>
    </row>
    <row r="292" spans="1:15" s="133" customFormat="1" ht="15" customHeight="1" x14ac:dyDescent="0.2">
      <c r="A292" s="166" t="s">
        <v>444</v>
      </c>
      <c r="B292" s="88">
        <v>392</v>
      </c>
      <c r="C292" s="88">
        <v>281</v>
      </c>
      <c r="D292" s="88">
        <v>242</v>
      </c>
      <c r="E292" s="88">
        <v>284</v>
      </c>
      <c r="F292" s="88">
        <v>548</v>
      </c>
      <c r="G292" s="88">
        <v>471</v>
      </c>
      <c r="H292" s="167">
        <v>585</v>
      </c>
      <c r="I292" s="167">
        <v>403</v>
      </c>
      <c r="J292" s="168">
        <v>488</v>
      </c>
      <c r="K292" s="167">
        <f>475-K293</f>
        <v>443</v>
      </c>
      <c r="L292" s="167">
        <v>462</v>
      </c>
      <c r="M292" s="88">
        <v>358</v>
      </c>
      <c r="N292" s="104">
        <f>SUM(B292:M292)</f>
        <v>4957</v>
      </c>
      <c r="O292" s="90">
        <f>IF(N292=0,0,AVERAGE(B292:M292))</f>
        <v>413.08333333333331</v>
      </c>
    </row>
    <row r="293" spans="1:15" s="133" customFormat="1" ht="15" customHeight="1" x14ac:dyDescent="0.2">
      <c r="A293" s="266" t="s">
        <v>147</v>
      </c>
      <c r="B293" s="227">
        <v>47</v>
      </c>
      <c r="C293" s="227">
        <v>18</v>
      </c>
      <c r="D293" s="227">
        <v>62</v>
      </c>
      <c r="E293" s="227">
        <v>46</v>
      </c>
      <c r="F293" s="227">
        <v>70</v>
      </c>
      <c r="G293" s="227">
        <v>47</v>
      </c>
      <c r="H293" s="267">
        <v>41</v>
      </c>
      <c r="I293" s="267">
        <f>I74</f>
        <v>23</v>
      </c>
      <c r="J293" s="268">
        <f>J74</f>
        <v>24</v>
      </c>
      <c r="K293" s="267">
        <v>32</v>
      </c>
      <c r="L293" s="267">
        <v>30</v>
      </c>
      <c r="M293" s="227">
        <v>29</v>
      </c>
      <c r="N293" s="228">
        <f>SUM(B293:M293)</f>
        <v>469</v>
      </c>
      <c r="O293" s="228">
        <f>IF(N293=0,0,AVERAGE(B293:M293))</f>
        <v>39.083333333333336</v>
      </c>
    </row>
    <row r="294" spans="1:15" s="133" customFormat="1" ht="15" customHeight="1" x14ac:dyDescent="0.2">
      <c r="A294" s="169" t="s">
        <v>63</v>
      </c>
      <c r="B294" s="89"/>
      <c r="C294" s="89"/>
      <c r="D294" s="89"/>
      <c r="E294" s="89"/>
      <c r="F294" s="89"/>
      <c r="G294" s="89"/>
      <c r="H294" s="170"/>
      <c r="I294" s="170"/>
      <c r="J294" s="171"/>
      <c r="K294" s="170"/>
      <c r="L294" s="170"/>
      <c r="M294" s="89"/>
      <c r="N294" s="90">
        <f>SUM(B294:M294)</f>
        <v>0</v>
      </c>
      <c r="O294" s="90">
        <f>IF(N294=0,0,AVERAGE(B294:M294))</f>
        <v>0</v>
      </c>
    </row>
    <row r="295" spans="1:15" s="133" customFormat="1" ht="15" customHeight="1" x14ac:dyDescent="0.2">
      <c r="A295" s="207" t="s">
        <v>0</v>
      </c>
      <c r="B295" s="206">
        <f t="shared" ref="B295:M295" si="124">SUM(B292:B294)</f>
        <v>439</v>
      </c>
      <c r="C295" s="206">
        <f t="shared" si="124"/>
        <v>299</v>
      </c>
      <c r="D295" s="206">
        <f t="shared" si="124"/>
        <v>304</v>
      </c>
      <c r="E295" s="206">
        <f t="shared" si="124"/>
        <v>330</v>
      </c>
      <c r="F295" s="206">
        <f t="shared" si="124"/>
        <v>618</v>
      </c>
      <c r="G295" s="206">
        <f t="shared" si="124"/>
        <v>518</v>
      </c>
      <c r="H295" s="206">
        <f t="shared" si="124"/>
        <v>626</v>
      </c>
      <c r="I295" s="206">
        <f t="shared" si="124"/>
        <v>426</v>
      </c>
      <c r="J295" s="206">
        <f t="shared" si="124"/>
        <v>512</v>
      </c>
      <c r="K295" s="206">
        <f t="shared" si="124"/>
        <v>475</v>
      </c>
      <c r="L295" s="206">
        <f t="shared" si="124"/>
        <v>492</v>
      </c>
      <c r="M295" s="206">
        <f t="shared" si="124"/>
        <v>387</v>
      </c>
      <c r="N295" s="206">
        <f>SUM(N292:N294)</f>
        <v>5426</v>
      </c>
      <c r="O295" s="206">
        <f>SUM(O292:O294)</f>
        <v>452.16666666666663</v>
      </c>
    </row>
    <row r="296" spans="1:15" s="133" customFormat="1" ht="15" customHeight="1" x14ac:dyDescent="0.2">
      <c r="A296" s="516"/>
      <c r="B296" s="517"/>
      <c r="C296" s="517"/>
      <c r="D296" s="517"/>
      <c r="E296" s="517"/>
      <c r="F296" s="517"/>
      <c r="G296" s="517"/>
      <c r="H296" s="517"/>
      <c r="I296" s="517"/>
      <c r="J296" s="517"/>
      <c r="K296" s="517"/>
      <c r="L296" s="517"/>
      <c r="M296" s="517"/>
      <c r="N296" s="517"/>
      <c r="O296" s="518"/>
    </row>
    <row r="297" spans="1:15" s="134" customFormat="1" ht="15" customHeight="1" x14ac:dyDescent="0.2">
      <c r="A297" s="684" t="s">
        <v>482</v>
      </c>
      <c r="B297" s="685"/>
      <c r="C297" s="685"/>
      <c r="D297" s="685"/>
      <c r="E297" s="685"/>
      <c r="F297" s="685"/>
      <c r="G297" s="685"/>
      <c r="H297" s="685"/>
      <c r="I297" s="685"/>
      <c r="J297" s="685"/>
      <c r="K297" s="685"/>
      <c r="L297" s="685"/>
      <c r="M297" s="685"/>
      <c r="N297" s="685"/>
      <c r="O297" s="686"/>
    </row>
    <row r="298" spans="1:15" s="135" customFormat="1" ht="15" customHeight="1" x14ac:dyDescent="0.2">
      <c r="A298" s="654" t="s">
        <v>483</v>
      </c>
      <c r="B298" s="655"/>
      <c r="C298" s="655"/>
      <c r="D298" s="655"/>
      <c r="E298" s="655"/>
      <c r="F298" s="655"/>
      <c r="G298" s="655"/>
      <c r="H298" s="655"/>
      <c r="I298" s="655"/>
      <c r="J298" s="655"/>
      <c r="K298" s="655"/>
      <c r="L298" s="655"/>
      <c r="M298" s="655"/>
      <c r="N298" s="655"/>
      <c r="O298" s="656"/>
    </row>
    <row r="299" spans="1:15" s="133" customFormat="1" ht="15" customHeight="1" x14ac:dyDescent="0.2">
      <c r="A299" s="409" t="s">
        <v>427</v>
      </c>
      <c r="B299" s="88">
        <v>10</v>
      </c>
      <c r="C299" s="88">
        <v>24</v>
      </c>
      <c r="D299" s="88">
        <v>42</v>
      </c>
      <c r="E299" s="88">
        <v>22</v>
      </c>
      <c r="F299" s="88">
        <f>F301</f>
        <v>21</v>
      </c>
      <c r="G299" s="88">
        <f>G301</f>
        <v>15</v>
      </c>
      <c r="H299" s="88">
        <v>32</v>
      </c>
      <c r="I299" s="74">
        <v>18</v>
      </c>
      <c r="J299" s="88">
        <v>21</v>
      </c>
      <c r="K299" s="129">
        <v>18</v>
      </c>
      <c r="L299" s="129">
        <v>18</v>
      </c>
      <c r="M299" s="88">
        <v>18</v>
      </c>
      <c r="N299" s="104">
        <f t="shared" ref="N299:N304" si="125">SUM(B299:M299)</f>
        <v>259</v>
      </c>
      <c r="O299" s="90">
        <f t="shared" ref="O299:O305" si="126">IF(N299=0,0,AVERAGE(B299:M299))</f>
        <v>21.583333333333332</v>
      </c>
    </row>
    <row r="300" spans="1:15" s="133" customFormat="1" ht="15" customHeight="1" x14ac:dyDescent="0.2">
      <c r="A300" s="269" t="s">
        <v>163</v>
      </c>
      <c r="B300" s="227">
        <v>28</v>
      </c>
      <c r="C300" s="227">
        <v>29</v>
      </c>
      <c r="D300" s="270">
        <v>54</v>
      </c>
      <c r="E300" s="270">
        <v>41</v>
      </c>
      <c r="F300" s="270">
        <v>36</v>
      </c>
      <c r="G300" s="270">
        <v>23</v>
      </c>
      <c r="H300" s="387">
        <v>44</v>
      </c>
      <c r="I300" s="387">
        <v>35</v>
      </c>
      <c r="J300" s="387">
        <v>38</v>
      </c>
      <c r="K300" s="402">
        <v>31</v>
      </c>
      <c r="L300" s="402">
        <v>36</v>
      </c>
      <c r="M300" s="227">
        <v>28</v>
      </c>
      <c r="N300" s="228">
        <f t="shared" si="125"/>
        <v>423</v>
      </c>
      <c r="O300" s="228">
        <f t="shared" si="126"/>
        <v>35.25</v>
      </c>
    </row>
    <row r="301" spans="1:15" s="133" customFormat="1" ht="15" customHeight="1" x14ac:dyDescent="0.2">
      <c r="A301" s="172" t="s">
        <v>164</v>
      </c>
      <c r="B301" s="89">
        <v>10</v>
      </c>
      <c r="C301" s="89">
        <v>24</v>
      </c>
      <c r="D301" s="160">
        <v>42</v>
      </c>
      <c r="E301" s="160">
        <v>22</v>
      </c>
      <c r="F301" s="160">
        <v>21</v>
      </c>
      <c r="G301" s="160">
        <v>15</v>
      </c>
      <c r="H301" s="161">
        <v>32</v>
      </c>
      <c r="I301" s="497">
        <v>18</v>
      </c>
      <c r="J301" s="161">
        <v>21</v>
      </c>
      <c r="K301" s="403">
        <v>18</v>
      </c>
      <c r="L301" s="403">
        <v>18</v>
      </c>
      <c r="M301" s="89">
        <v>18</v>
      </c>
      <c r="N301" s="104">
        <f t="shared" si="125"/>
        <v>259</v>
      </c>
      <c r="O301" s="90">
        <f t="shared" si="126"/>
        <v>21.583333333333332</v>
      </c>
    </row>
    <row r="302" spans="1:15" s="134" customFormat="1" ht="15" customHeight="1" x14ac:dyDescent="0.2">
      <c r="A302" s="269" t="s">
        <v>165</v>
      </c>
      <c r="B302" s="227">
        <v>18</v>
      </c>
      <c r="C302" s="227">
        <v>5</v>
      </c>
      <c r="D302" s="270">
        <v>12</v>
      </c>
      <c r="E302" s="270">
        <v>19</v>
      </c>
      <c r="F302" s="270">
        <v>15</v>
      </c>
      <c r="G302" s="270">
        <v>8</v>
      </c>
      <c r="H302" s="387">
        <v>12</v>
      </c>
      <c r="I302" s="387">
        <v>17</v>
      </c>
      <c r="J302" s="387">
        <v>17</v>
      </c>
      <c r="K302" s="402">
        <v>13</v>
      </c>
      <c r="L302" s="402">
        <v>18</v>
      </c>
      <c r="M302" s="227">
        <v>10</v>
      </c>
      <c r="N302" s="228">
        <f t="shared" si="125"/>
        <v>164</v>
      </c>
      <c r="O302" s="228">
        <f t="shared" si="126"/>
        <v>13.666666666666666</v>
      </c>
    </row>
    <row r="303" spans="1:15" s="133" customFormat="1" ht="15" customHeight="1" x14ac:dyDescent="0.2">
      <c r="A303" s="172" t="s">
        <v>3</v>
      </c>
      <c r="B303" s="89">
        <v>324</v>
      </c>
      <c r="C303" s="89">
        <v>415</v>
      </c>
      <c r="D303" s="160">
        <v>890</v>
      </c>
      <c r="E303" s="160">
        <v>550</v>
      </c>
      <c r="F303" s="160">
        <v>548</v>
      </c>
      <c r="G303" s="160">
        <v>333</v>
      </c>
      <c r="H303" s="161">
        <v>829</v>
      </c>
      <c r="I303" s="497">
        <v>304</v>
      </c>
      <c r="J303" s="161">
        <v>803</v>
      </c>
      <c r="K303" s="403">
        <v>409</v>
      </c>
      <c r="L303" s="403">
        <v>436</v>
      </c>
      <c r="M303" s="89">
        <v>389</v>
      </c>
      <c r="N303" s="90">
        <f t="shared" si="125"/>
        <v>6230</v>
      </c>
      <c r="O303" s="90">
        <f t="shared" si="126"/>
        <v>519.16666666666663</v>
      </c>
    </row>
    <row r="304" spans="1:15" s="134" customFormat="1" ht="15" customHeight="1" x14ac:dyDescent="0.2">
      <c r="A304" s="269" t="s">
        <v>166</v>
      </c>
      <c r="B304" s="271">
        <v>43.375</v>
      </c>
      <c r="C304" s="271">
        <v>30.388888888888889</v>
      </c>
      <c r="D304" s="272">
        <v>46.708333333333336</v>
      </c>
      <c r="E304" s="349">
        <v>94.958333333333329</v>
      </c>
      <c r="F304" s="349">
        <v>66.333333333333329</v>
      </c>
      <c r="G304" s="349">
        <v>35.243055555555557</v>
      </c>
      <c r="H304" s="388">
        <v>60.016666666666673</v>
      </c>
      <c r="I304" s="389">
        <v>80.194444444444443</v>
      </c>
      <c r="J304" s="398">
        <v>83.913194444444443</v>
      </c>
      <c r="K304" s="404">
        <v>36.413194444444443</v>
      </c>
      <c r="L304" s="448">
        <v>32.934027777777779</v>
      </c>
      <c r="M304" s="271">
        <v>29.652777777777775</v>
      </c>
      <c r="N304" s="273">
        <f t="shared" si="125"/>
        <v>640.13125000000002</v>
      </c>
      <c r="O304" s="304">
        <f t="shared" si="126"/>
        <v>53.344270833333333</v>
      </c>
    </row>
    <row r="305" spans="1:15" s="134" customFormat="1" ht="15" customHeight="1" x14ac:dyDescent="0.2">
      <c r="A305" s="172" t="s">
        <v>167</v>
      </c>
      <c r="B305" s="498">
        <v>0.10527777777777779</v>
      </c>
      <c r="C305" s="498">
        <v>7.1331018518518516E-2</v>
      </c>
      <c r="D305" s="498">
        <v>0.10288194444444444</v>
      </c>
      <c r="E305" s="498">
        <v>0.21008101851851854</v>
      </c>
      <c r="F305" s="498">
        <v>0.14515046296296297</v>
      </c>
      <c r="G305" s="498">
        <v>7.9733796296296303E-2</v>
      </c>
      <c r="H305" s="498">
        <v>0.13797453703703702</v>
      </c>
      <c r="I305" s="498">
        <v>0.17135416666666667</v>
      </c>
      <c r="J305" s="498">
        <v>0.1864699074074074</v>
      </c>
      <c r="K305" s="498">
        <v>8.038194444444445E-2</v>
      </c>
      <c r="L305" s="498">
        <v>6.9629629629629639E-2</v>
      </c>
      <c r="M305" s="498">
        <v>6.4317129629629641E-2</v>
      </c>
      <c r="N305" s="173">
        <f>SUM(B305:M305)</f>
        <v>1.4245833333333335</v>
      </c>
      <c r="O305" s="305">
        <f t="shared" si="126"/>
        <v>0.11871527777777779</v>
      </c>
    </row>
    <row r="306" spans="1:15" s="133" customFormat="1" ht="15" customHeight="1" x14ac:dyDescent="0.2">
      <c r="A306" s="697"/>
      <c r="B306" s="698"/>
      <c r="C306" s="698"/>
      <c r="D306" s="698"/>
      <c r="E306" s="698"/>
      <c r="F306" s="698"/>
      <c r="G306" s="698"/>
      <c r="H306" s="698"/>
      <c r="I306" s="698"/>
      <c r="J306" s="698"/>
      <c r="K306" s="698"/>
      <c r="L306" s="698"/>
      <c r="M306" s="698"/>
      <c r="N306" s="698"/>
      <c r="O306" s="699"/>
    </row>
    <row r="307" spans="1:15" s="133" customFormat="1" ht="15" customHeight="1" x14ac:dyDescent="0.2">
      <c r="A307" s="684" t="s">
        <v>484</v>
      </c>
      <c r="B307" s="685"/>
      <c r="C307" s="685"/>
      <c r="D307" s="685"/>
      <c r="E307" s="685"/>
      <c r="F307" s="685"/>
      <c r="G307" s="685"/>
      <c r="H307" s="685"/>
      <c r="I307" s="685"/>
      <c r="J307" s="685"/>
      <c r="K307" s="685"/>
      <c r="L307" s="685"/>
      <c r="M307" s="685"/>
      <c r="N307" s="685"/>
      <c r="O307" s="686"/>
    </row>
    <row r="308" spans="1:15" s="136" customFormat="1" ht="15" customHeight="1" x14ac:dyDescent="0.2">
      <c r="A308" s="654" t="s">
        <v>485</v>
      </c>
      <c r="B308" s="655"/>
      <c r="C308" s="655"/>
      <c r="D308" s="655"/>
      <c r="E308" s="655"/>
      <c r="F308" s="655"/>
      <c r="G308" s="655"/>
      <c r="H308" s="655"/>
      <c r="I308" s="655"/>
      <c r="J308" s="655"/>
      <c r="K308" s="655"/>
      <c r="L308" s="655"/>
      <c r="M308" s="655"/>
      <c r="N308" s="655"/>
      <c r="O308" s="656"/>
    </row>
    <row r="309" spans="1:15" s="133" customFormat="1" ht="15" customHeight="1" x14ac:dyDescent="0.2">
      <c r="A309" s="149" t="s">
        <v>425</v>
      </c>
      <c r="B309" s="107">
        <v>262</v>
      </c>
      <c r="C309" s="107">
        <v>230</v>
      </c>
      <c r="D309" s="107">
        <v>191</v>
      </c>
      <c r="E309" s="107">
        <v>169</v>
      </c>
      <c r="F309" s="88">
        <v>180</v>
      </c>
      <c r="G309" s="107">
        <v>158</v>
      </c>
      <c r="H309" s="107">
        <v>167</v>
      </c>
      <c r="I309" s="491">
        <v>225</v>
      </c>
      <c r="J309" s="107">
        <v>187</v>
      </c>
      <c r="K309" s="107">
        <v>148</v>
      </c>
      <c r="L309" s="107">
        <v>214</v>
      </c>
      <c r="M309" s="107">
        <v>203</v>
      </c>
      <c r="N309" s="104">
        <f>SUM(B309:M309)</f>
        <v>2334</v>
      </c>
      <c r="O309" s="100">
        <f>IF(N309=0,0,AVERAGE(B309:M309))</f>
        <v>194.5</v>
      </c>
    </row>
    <row r="310" spans="1:15" s="133" customFormat="1" ht="15" customHeight="1" x14ac:dyDescent="0.2">
      <c r="A310" s="283" t="s">
        <v>426</v>
      </c>
      <c r="B310" s="373">
        <v>45</v>
      </c>
      <c r="C310" s="373">
        <v>24</v>
      </c>
      <c r="D310" s="373">
        <v>19</v>
      </c>
      <c r="E310" s="373">
        <v>29</v>
      </c>
      <c r="F310" s="249">
        <v>38</v>
      </c>
      <c r="G310" s="373">
        <v>35</v>
      </c>
      <c r="H310" s="373">
        <v>51</v>
      </c>
      <c r="I310" s="373">
        <v>32</v>
      </c>
      <c r="J310" s="373">
        <v>16</v>
      </c>
      <c r="K310" s="373">
        <v>33</v>
      </c>
      <c r="L310" s="373">
        <v>144</v>
      </c>
      <c r="M310" s="373">
        <v>141</v>
      </c>
      <c r="N310" s="250">
        <f>SUM(B310:M310)</f>
        <v>607</v>
      </c>
      <c r="O310" s="282">
        <f>IF(N310=0,0,AVERAGE(B310:M310))</f>
        <v>50.583333333333336</v>
      </c>
    </row>
    <row r="311" spans="1:15" s="133" customFormat="1" ht="15" customHeight="1" x14ac:dyDescent="0.2">
      <c r="A311" s="368" t="s">
        <v>418</v>
      </c>
      <c r="B311" s="355">
        <v>167</v>
      </c>
      <c r="C311" s="355">
        <v>96</v>
      </c>
      <c r="D311" s="355">
        <v>110</v>
      </c>
      <c r="E311" s="355">
        <v>111</v>
      </c>
      <c r="F311" s="364">
        <v>124</v>
      </c>
      <c r="G311" s="355">
        <v>107</v>
      </c>
      <c r="H311" s="355">
        <v>107</v>
      </c>
      <c r="I311" s="355">
        <v>114</v>
      </c>
      <c r="J311" s="355">
        <v>106</v>
      </c>
      <c r="K311" s="355">
        <v>113</v>
      </c>
      <c r="L311" s="355">
        <v>132</v>
      </c>
      <c r="M311" s="355">
        <v>132</v>
      </c>
      <c r="N311" s="2">
        <f>SUM(B311:M311)</f>
        <v>1419</v>
      </c>
      <c r="O311" s="374">
        <f>IF(N311=0,0,AVERAGE(B311:M311))</f>
        <v>118.25</v>
      </c>
    </row>
    <row r="312" spans="1:15" s="133" customFormat="1" ht="15" customHeight="1" x14ac:dyDescent="0.2">
      <c r="A312" s="247" t="s">
        <v>419</v>
      </c>
      <c r="B312" s="232">
        <v>1187</v>
      </c>
      <c r="C312" s="232">
        <v>1252</v>
      </c>
      <c r="D312" s="232">
        <v>1469</v>
      </c>
      <c r="E312" s="232">
        <v>1330</v>
      </c>
      <c r="F312" s="227">
        <v>1328</v>
      </c>
      <c r="G312" s="232">
        <v>1511</v>
      </c>
      <c r="H312" s="232">
        <v>1618</v>
      </c>
      <c r="I312" s="232">
        <v>1452</v>
      </c>
      <c r="J312" s="232">
        <v>1394</v>
      </c>
      <c r="K312" s="232">
        <v>1276</v>
      </c>
      <c r="L312" s="232">
        <v>1388</v>
      </c>
      <c r="M312" s="232">
        <v>1289</v>
      </c>
      <c r="N312" s="250">
        <f>SUM(B312:M312)</f>
        <v>16494</v>
      </c>
      <c r="O312" s="282">
        <f>IF(N312=0,0,AVERAGE(B312:M312))</f>
        <v>1374.5</v>
      </c>
    </row>
    <row r="313" spans="1:15" s="133" customFormat="1" ht="15" customHeight="1" x14ac:dyDescent="0.2">
      <c r="A313" s="98" t="s">
        <v>30</v>
      </c>
      <c r="B313" s="110">
        <v>45</v>
      </c>
      <c r="C313" s="110">
        <v>38</v>
      </c>
      <c r="D313" s="110">
        <v>32</v>
      </c>
      <c r="E313" s="110">
        <v>18</v>
      </c>
      <c r="F313" s="89">
        <v>19</v>
      </c>
      <c r="G313" s="110">
        <v>21</v>
      </c>
      <c r="H313" s="110">
        <v>23</v>
      </c>
      <c r="I313" s="492">
        <v>17</v>
      </c>
      <c r="J313" s="110">
        <v>20</v>
      </c>
      <c r="K313" s="110">
        <v>23</v>
      </c>
      <c r="L313" s="110">
        <v>18</v>
      </c>
      <c r="M313" s="110">
        <v>21</v>
      </c>
      <c r="N313" s="104">
        <f>SUM(B313:M313)</f>
        <v>295</v>
      </c>
      <c r="O313" s="100">
        <f>IF(N313=0,0,AVERAGE(B313:M313))</f>
        <v>24.583333333333332</v>
      </c>
    </row>
    <row r="314" spans="1:15" s="133" customFormat="1" ht="15" customHeight="1" x14ac:dyDescent="0.2">
      <c r="A314" s="207" t="s">
        <v>0</v>
      </c>
      <c r="B314" s="206">
        <f t="shared" ref="B314:M314" si="127">SUM(B309:B313)</f>
        <v>1706</v>
      </c>
      <c r="C314" s="206">
        <f>SUM(C309:C313)</f>
        <v>1640</v>
      </c>
      <c r="D314" s="206">
        <f t="shared" si="127"/>
        <v>1821</v>
      </c>
      <c r="E314" s="206">
        <f t="shared" si="127"/>
        <v>1657</v>
      </c>
      <c r="F314" s="206">
        <f t="shared" si="127"/>
        <v>1689</v>
      </c>
      <c r="G314" s="206">
        <f t="shared" si="127"/>
        <v>1832</v>
      </c>
      <c r="H314" s="206">
        <f t="shared" si="127"/>
        <v>1966</v>
      </c>
      <c r="I314" s="206">
        <f t="shared" si="127"/>
        <v>1840</v>
      </c>
      <c r="J314" s="206">
        <f t="shared" si="127"/>
        <v>1723</v>
      </c>
      <c r="K314" s="206">
        <f t="shared" si="127"/>
        <v>1593</v>
      </c>
      <c r="L314" s="206">
        <f t="shared" si="127"/>
        <v>1896</v>
      </c>
      <c r="M314" s="206">
        <f t="shared" si="127"/>
        <v>1786</v>
      </c>
      <c r="N314" s="206">
        <f>SUM(N309:N313)</f>
        <v>21149</v>
      </c>
      <c r="O314" s="206">
        <f>SUM(O309:O313)</f>
        <v>1762.4166666666667</v>
      </c>
    </row>
    <row r="315" spans="1:15" s="134" customFormat="1" ht="15" customHeight="1" x14ac:dyDescent="0.2">
      <c r="A315" s="68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303"/>
    </row>
    <row r="316" spans="1:15" ht="15" customHeight="1" x14ac:dyDescent="0.2">
      <c r="A316" s="684" t="s">
        <v>486</v>
      </c>
      <c r="B316" s="685"/>
      <c r="C316" s="685"/>
      <c r="D316" s="685"/>
      <c r="E316" s="685"/>
      <c r="F316" s="685"/>
      <c r="G316" s="685"/>
      <c r="H316" s="685"/>
      <c r="I316" s="685"/>
      <c r="J316" s="685"/>
      <c r="K316" s="685"/>
      <c r="L316" s="685"/>
      <c r="M316" s="685"/>
      <c r="N316" s="685"/>
      <c r="O316" s="686"/>
    </row>
    <row r="317" spans="1:15" s="141" customFormat="1" ht="15" customHeight="1" x14ac:dyDescent="0.2">
      <c r="A317" s="654" t="s">
        <v>487</v>
      </c>
      <c r="B317" s="655"/>
      <c r="C317" s="655"/>
      <c r="D317" s="655"/>
      <c r="E317" s="655"/>
      <c r="F317" s="655"/>
      <c r="G317" s="655"/>
      <c r="H317" s="655"/>
      <c r="I317" s="655"/>
      <c r="J317" s="655"/>
      <c r="K317" s="655"/>
      <c r="L317" s="655"/>
      <c r="M317" s="655"/>
      <c r="N317" s="655"/>
      <c r="O317" s="656"/>
    </row>
    <row r="318" spans="1:15" ht="15" customHeight="1" x14ac:dyDescent="0.2">
      <c r="A318" s="654" t="s">
        <v>488</v>
      </c>
      <c r="B318" s="655"/>
      <c r="C318" s="655"/>
      <c r="D318" s="655"/>
      <c r="E318" s="655"/>
      <c r="F318" s="655"/>
      <c r="G318" s="655"/>
      <c r="H318" s="655"/>
      <c r="I318" s="655"/>
      <c r="J318" s="655"/>
      <c r="K318" s="655"/>
      <c r="L318" s="655"/>
      <c r="M318" s="655"/>
      <c r="N318" s="655"/>
      <c r="O318" s="656"/>
    </row>
    <row r="319" spans="1:15" ht="15" customHeight="1" x14ac:dyDescent="0.2">
      <c r="A319" s="174" t="s">
        <v>169</v>
      </c>
      <c r="B319" s="175">
        <v>8.3333333333333332E-3</v>
      </c>
      <c r="C319" s="354">
        <v>3.0011574074074076E-2</v>
      </c>
      <c r="D319" s="175">
        <v>3.888888888888889E-2</v>
      </c>
      <c r="E319" s="175">
        <v>6.1782407407407404E-2</v>
      </c>
      <c r="F319" s="175">
        <v>2.1527777777777781E-2</v>
      </c>
      <c r="G319" s="175">
        <v>5.4965277777777773E-2</v>
      </c>
      <c r="H319" s="175">
        <v>3.1365740740740743E-2</v>
      </c>
      <c r="I319" s="499">
        <v>5.4606481481481478E-2</v>
      </c>
      <c r="J319" s="175">
        <v>9.0196759259259254E-2</v>
      </c>
      <c r="K319" s="175">
        <v>6.4930555555555561E-2</v>
      </c>
      <c r="L319" s="175">
        <v>4.5659722222222227E-2</v>
      </c>
      <c r="M319" s="175">
        <v>4.9305555555555554E-2</v>
      </c>
      <c r="N319" s="176">
        <f>SUM(B319:M319)</f>
        <v>0.55157407407407411</v>
      </c>
      <c r="O319" s="302">
        <f>IF(N319=0,0,AVERAGE(B319:M319))</f>
        <v>4.5964506172839509E-2</v>
      </c>
    </row>
    <row r="320" spans="1:15" ht="15" customHeight="1" x14ac:dyDescent="0.2">
      <c r="A320" s="247" t="s">
        <v>170</v>
      </c>
      <c r="B320" s="232">
        <v>9</v>
      </c>
      <c r="C320" s="232">
        <v>10</v>
      </c>
      <c r="D320" s="232">
        <v>4</v>
      </c>
      <c r="E320" s="232">
        <v>8</v>
      </c>
      <c r="F320" s="232">
        <v>8</v>
      </c>
      <c r="G320" s="232">
        <v>21</v>
      </c>
      <c r="H320" s="232">
        <v>19</v>
      </c>
      <c r="I320" s="232">
        <v>26</v>
      </c>
      <c r="J320" s="232">
        <v>29</v>
      </c>
      <c r="K320" s="232">
        <v>8</v>
      </c>
      <c r="L320" s="232">
        <v>14</v>
      </c>
      <c r="M320" s="232">
        <v>35</v>
      </c>
      <c r="N320" s="228">
        <f>SUM(B320:M320)</f>
        <v>191</v>
      </c>
      <c r="O320" s="228">
        <f>IF(N320=0,0,AVERAGE(B320:M320))</f>
        <v>15.916666666666666</v>
      </c>
    </row>
    <row r="321" spans="1:15" ht="15" customHeight="1" x14ac:dyDescent="0.2">
      <c r="A321" s="177" t="s">
        <v>280</v>
      </c>
      <c r="B321" s="110">
        <v>50</v>
      </c>
      <c r="C321" s="110">
        <v>51</v>
      </c>
      <c r="D321" s="110">
        <v>59</v>
      </c>
      <c r="E321" s="110">
        <v>49</v>
      </c>
      <c r="F321" s="110">
        <v>58</v>
      </c>
      <c r="G321" s="110">
        <v>49</v>
      </c>
      <c r="H321" s="110">
        <v>51</v>
      </c>
      <c r="I321" s="492">
        <v>45</v>
      </c>
      <c r="J321" s="110">
        <v>45</v>
      </c>
      <c r="K321" s="110">
        <v>52</v>
      </c>
      <c r="L321" s="110">
        <v>51</v>
      </c>
      <c r="M321" s="110">
        <v>2</v>
      </c>
      <c r="N321" s="90">
        <f>SUM(B321:M321)</f>
        <v>562</v>
      </c>
      <c r="O321" s="90">
        <f>IF(N321=0,0,AVERAGE(B321:M321))</f>
        <v>46.833333333333336</v>
      </c>
    </row>
    <row r="322" spans="1:15" ht="15" customHeight="1" x14ac:dyDescent="0.2">
      <c r="A322" s="253" t="s">
        <v>279</v>
      </c>
      <c r="B322" s="265">
        <v>0.98</v>
      </c>
      <c r="C322" s="265">
        <v>0.98</v>
      </c>
      <c r="D322" s="265">
        <v>0.96599999999999997</v>
      </c>
      <c r="E322" s="263">
        <v>0.97960000000000003</v>
      </c>
      <c r="F322" s="380">
        <v>1</v>
      </c>
      <c r="G322" s="265">
        <v>0.97960000000000003</v>
      </c>
      <c r="H322" s="265">
        <f>62/SUM(H320:H321)</f>
        <v>0.88571428571428568</v>
      </c>
      <c r="I322" s="265">
        <v>0.57799999999999996</v>
      </c>
      <c r="J322" s="265">
        <v>0.93330000000000002</v>
      </c>
      <c r="K322" s="265">
        <v>0.80769999999999997</v>
      </c>
      <c r="L322" s="274">
        <v>0.90900000000000003</v>
      </c>
      <c r="M322" s="274">
        <v>1</v>
      </c>
      <c r="N322" s="275">
        <f>AVERAGE(B322:M322)</f>
        <v>0.91657619047619054</v>
      </c>
      <c r="O322" s="275">
        <f>IF(N322=0,0,AVERAGE(B322:M322))</f>
        <v>0.91657619047619054</v>
      </c>
    </row>
    <row r="323" spans="1:15" ht="15" customHeight="1" x14ac:dyDescent="0.2">
      <c r="A323" s="700" t="s">
        <v>171</v>
      </c>
      <c r="B323" s="701"/>
      <c r="C323" s="701"/>
      <c r="D323" s="701"/>
      <c r="E323" s="701"/>
      <c r="F323" s="701"/>
      <c r="G323" s="701"/>
      <c r="H323" s="701"/>
      <c r="I323" s="701"/>
      <c r="J323" s="701"/>
      <c r="K323" s="701"/>
      <c r="L323" s="701"/>
      <c r="M323" s="701"/>
      <c r="N323" s="701"/>
      <c r="O323" s="702"/>
    </row>
    <row r="324" spans="1:15" s="142" customFormat="1" ht="15" customHeight="1" x14ac:dyDescent="0.2">
      <c r="A324" s="663" t="s">
        <v>489</v>
      </c>
      <c r="B324" s="663"/>
      <c r="C324" s="663"/>
      <c r="D324" s="663"/>
      <c r="E324" s="663"/>
      <c r="F324" s="663"/>
      <c r="G324" s="663"/>
      <c r="H324" s="663"/>
      <c r="I324" s="663"/>
      <c r="J324" s="663"/>
      <c r="K324" s="663"/>
      <c r="L324" s="663"/>
      <c r="M324" s="663"/>
      <c r="N324" s="663"/>
      <c r="O324" s="663"/>
    </row>
    <row r="325" spans="1:15" ht="15" customHeight="1" x14ac:dyDescent="0.2">
      <c r="A325" s="707" t="s">
        <v>490</v>
      </c>
      <c r="B325" s="707"/>
      <c r="C325" s="707"/>
      <c r="D325" s="707"/>
      <c r="E325" s="707"/>
      <c r="F325" s="707"/>
      <c r="G325" s="707"/>
      <c r="H325" s="707"/>
      <c r="I325" s="707"/>
      <c r="J325" s="707"/>
      <c r="K325" s="707"/>
      <c r="L325" s="707"/>
      <c r="M325" s="707"/>
      <c r="N325" s="707"/>
      <c r="O325" s="707"/>
    </row>
    <row r="326" spans="1:15" ht="15" customHeight="1" x14ac:dyDescent="0.2">
      <c r="A326" s="178" t="s">
        <v>64</v>
      </c>
      <c r="B326" s="179">
        <v>6</v>
      </c>
      <c r="C326" s="179">
        <v>2</v>
      </c>
      <c r="D326" s="179">
        <v>11</v>
      </c>
      <c r="E326" s="179">
        <v>9</v>
      </c>
      <c r="F326" s="179">
        <v>15</v>
      </c>
      <c r="G326" s="179">
        <v>9</v>
      </c>
      <c r="H326" s="385">
        <v>5</v>
      </c>
      <c r="I326" s="394">
        <v>7</v>
      </c>
      <c r="J326" s="385">
        <v>5</v>
      </c>
      <c r="K326" s="385">
        <v>5</v>
      </c>
      <c r="L326" s="385">
        <v>3</v>
      </c>
      <c r="M326" s="385">
        <v>4</v>
      </c>
      <c r="N326" s="104">
        <f>SUM(B326:M326)</f>
        <v>81</v>
      </c>
      <c r="O326" s="90">
        <f>IF(N326=0,0,AVERAGE(B326:M326))</f>
        <v>6.75</v>
      </c>
    </row>
    <row r="327" spans="1:15" ht="15" customHeight="1" x14ac:dyDescent="0.2">
      <c r="A327" s="276" t="s">
        <v>144</v>
      </c>
      <c r="B327" s="254">
        <v>3</v>
      </c>
      <c r="C327" s="254">
        <v>3</v>
      </c>
      <c r="D327" s="254">
        <v>4</v>
      </c>
      <c r="E327" s="254">
        <v>1</v>
      </c>
      <c r="F327" s="254">
        <v>2</v>
      </c>
      <c r="G327" s="254">
        <v>3</v>
      </c>
      <c r="H327" s="386">
        <v>1</v>
      </c>
      <c r="I327" s="386">
        <v>3</v>
      </c>
      <c r="J327" s="386">
        <v>5</v>
      </c>
      <c r="K327" s="386">
        <v>1</v>
      </c>
      <c r="L327" s="386">
        <v>1</v>
      </c>
      <c r="M327" s="386">
        <v>1</v>
      </c>
      <c r="N327" s="250">
        <f>SUM(B327:M327)</f>
        <v>28</v>
      </c>
      <c r="O327" s="250">
        <f>IF(N327=0,0,AVERAGE(B327:M327))</f>
        <v>2.3333333333333335</v>
      </c>
    </row>
    <row r="328" spans="1:15" ht="15" customHeight="1" x14ac:dyDescent="0.2">
      <c r="A328" s="97" t="s">
        <v>383</v>
      </c>
      <c r="B328" s="180">
        <v>13</v>
      </c>
      <c r="C328" s="180">
        <v>1</v>
      </c>
      <c r="D328" s="180">
        <v>2</v>
      </c>
      <c r="E328" s="180">
        <v>2</v>
      </c>
      <c r="F328" s="180">
        <v>6</v>
      </c>
      <c r="G328" s="180">
        <v>2</v>
      </c>
      <c r="H328" s="183">
        <v>7</v>
      </c>
      <c r="I328" s="395">
        <v>5</v>
      </c>
      <c r="J328" s="183">
        <v>5</v>
      </c>
      <c r="K328" s="183">
        <v>5</v>
      </c>
      <c r="L328" s="183">
        <v>4</v>
      </c>
      <c r="M328" s="183">
        <v>4</v>
      </c>
      <c r="N328" s="90">
        <f t="shared" ref="N328:N333" si="128">SUM(B328:M328)</f>
        <v>56</v>
      </c>
      <c r="O328" s="90">
        <f t="shared" ref="O328:O333" si="129">IF(N328=0,0,AVERAGE(B328:M328))</f>
        <v>4.666666666666667</v>
      </c>
    </row>
    <row r="329" spans="1:15" ht="15" customHeight="1" x14ac:dyDescent="0.2">
      <c r="A329" s="276" t="s">
        <v>358</v>
      </c>
      <c r="B329" s="254">
        <v>3</v>
      </c>
      <c r="C329" s="254">
        <v>4</v>
      </c>
      <c r="D329" s="254">
        <v>2</v>
      </c>
      <c r="E329" s="254">
        <v>2</v>
      </c>
      <c r="F329" s="254">
        <v>3</v>
      </c>
      <c r="G329" s="254"/>
      <c r="H329" s="386">
        <v>3</v>
      </c>
      <c r="I329" s="386">
        <v>2</v>
      </c>
      <c r="J329" s="386">
        <v>3</v>
      </c>
      <c r="K329" s="386">
        <v>5</v>
      </c>
      <c r="L329" s="386">
        <v>2</v>
      </c>
      <c r="M329" s="386">
        <v>1</v>
      </c>
      <c r="N329" s="228">
        <f t="shared" si="128"/>
        <v>30</v>
      </c>
      <c r="O329" s="228">
        <f t="shared" si="129"/>
        <v>2.7272727272727271</v>
      </c>
    </row>
    <row r="330" spans="1:15" ht="15" customHeight="1" x14ac:dyDescent="0.2">
      <c r="A330" s="97" t="s">
        <v>54</v>
      </c>
      <c r="B330" s="180">
        <v>1</v>
      </c>
      <c r="C330" s="180">
        <v>3</v>
      </c>
      <c r="D330" s="180"/>
      <c r="E330" s="180">
        <v>1</v>
      </c>
      <c r="F330" s="180">
        <v>4</v>
      </c>
      <c r="G330" s="180">
        <v>5</v>
      </c>
      <c r="H330" s="183">
        <v>3</v>
      </c>
      <c r="I330" s="395">
        <v>4</v>
      </c>
      <c r="J330" s="183">
        <v>5</v>
      </c>
      <c r="K330" s="183">
        <v>5</v>
      </c>
      <c r="L330" s="183">
        <v>4</v>
      </c>
      <c r="M330" s="183">
        <v>4</v>
      </c>
      <c r="N330" s="90">
        <f t="shared" si="128"/>
        <v>39</v>
      </c>
      <c r="O330" s="90">
        <f t="shared" si="129"/>
        <v>3.5454545454545454</v>
      </c>
    </row>
    <row r="331" spans="1:15" ht="15" customHeight="1" x14ac:dyDescent="0.2">
      <c r="A331" s="276" t="s">
        <v>386</v>
      </c>
      <c r="B331" s="254">
        <v>63</v>
      </c>
      <c r="C331" s="254">
        <v>22</v>
      </c>
      <c r="D331" s="254">
        <v>49</v>
      </c>
      <c r="E331" s="254">
        <v>31</v>
      </c>
      <c r="F331" s="254">
        <v>38</v>
      </c>
      <c r="G331" s="254">
        <v>27</v>
      </c>
      <c r="H331" s="386">
        <v>43</v>
      </c>
      <c r="I331" s="386">
        <v>57</v>
      </c>
      <c r="J331" s="386">
        <v>18</v>
      </c>
      <c r="K331" s="386">
        <v>20</v>
      </c>
      <c r="L331" s="386">
        <v>14</v>
      </c>
      <c r="M331" s="386">
        <v>14</v>
      </c>
      <c r="N331" s="228">
        <f t="shared" si="128"/>
        <v>396</v>
      </c>
      <c r="O331" s="228">
        <f t="shared" si="129"/>
        <v>33</v>
      </c>
    </row>
    <row r="332" spans="1:15" ht="15" customHeight="1" x14ac:dyDescent="0.2">
      <c r="A332" s="98" t="s">
        <v>385</v>
      </c>
      <c r="B332" s="180">
        <v>6</v>
      </c>
      <c r="C332" s="180">
        <v>3</v>
      </c>
      <c r="D332" s="180">
        <v>4</v>
      </c>
      <c r="E332" s="180">
        <v>1</v>
      </c>
      <c r="F332" s="180">
        <v>1</v>
      </c>
      <c r="G332" s="180">
        <v>4</v>
      </c>
      <c r="H332" s="183">
        <v>0</v>
      </c>
      <c r="I332" s="395">
        <v>7</v>
      </c>
      <c r="J332" s="183">
        <v>1</v>
      </c>
      <c r="K332" s="183">
        <v>2</v>
      </c>
      <c r="L332" s="183">
        <v>1</v>
      </c>
      <c r="M332" s="183">
        <v>1</v>
      </c>
      <c r="N332" s="90">
        <f t="shared" si="128"/>
        <v>31</v>
      </c>
      <c r="O332" s="90">
        <f t="shared" si="129"/>
        <v>2.5833333333333335</v>
      </c>
    </row>
    <row r="333" spans="1:15" ht="15" customHeight="1" x14ac:dyDescent="0.2">
      <c r="A333" s="247" t="s">
        <v>271</v>
      </c>
      <c r="B333" s="254">
        <v>1</v>
      </c>
      <c r="C333" s="254"/>
      <c r="D333" s="254"/>
      <c r="E333" s="254">
        <v>1</v>
      </c>
      <c r="F333" s="277"/>
      <c r="G333" s="254"/>
      <c r="H333" s="386"/>
      <c r="I333" s="386">
        <v>2</v>
      </c>
      <c r="J333" s="386"/>
      <c r="K333" s="386"/>
      <c r="L333" s="386"/>
      <c r="M333" s="386"/>
      <c r="N333" s="228">
        <f t="shared" si="128"/>
        <v>4</v>
      </c>
      <c r="O333" s="228">
        <f t="shared" si="129"/>
        <v>1.3333333333333333</v>
      </c>
    </row>
    <row r="334" spans="1:15" ht="15" customHeight="1" x14ac:dyDescent="0.2">
      <c r="A334" s="368" t="s">
        <v>512</v>
      </c>
      <c r="B334" s="550"/>
      <c r="C334" s="550">
        <v>5</v>
      </c>
      <c r="D334" s="550">
        <v>8</v>
      </c>
      <c r="E334" s="550">
        <v>8</v>
      </c>
      <c r="F334" s="559">
        <v>9</v>
      </c>
      <c r="G334" s="550">
        <v>5</v>
      </c>
      <c r="H334" s="395">
        <v>27</v>
      </c>
      <c r="I334" s="395">
        <v>27</v>
      </c>
      <c r="J334" s="395">
        <v>12</v>
      </c>
      <c r="K334" s="395">
        <v>14</v>
      </c>
      <c r="L334" s="395">
        <v>15</v>
      </c>
      <c r="M334" s="395">
        <v>15</v>
      </c>
      <c r="N334" s="2">
        <f t="shared" ref="N334" si="130">SUM(B334:M334)</f>
        <v>145</v>
      </c>
      <c r="O334" s="2">
        <f t="shared" ref="O334" si="131">IF(N334=0,0,AVERAGE(B334:M334))</f>
        <v>13.181818181818182</v>
      </c>
    </row>
    <row r="335" spans="1:15" ht="15" customHeight="1" x14ac:dyDescent="0.2">
      <c r="A335" s="207" t="s">
        <v>0</v>
      </c>
      <c r="B335" s="216">
        <f>IF(SUM(B326:B334)=0,"-",SUM(B326:B334))</f>
        <v>96</v>
      </c>
      <c r="C335" s="216">
        <f>IF(SUM(C326:C334)=0,"-",SUM(C326:C334))</f>
        <v>43</v>
      </c>
      <c r="D335" s="216">
        <f t="shared" ref="D335:M335" si="132">IF(SUM(D326:D334)=0,"-",SUM(D326:D334))</f>
        <v>80</v>
      </c>
      <c r="E335" s="216">
        <f t="shared" si="132"/>
        <v>56</v>
      </c>
      <c r="F335" s="216">
        <f t="shared" si="132"/>
        <v>78</v>
      </c>
      <c r="G335" s="216">
        <f t="shared" si="132"/>
        <v>55</v>
      </c>
      <c r="H335" s="216">
        <f t="shared" si="132"/>
        <v>89</v>
      </c>
      <c r="I335" s="216">
        <f t="shared" si="132"/>
        <v>114</v>
      </c>
      <c r="J335" s="216">
        <f t="shared" si="132"/>
        <v>54</v>
      </c>
      <c r="K335" s="216">
        <f t="shared" si="132"/>
        <v>57</v>
      </c>
      <c r="L335" s="216">
        <f t="shared" si="132"/>
        <v>44</v>
      </c>
      <c r="M335" s="216">
        <f t="shared" si="132"/>
        <v>44</v>
      </c>
      <c r="N335" s="212">
        <f>SUM(B335:M335)</f>
        <v>810</v>
      </c>
      <c r="O335" s="212">
        <f>IF(N335=0,0,AVERAGE(B335:M335))</f>
        <v>67.5</v>
      </c>
    </row>
    <row r="336" spans="1:15" ht="15" customHeight="1" x14ac:dyDescent="0.2">
      <c r="A336" s="704"/>
      <c r="B336" s="705"/>
      <c r="C336" s="705"/>
      <c r="D336" s="705"/>
      <c r="E336" s="705"/>
      <c r="F336" s="705"/>
      <c r="G336" s="705"/>
      <c r="H336" s="705"/>
      <c r="I336" s="705"/>
      <c r="J336" s="705"/>
      <c r="K336" s="705"/>
      <c r="L336" s="705"/>
      <c r="M336" s="705"/>
      <c r="N336" s="705"/>
      <c r="O336" s="706"/>
    </row>
    <row r="337" spans="1:15" ht="15" customHeight="1" x14ac:dyDescent="0.2">
      <c r="A337" s="663" t="s">
        <v>491</v>
      </c>
      <c r="B337" s="663"/>
      <c r="C337" s="663"/>
      <c r="D337" s="663"/>
      <c r="E337" s="663"/>
      <c r="F337" s="663"/>
      <c r="G337" s="663"/>
      <c r="H337" s="663"/>
      <c r="I337" s="663"/>
      <c r="J337" s="663"/>
      <c r="K337" s="663"/>
      <c r="L337" s="663"/>
      <c r="M337" s="663"/>
      <c r="N337" s="663"/>
      <c r="O337" s="663"/>
    </row>
    <row r="338" spans="1:15" ht="15" customHeight="1" x14ac:dyDescent="0.2">
      <c r="A338" s="181" t="s">
        <v>391</v>
      </c>
      <c r="B338" s="101"/>
      <c r="C338" s="101"/>
      <c r="D338" s="101"/>
      <c r="E338" s="101"/>
      <c r="F338" s="101"/>
      <c r="G338" s="101"/>
      <c r="H338" s="101"/>
      <c r="I338" s="392"/>
      <c r="J338" s="101"/>
      <c r="K338" s="101"/>
      <c r="L338" s="101"/>
      <c r="M338" s="101"/>
      <c r="N338" s="104">
        <f>SUM(B338:M338)</f>
        <v>0</v>
      </c>
      <c r="O338" s="90">
        <f>IF(N338=0,0,AVERAGE(B338:M338))</f>
        <v>0</v>
      </c>
    </row>
    <row r="339" spans="1:15" ht="15" customHeight="1" x14ac:dyDescent="0.2">
      <c r="A339" s="278" t="s">
        <v>392</v>
      </c>
      <c r="B339" s="254">
        <v>34</v>
      </c>
      <c r="C339" s="254">
        <v>15</v>
      </c>
      <c r="D339" s="254">
        <v>7</v>
      </c>
      <c r="E339" s="254">
        <v>17</v>
      </c>
      <c r="F339" s="254">
        <v>29</v>
      </c>
      <c r="G339" s="254">
        <v>3</v>
      </c>
      <c r="H339" s="254">
        <v>18</v>
      </c>
      <c r="I339" s="254">
        <v>27</v>
      </c>
      <c r="J339" s="254">
        <v>8</v>
      </c>
      <c r="K339" s="254">
        <v>17</v>
      </c>
      <c r="L339" s="254">
        <v>7</v>
      </c>
      <c r="M339" s="254">
        <v>9</v>
      </c>
      <c r="N339" s="228">
        <f t="shared" ref="N339:N348" si="133">SUM(B339:M339)</f>
        <v>191</v>
      </c>
      <c r="O339" s="228">
        <f t="shared" ref="O339:O348" si="134">IF(N339=0,0,AVERAGE(B339:M339))</f>
        <v>15.916666666666666</v>
      </c>
    </row>
    <row r="340" spans="1:15" ht="15" customHeight="1" x14ac:dyDescent="0.2">
      <c r="A340" s="182" t="s">
        <v>393</v>
      </c>
      <c r="B340" s="180"/>
      <c r="C340" s="180"/>
      <c r="D340" s="180"/>
      <c r="E340" s="180"/>
      <c r="F340" s="180"/>
      <c r="G340" s="180"/>
      <c r="H340" s="180"/>
      <c r="I340" s="550"/>
      <c r="J340" s="180"/>
      <c r="K340" s="180"/>
      <c r="L340" s="180"/>
      <c r="M340" s="180"/>
      <c r="N340" s="90">
        <f t="shared" si="133"/>
        <v>0</v>
      </c>
      <c r="O340" s="90">
        <f t="shared" si="134"/>
        <v>0</v>
      </c>
    </row>
    <row r="341" spans="1:15" ht="15" customHeight="1" x14ac:dyDescent="0.2">
      <c r="A341" s="278" t="s">
        <v>394</v>
      </c>
      <c r="B341" s="254">
        <v>6</v>
      </c>
      <c r="C341" s="254">
        <v>4</v>
      </c>
      <c r="D341" s="254">
        <v>9</v>
      </c>
      <c r="E341" s="254">
        <v>3</v>
      </c>
      <c r="F341" s="254">
        <v>22</v>
      </c>
      <c r="G341" s="254">
        <v>10</v>
      </c>
      <c r="H341" s="254">
        <v>12</v>
      </c>
      <c r="I341" s="254">
        <v>27</v>
      </c>
      <c r="J341" s="254">
        <v>21</v>
      </c>
      <c r="K341" s="254">
        <v>11</v>
      </c>
      <c r="L341" s="254">
        <v>9</v>
      </c>
      <c r="M341" s="254">
        <v>7</v>
      </c>
      <c r="N341" s="228">
        <f t="shared" si="133"/>
        <v>141</v>
      </c>
      <c r="O341" s="228">
        <f t="shared" si="134"/>
        <v>11.75</v>
      </c>
    </row>
    <row r="342" spans="1:15" ht="15" customHeight="1" x14ac:dyDescent="0.2">
      <c r="A342" s="182" t="s">
        <v>395</v>
      </c>
      <c r="B342" s="180"/>
      <c r="C342" s="180"/>
      <c r="D342" s="180"/>
      <c r="E342" s="180"/>
      <c r="F342" s="180"/>
      <c r="G342" s="180"/>
      <c r="H342" s="180"/>
      <c r="I342" s="550"/>
      <c r="J342" s="180"/>
      <c r="K342" s="180"/>
      <c r="L342" s="180"/>
      <c r="M342" s="180"/>
      <c r="N342" s="90">
        <f t="shared" si="133"/>
        <v>0</v>
      </c>
      <c r="O342" s="90">
        <f t="shared" si="134"/>
        <v>0</v>
      </c>
    </row>
    <row r="343" spans="1:15" ht="15" customHeight="1" x14ac:dyDescent="0.2">
      <c r="A343" s="278" t="s">
        <v>396</v>
      </c>
      <c r="B343" s="254">
        <v>46</v>
      </c>
      <c r="C343" s="254">
        <v>13</v>
      </c>
      <c r="D343" s="254">
        <v>28</v>
      </c>
      <c r="E343" s="254">
        <v>11</v>
      </c>
      <c r="F343" s="254">
        <v>11</v>
      </c>
      <c r="G343" s="254">
        <v>11</v>
      </c>
      <c r="H343" s="254">
        <v>27</v>
      </c>
      <c r="I343" s="254">
        <v>36</v>
      </c>
      <c r="J343" s="254">
        <v>8</v>
      </c>
      <c r="K343" s="254">
        <v>12</v>
      </c>
      <c r="L343" s="254">
        <v>11</v>
      </c>
      <c r="M343" s="254">
        <v>11</v>
      </c>
      <c r="N343" s="228">
        <f t="shared" si="133"/>
        <v>225</v>
      </c>
      <c r="O343" s="228">
        <f t="shared" si="134"/>
        <v>18.75</v>
      </c>
    </row>
    <row r="344" spans="1:15" ht="15" customHeight="1" x14ac:dyDescent="0.2">
      <c r="A344" s="182" t="s">
        <v>4</v>
      </c>
      <c r="B344" s="99"/>
      <c r="C344" s="180"/>
      <c r="D344" s="99"/>
      <c r="E344" s="99"/>
      <c r="F344" s="99"/>
      <c r="G344" s="99"/>
      <c r="H344" s="99"/>
      <c r="I344" s="393"/>
      <c r="J344" s="99"/>
      <c r="K344" s="99"/>
      <c r="L344" s="99"/>
      <c r="M344" s="99"/>
      <c r="N344" s="90">
        <f t="shared" si="133"/>
        <v>0</v>
      </c>
      <c r="O344" s="90">
        <f t="shared" si="134"/>
        <v>0</v>
      </c>
    </row>
    <row r="345" spans="1:15" ht="15" customHeight="1" x14ac:dyDescent="0.2">
      <c r="A345" s="278" t="s">
        <v>397</v>
      </c>
      <c r="B345" s="254"/>
      <c r="C345" s="254"/>
      <c r="D345" s="279"/>
      <c r="E345" s="279"/>
      <c r="F345" s="279"/>
      <c r="G345" s="279"/>
      <c r="H345" s="279"/>
      <c r="I345" s="279"/>
      <c r="J345" s="279"/>
      <c r="K345" s="279"/>
      <c r="L345" s="279"/>
      <c r="M345" s="279"/>
      <c r="N345" s="228">
        <f t="shared" si="133"/>
        <v>0</v>
      </c>
      <c r="O345" s="228">
        <f t="shared" si="134"/>
        <v>0</v>
      </c>
    </row>
    <row r="346" spans="1:15" ht="15" customHeight="1" x14ac:dyDescent="0.2">
      <c r="A346" s="182" t="s">
        <v>398</v>
      </c>
      <c r="B346" s="99"/>
      <c r="C346" s="180"/>
      <c r="D346" s="99"/>
      <c r="E346" s="99"/>
      <c r="F346" s="99"/>
      <c r="G346" s="99"/>
      <c r="H346" s="99"/>
      <c r="I346" s="393"/>
      <c r="J346" s="99"/>
      <c r="K346" s="99"/>
      <c r="L346" s="99"/>
      <c r="M346" s="99"/>
      <c r="N346" s="90">
        <f t="shared" si="133"/>
        <v>0</v>
      </c>
      <c r="O346" s="90">
        <f t="shared" si="134"/>
        <v>0</v>
      </c>
    </row>
    <row r="347" spans="1:15" ht="15" customHeight="1" x14ac:dyDescent="0.2">
      <c r="A347" s="278" t="s">
        <v>399</v>
      </c>
      <c r="B347" s="279"/>
      <c r="C347" s="254"/>
      <c r="D347" s="279"/>
      <c r="E347" s="279"/>
      <c r="F347" s="279"/>
      <c r="G347" s="279"/>
      <c r="H347" s="279"/>
      <c r="I347" s="279"/>
      <c r="J347" s="279"/>
      <c r="K347" s="279"/>
      <c r="L347" s="279"/>
      <c r="M347" s="279"/>
      <c r="N347" s="228">
        <f t="shared" si="133"/>
        <v>0</v>
      </c>
      <c r="O347" s="228">
        <f t="shared" si="134"/>
        <v>0</v>
      </c>
    </row>
    <row r="348" spans="1:15" ht="15" customHeight="1" x14ac:dyDescent="0.2">
      <c r="A348" s="182" t="s">
        <v>400</v>
      </c>
      <c r="B348" s="99"/>
      <c r="C348" s="180"/>
      <c r="D348" s="99"/>
      <c r="E348" s="99"/>
      <c r="F348" s="99"/>
      <c r="G348" s="99"/>
      <c r="H348" s="99"/>
      <c r="I348" s="393"/>
      <c r="J348" s="99"/>
      <c r="K348" s="99">
        <v>3</v>
      </c>
      <c r="L348" s="99"/>
      <c r="M348" s="99"/>
      <c r="N348" s="90">
        <f t="shared" si="133"/>
        <v>3</v>
      </c>
      <c r="O348" s="90">
        <f t="shared" si="134"/>
        <v>3</v>
      </c>
    </row>
    <row r="349" spans="1:15" ht="15" customHeight="1" x14ac:dyDescent="0.2">
      <c r="A349" s="278" t="s">
        <v>19</v>
      </c>
      <c r="B349" s="279"/>
      <c r="C349" s="254"/>
      <c r="D349" s="279"/>
      <c r="E349" s="279"/>
      <c r="F349" s="279"/>
      <c r="G349" s="279"/>
      <c r="H349" s="279"/>
      <c r="I349" s="279"/>
      <c r="J349" s="279"/>
      <c r="K349" s="279"/>
      <c r="L349" s="279"/>
      <c r="M349" s="279"/>
      <c r="N349" s="228">
        <f>SUM(B349:M349)</f>
        <v>0</v>
      </c>
      <c r="O349" s="228">
        <f>IF(N349=0,0,AVERAGE(B349:M349))</f>
        <v>0</v>
      </c>
    </row>
    <row r="350" spans="1:15" ht="15" customHeight="1" x14ac:dyDescent="0.2">
      <c r="A350" s="182" t="s">
        <v>2</v>
      </c>
      <c r="B350" s="180">
        <v>10</v>
      </c>
      <c r="C350" s="180">
        <v>11</v>
      </c>
      <c r="D350" s="180">
        <v>36</v>
      </c>
      <c r="E350" s="180">
        <v>25</v>
      </c>
      <c r="F350" s="180">
        <v>16</v>
      </c>
      <c r="G350" s="180">
        <v>31</v>
      </c>
      <c r="H350" s="180">
        <v>32</v>
      </c>
      <c r="I350" s="550">
        <v>24</v>
      </c>
      <c r="J350" s="180">
        <v>17</v>
      </c>
      <c r="K350" s="180">
        <v>14</v>
      </c>
      <c r="L350" s="180">
        <v>17</v>
      </c>
      <c r="M350" s="180">
        <v>17</v>
      </c>
      <c r="N350" s="90">
        <f>SUM(B350:M350)</f>
        <v>250</v>
      </c>
      <c r="O350" s="90">
        <f>IF(N350=0,0,AVERAGE(B350:M350))</f>
        <v>20.833333333333332</v>
      </c>
    </row>
    <row r="351" spans="1:15" ht="15" customHeight="1" x14ac:dyDescent="0.2">
      <c r="A351" s="673"/>
      <c r="B351" s="674"/>
      <c r="C351" s="674"/>
      <c r="D351" s="674"/>
      <c r="E351" s="674"/>
      <c r="F351" s="674"/>
      <c r="G351" s="674"/>
      <c r="H351" s="674"/>
      <c r="I351" s="674"/>
      <c r="J351" s="674"/>
      <c r="K351" s="674"/>
      <c r="L351" s="674"/>
      <c r="M351" s="674"/>
      <c r="N351" s="674"/>
      <c r="O351" s="675"/>
    </row>
    <row r="352" spans="1:15" ht="15" customHeight="1" x14ac:dyDescent="0.2">
      <c r="A352" s="205" t="s">
        <v>402</v>
      </c>
      <c r="B352" s="206">
        <f>B335</f>
        <v>96</v>
      </c>
      <c r="C352" s="206">
        <f>C335</f>
        <v>43</v>
      </c>
      <c r="D352" s="206">
        <f t="shared" ref="D352:G352" si="135">D335</f>
        <v>80</v>
      </c>
      <c r="E352" s="206">
        <f>E335</f>
        <v>56</v>
      </c>
      <c r="F352" s="206">
        <f t="shared" si="135"/>
        <v>78</v>
      </c>
      <c r="G352" s="206">
        <f t="shared" si="135"/>
        <v>55</v>
      </c>
      <c r="H352" s="206">
        <f t="shared" ref="H352:M352" si="136">H335</f>
        <v>89</v>
      </c>
      <c r="I352" s="206">
        <f t="shared" si="136"/>
        <v>114</v>
      </c>
      <c r="J352" s="206">
        <f t="shared" si="136"/>
        <v>54</v>
      </c>
      <c r="K352" s="206">
        <f t="shared" si="136"/>
        <v>57</v>
      </c>
      <c r="L352" s="206">
        <f t="shared" si="136"/>
        <v>44</v>
      </c>
      <c r="M352" s="206">
        <f t="shared" si="136"/>
        <v>44</v>
      </c>
      <c r="N352" s="206">
        <f>SUM(B352:M352)</f>
        <v>810</v>
      </c>
      <c r="O352" s="206">
        <f>IF(N352=0,0,AVERAGE(B352:M352))</f>
        <v>67.5</v>
      </c>
    </row>
    <row r="353" spans="1:15" ht="15" customHeight="1" x14ac:dyDescent="0.2">
      <c r="A353" s="301" t="s">
        <v>1</v>
      </c>
      <c r="B353" s="209">
        <f t="shared" ref="B353:M353" si="137">IFERROR(B352/B476,"-")</f>
        <v>3.096774193548387</v>
      </c>
      <c r="C353" s="209">
        <f t="shared" si="137"/>
        <v>1.5357142857142858</v>
      </c>
      <c r="D353" s="209">
        <f t="shared" si="137"/>
        <v>2.5806451612903225</v>
      </c>
      <c r="E353" s="209">
        <f t="shared" si="137"/>
        <v>1.8666666666666667</v>
      </c>
      <c r="F353" s="209">
        <f t="shared" si="137"/>
        <v>2.5161290322580645</v>
      </c>
      <c r="G353" s="209">
        <f t="shared" si="137"/>
        <v>1.8333333333333333</v>
      </c>
      <c r="H353" s="209">
        <f t="shared" si="137"/>
        <v>2.870967741935484</v>
      </c>
      <c r="I353" s="209">
        <f t="shared" si="137"/>
        <v>3.6774193548387095</v>
      </c>
      <c r="J353" s="209">
        <f t="shared" si="137"/>
        <v>1.8</v>
      </c>
      <c r="K353" s="209">
        <f t="shared" si="137"/>
        <v>1.8387096774193548</v>
      </c>
      <c r="L353" s="209">
        <f t="shared" si="137"/>
        <v>1.4666666666666666</v>
      </c>
      <c r="M353" s="209">
        <f t="shared" si="137"/>
        <v>1.4193548387096775</v>
      </c>
      <c r="N353" s="206">
        <f>SUM(B353:M353)</f>
        <v>26.50238095238095</v>
      </c>
      <c r="O353" s="206">
        <f>IF(N353=0,0,AVERAGE(B353:M353))</f>
        <v>2.208531746031746</v>
      </c>
    </row>
    <row r="354" spans="1:15" ht="15" customHeight="1" x14ac:dyDescent="0.2">
      <c r="A354" s="670"/>
      <c r="B354" s="671"/>
      <c r="C354" s="671"/>
      <c r="D354" s="671"/>
      <c r="E354" s="671"/>
      <c r="F354" s="671"/>
      <c r="G354" s="671"/>
      <c r="H354" s="671"/>
      <c r="I354" s="671"/>
      <c r="J354" s="671"/>
      <c r="K354" s="671"/>
      <c r="L354" s="671"/>
      <c r="M354" s="671"/>
      <c r="N354" s="671"/>
      <c r="O354" s="672"/>
    </row>
    <row r="355" spans="1:15" x14ac:dyDescent="0.2">
      <c r="A355" s="662" t="s">
        <v>492</v>
      </c>
      <c r="B355" s="662"/>
      <c r="C355" s="662"/>
      <c r="D355" s="662"/>
      <c r="E355" s="662"/>
      <c r="F355" s="662"/>
      <c r="G355" s="662"/>
      <c r="H355" s="662"/>
      <c r="I355" s="662"/>
      <c r="J355" s="662"/>
      <c r="K355" s="662"/>
      <c r="L355" s="662"/>
      <c r="M355" s="662"/>
      <c r="N355" s="662"/>
      <c r="O355" s="662"/>
    </row>
    <row r="356" spans="1:15" s="142" customFormat="1" x14ac:dyDescent="0.2">
      <c r="A356" s="663" t="s">
        <v>493</v>
      </c>
      <c r="B356" s="663"/>
      <c r="C356" s="663"/>
      <c r="D356" s="663"/>
      <c r="E356" s="663"/>
      <c r="F356" s="663"/>
      <c r="G356" s="663"/>
      <c r="H356" s="663"/>
      <c r="I356" s="663"/>
      <c r="J356" s="663"/>
      <c r="K356" s="663"/>
      <c r="L356" s="663"/>
      <c r="M356" s="663"/>
      <c r="N356" s="663"/>
      <c r="O356" s="663"/>
    </row>
    <row r="357" spans="1:15" s="142" customFormat="1" ht="15" customHeight="1" x14ac:dyDescent="0.2">
      <c r="A357" s="703" t="s">
        <v>494</v>
      </c>
      <c r="B357" s="703"/>
      <c r="C357" s="703"/>
      <c r="D357" s="703"/>
      <c r="E357" s="703"/>
      <c r="F357" s="703"/>
      <c r="G357" s="703"/>
      <c r="H357" s="703"/>
      <c r="I357" s="703"/>
      <c r="J357" s="703"/>
      <c r="K357" s="703"/>
      <c r="L357" s="703"/>
      <c r="M357" s="703"/>
      <c r="N357" s="703"/>
      <c r="O357" s="703"/>
    </row>
    <row r="358" spans="1:15" x14ac:dyDescent="0.2">
      <c r="A358" s="204" t="s">
        <v>268</v>
      </c>
      <c r="B358" s="180">
        <v>97</v>
      </c>
      <c r="C358" s="180">
        <v>96</v>
      </c>
      <c r="D358" s="180">
        <v>106</v>
      </c>
      <c r="E358" s="180">
        <v>106</v>
      </c>
      <c r="F358" s="180">
        <v>103</v>
      </c>
      <c r="G358" s="180">
        <v>99</v>
      </c>
      <c r="H358" s="465">
        <v>97</v>
      </c>
      <c r="I358" s="465">
        <v>95</v>
      </c>
      <c r="J358" s="183">
        <v>106</v>
      </c>
      <c r="K358" s="180">
        <v>105</v>
      </c>
      <c r="L358" s="180">
        <v>105</v>
      </c>
      <c r="M358" s="180">
        <v>109</v>
      </c>
      <c r="N358" s="90">
        <f t="shared" ref="N358:N362" si="138">INDEX(B358:M358,COUNT(B358:M358))</f>
        <v>109</v>
      </c>
      <c r="O358" s="90">
        <f>IF(N358=0,0,AVERAGE(B358:M358))</f>
        <v>102</v>
      </c>
    </row>
    <row r="359" spans="1:15" x14ac:dyDescent="0.2">
      <c r="A359" s="300" t="s">
        <v>269</v>
      </c>
      <c r="B359" s="254">
        <v>63</v>
      </c>
      <c r="C359" s="254">
        <v>62</v>
      </c>
      <c r="D359" s="254">
        <v>73</v>
      </c>
      <c r="E359" s="254">
        <v>75</v>
      </c>
      <c r="F359" s="254">
        <v>82</v>
      </c>
      <c r="G359" s="254">
        <v>82</v>
      </c>
      <c r="H359" s="466">
        <v>83</v>
      </c>
      <c r="I359" s="280">
        <v>84</v>
      </c>
      <c r="J359" s="280">
        <v>84</v>
      </c>
      <c r="K359" s="254">
        <v>83</v>
      </c>
      <c r="L359" s="254">
        <v>81</v>
      </c>
      <c r="M359" s="254">
        <v>83</v>
      </c>
      <c r="N359" s="228">
        <f t="shared" si="138"/>
        <v>83</v>
      </c>
      <c r="O359" s="228">
        <f>IF(N359=0,0,AVERAGE(B359:M359))</f>
        <v>77.916666666666671</v>
      </c>
    </row>
    <row r="360" spans="1:15" x14ac:dyDescent="0.2">
      <c r="A360" s="204" t="s">
        <v>270</v>
      </c>
      <c r="B360" s="180">
        <v>33</v>
      </c>
      <c r="C360" s="180">
        <v>33</v>
      </c>
      <c r="D360" s="180">
        <v>34</v>
      </c>
      <c r="E360" s="180">
        <v>34</v>
      </c>
      <c r="F360" s="180">
        <v>37</v>
      </c>
      <c r="G360" s="180">
        <v>37</v>
      </c>
      <c r="H360" s="465">
        <v>36</v>
      </c>
      <c r="I360" s="465">
        <v>37</v>
      </c>
      <c r="J360" s="183">
        <v>37</v>
      </c>
      <c r="K360" s="180">
        <v>35</v>
      </c>
      <c r="L360" s="180">
        <v>36</v>
      </c>
      <c r="M360" s="180">
        <v>37</v>
      </c>
      <c r="N360" s="90">
        <f t="shared" si="138"/>
        <v>37</v>
      </c>
      <c r="O360" s="90">
        <f>IF(N360=0,0,AVERAGE(B360:M360))</f>
        <v>35.5</v>
      </c>
    </row>
    <row r="361" spans="1:15" x14ac:dyDescent="0.2">
      <c r="A361" s="300" t="s">
        <v>271</v>
      </c>
      <c r="B361" s="254">
        <v>11</v>
      </c>
      <c r="C361" s="254">
        <v>11</v>
      </c>
      <c r="D361" s="254">
        <v>11</v>
      </c>
      <c r="E361" s="254">
        <v>13</v>
      </c>
      <c r="F361" s="254">
        <v>13</v>
      </c>
      <c r="G361" s="254">
        <v>13</v>
      </c>
      <c r="H361" s="466">
        <v>13</v>
      </c>
      <c r="I361" s="280">
        <v>13</v>
      </c>
      <c r="J361" s="280">
        <v>13</v>
      </c>
      <c r="K361" s="254">
        <v>13</v>
      </c>
      <c r="L361" s="254">
        <v>13</v>
      </c>
      <c r="M361" s="254">
        <v>13</v>
      </c>
      <c r="N361" s="228">
        <f t="shared" si="138"/>
        <v>13</v>
      </c>
      <c r="O361" s="228">
        <f>IF(N361=0,0,AVERAGE(B361:M361))</f>
        <v>12.5</v>
      </c>
    </row>
    <row r="362" spans="1:15" x14ac:dyDescent="0.2">
      <c r="A362" s="204" t="s">
        <v>512</v>
      </c>
      <c r="B362" s="180">
        <v>98</v>
      </c>
      <c r="C362" s="180">
        <v>100</v>
      </c>
      <c r="D362" s="180">
        <v>102</v>
      </c>
      <c r="E362" s="180">
        <v>102</v>
      </c>
      <c r="F362" s="180">
        <v>101</v>
      </c>
      <c r="G362" s="180">
        <v>105</v>
      </c>
      <c r="H362" s="183">
        <v>108</v>
      </c>
      <c r="I362" s="183">
        <v>104</v>
      </c>
      <c r="J362" s="183">
        <v>104</v>
      </c>
      <c r="K362" s="180">
        <v>105</v>
      </c>
      <c r="L362" s="180">
        <v>109</v>
      </c>
      <c r="M362" s="180">
        <v>109</v>
      </c>
      <c r="N362" s="90">
        <f t="shared" si="138"/>
        <v>109</v>
      </c>
      <c r="O362" s="90">
        <f>IF(N362=0,0,AVERAGE(B362:M362))</f>
        <v>103.91666666666667</v>
      </c>
    </row>
    <row r="363" spans="1:15" x14ac:dyDescent="0.2">
      <c r="A363" s="205" t="s">
        <v>343</v>
      </c>
      <c r="B363" s="206">
        <f>SUM(B358:B362)</f>
        <v>302</v>
      </c>
      <c r="C363" s="206">
        <f>SUM(C358:C362)</f>
        <v>302</v>
      </c>
      <c r="D363" s="206">
        <f t="shared" ref="D363:M363" si="139">SUM(D358:D362)</f>
        <v>326</v>
      </c>
      <c r="E363" s="206">
        <f t="shared" si="139"/>
        <v>330</v>
      </c>
      <c r="F363" s="206">
        <f t="shared" si="139"/>
        <v>336</v>
      </c>
      <c r="G363" s="206">
        <f t="shared" si="139"/>
        <v>336</v>
      </c>
      <c r="H363" s="206">
        <f t="shared" si="139"/>
        <v>337</v>
      </c>
      <c r="I363" s="206">
        <f t="shared" si="139"/>
        <v>333</v>
      </c>
      <c r="J363" s="206">
        <f t="shared" si="139"/>
        <v>344</v>
      </c>
      <c r="K363" s="206">
        <f t="shared" si="139"/>
        <v>341</v>
      </c>
      <c r="L363" s="206">
        <f t="shared" si="139"/>
        <v>344</v>
      </c>
      <c r="M363" s="206">
        <f t="shared" si="139"/>
        <v>351</v>
      </c>
      <c r="N363" s="206">
        <f>SUM(N358:N362)</f>
        <v>351</v>
      </c>
      <c r="O363" s="206">
        <f>AVERAGEA(B363:M363)</f>
        <v>331.83333333333331</v>
      </c>
    </row>
    <row r="364" spans="1:15" ht="14.25" x14ac:dyDescent="0.2">
      <c r="A364" s="687"/>
      <c r="B364" s="687"/>
      <c r="C364" s="687"/>
      <c r="D364" s="687"/>
      <c r="E364" s="687"/>
      <c r="F364" s="687"/>
      <c r="G364" s="687"/>
      <c r="H364" s="687"/>
      <c r="I364" s="687"/>
      <c r="J364" s="687"/>
      <c r="K364" s="687"/>
      <c r="L364" s="687"/>
      <c r="M364" s="687"/>
      <c r="N364" s="687"/>
      <c r="O364" s="687"/>
    </row>
    <row r="365" spans="1:15" x14ac:dyDescent="0.2">
      <c r="A365" s="182" t="s">
        <v>340</v>
      </c>
      <c r="B365" s="89">
        <v>17</v>
      </c>
      <c r="C365" s="89">
        <v>17</v>
      </c>
      <c r="D365" s="89">
        <v>17</v>
      </c>
      <c r="E365" s="184">
        <v>17</v>
      </c>
      <c r="F365" s="105">
        <v>17</v>
      </c>
      <c r="G365" s="105">
        <v>14</v>
      </c>
      <c r="H365" s="467">
        <v>17</v>
      </c>
      <c r="I365" s="105">
        <v>17</v>
      </c>
      <c r="J365" s="105">
        <v>17</v>
      </c>
      <c r="K365" s="105">
        <v>16</v>
      </c>
      <c r="L365" s="105">
        <v>16</v>
      </c>
      <c r="M365" s="186">
        <v>17</v>
      </c>
      <c r="N365" s="90">
        <f t="shared" ref="N365" si="140">INDEX(B365:M365,COUNT(B365:M365))</f>
        <v>17</v>
      </c>
      <c r="O365" s="90">
        <f>IF(N365=0,0,AVERAGE(B365:M365))</f>
        <v>16.583333333333332</v>
      </c>
    </row>
    <row r="366" spans="1:15" x14ac:dyDescent="0.2">
      <c r="A366" s="205" t="s">
        <v>341</v>
      </c>
      <c r="B366" s="468">
        <f t="shared" ref="B366:M366" si="141">B365</f>
        <v>17</v>
      </c>
      <c r="C366" s="468">
        <f t="shared" si="141"/>
        <v>17</v>
      </c>
      <c r="D366" s="468">
        <f t="shared" si="141"/>
        <v>17</v>
      </c>
      <c r="E366" s="468">
        <f t="shared" si="141"/>
        <v>17</v>
      </c>
      <c r="F366" s="468">
        <f t="shared" si="141"/>
        <v>17</v>
      </c>
      <c r="G366" s="468">
        <f t="shared" si="141"/>
        <v>14</v>
      </c>
      <c r="H366" s="468">
        <f t="shared" ref="H366" si="142">H365</f>
        <v>17</v>
      </c>
      <c r="I366" s="468">
        <f t="shared" si="141"/>
        <v>17</v>
      </c>
      <c r="J366" s="468">
        <f t="shared" si="141"/>
        <v>17</v>
      </c>
      <c r="K366" s="468">
        <f t="shared" si="141"/>
        <v>16</v>
      </c>
      <c r="L366" s="468">
        <f t="shared" si="141"/>
        <v>16</v>
      </c>
      <c r="M366" s="468">
        <f t="shared" si="141"/>
        <v>17</v>
      </c>
      <c r="N366" s="206">
        <f>INDEX(B366:M366,COUNT(B366:M366))</f>
        <v>17</v>
      </c>
      <c r="O366" s="206">
        <f>IF(N366=0,0,AVERAGE(B366:M366))</f>
        <v>16.583333333333332</v>
      </c>
    </row>
    <row r="367" spans="1:15" x14ac:dyDescent="0.2">
      <c r="A367" s="205" t="s">
        <v>342</v>
      </c>
      <c r="B367" s="206">
        <f>SUM(B366,B363)</f>
        <v>319</v>
      </c>
      <c r="C367" s="206">
        <f>SUM(C366,C363)</f>
        <v>319</v>
      </c>
      <c r="D367" s="206">
        <f t="shared" ref="D367:H367" si="143">SUM(D366,D363)</f>
        <v>343</v>
      </c>
      <c r="E367" s="206">
        <f t="shared" si="143"/>
        <v>347</v>
      </c>
      <c r="F367" s="206">
        <f t="shared" si="143"/>
        <v>353</v>
      </c>
      <c r="G367" s="206">
        <f t="shared" si="143"/>
        <v>350</v>
      </c>
      <c r="H367" s="206">
        <f t="shared" si="143"/>
        <v>354</v>
      </c>
      <c r="I367" s="206">
        <f t="shared" ref="I367:M367" si="144">SUM(I366,I363)</f>
        <v>350</v>
      </c>
      <c r="J367" s="206">
        <f t="shared" si="144"/>
        <v>361</v>
      </c>
      <c r="K367" s="206">
        <f t="shared" si="144"/>
        <v>357</v>
      </c>
      <c r="L367" s="206">
        <f t="shared" si="144"/>
        <v>360</v>
      </c>
      <c r="M367" s="206">
        <f t="shared" si="144"/>
        <v>368</v>
      </c>
      <c r="N367" s="206">
        <f>SUM(N363,N366)</f>
        <v>368</v>
      </c>
      <c r="O367" s="206">
        <f>IF(N367=0,0,AVERAGE(B367:M367))</f>
        <v>348.41666666666669</v>
      </c>
    </row>
    <row r="368" spans="1:15" ht="14.25" x14ac:dyDescent="0.2">
      <c r="A368" s="85"/>
      <c r="B368" s="30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102"/>
    </row>
    <row r="369" spans="1:15" x14ac:dyDescent="0.2">
      <c r="A369" s="663" t="s">
        <v>495</v>
      </c>
      <c r="B369" s="663"/>
      <c r="C369" s="663"/>
      <c r="D369" s="663"/>
      <c r="E369" s="663"/>
      <c r="F369" s="663"/>
      <c r="G369" s="663"/>
      <c r="H369" s="663"/>
      <c r="I369" s="663"/>
      <c r="J369" s="663"/>
      <c r="K369" s="663"/>
      <c r="L369" s="663"/>
      <c r="M369" s="663"/>
      <c r="N369" s="663"/>
      <c r="O369" s="663"/>
    </row>
    <row r="370" spans="1:15" x14ac:dyDescent="0.2">
      <c r="A370" s="149" t="s">
        <v>255</v>
      </c>
      <c r="B370" s="88">
        <v>61</v>
      </c>
      <c r="C370" s="88">
        <v>62</v>
      </c>
      <c r="D370" s="124">
        <v>62</v>
      </c>
      <c r="E370" s="124">
        <v>62</v>
      </c>
      <c r="F370" s="124">
        <v>61</v>
      </c>
      <c r="G370" s="124">
        <v>60</v>
      </c>
      <c r="H370" s="469">
        <v>61</v>
      </c>
      <c r="I370" s="390">
        <v>61</v>
      </c>
      <c r="J370" s="124">
        <v>60</v>
      </c>
      <c r="K370" s="124">
        <v>53</v>
      </c>
      <c r="L370" s="124">
        <v>53</v>
      </c>
      <c r="M370" s="124">
        <v>64</v>
      </c>
      <c r="N370" s="104">
        <f t="shared" ref="N370:N376" si="145">INDEX(B370:M370,COUNT(B370:M370))</f>
        <v>64</v>
      </c>
      <c r="O370" s="90">
        <f t="shared" ref="O370:O376" si="146">IF(N370=0,0,AVERAGE(B370:M370))</f>
        <v>60</v>
      </c>
    </row>
    <row r="371" spans="1:15" x14ac:dyDescent="0.2">
      <c r="A371" s="281" t="s">
        <v>256</v>
      </c>
      <c r="B371" s="227">
        <v>8</v>
      </c>
      <c r="C371" s="227">
        <v>8</v>
      </c>
      <c r="D371" s="237">
        <v>8</v>
      </c>
      <c r="E371" s="237">
        <v>8</v>
      </c>
      <c r="F371" s="237">
        <v>8</v>
      </c>
      <c r="G371" s="237">
        <v>9</v>
      </c>
      <c r="H371" s="470">
        <v>8</v>
      </c>
      <c r="I371" s="237">
        <v>8</v>
      </c>
      <c r="J371" s="237">
        <v>8</v>
      </c>
      <c r="K371" s="237">
        <v>7</v>
      </c>
      <c r="L371" s="237">
        <v>7</v>
      </c>
      <c r="M371" s="237">
        <v>8</v>
      </c>
      <c r="N371" s="250">
        <f t="shared" si="145"/>
        <v>8</v>
      </c>
      <c r="O371" s="250">
        <f t="shared" si="146"/>
        <v>7.916666666666667</v>
      </c>
    </row>
    <row r="372" spans="1:15" x14ac:dyDescent="0.2">
      <c r="A372" s="187" t="s">
        <v>257</v>
      </c>
      <c r="B372" s="89">
        <v>2</v>
      </c>
      <c r="C372" s="89">
        <v>2</v>
      </c>
      <c r="D372" s="127">
        <v>2</v>
      </c>
      <c r="E372" s="127">
        <v>2</v>
      </c>
      <c r="F372" s="127">
        <v>2</v>
      </c>
      <c r="G372" s="127">
        <v>2</v>
      </c>
      <c r="H372" s="471">
        <v>2</v>
      </c>
      <c r="I372" s="351">
        <v>2</v>
      </c>
      <c r="J372" s="127">
        <v>2</v>
      </c>
      <c r="K372" s="127">
        <v>2</v>
      </c>
      <c r="L372" s="127">
        <v>2</v>
      </c>
      <c r="M372" s="127">
        <v>2</v>
      </c>
      <c r="N372" s="104">
        <f t="shared" si="145"/>
        <v>2</v>
      </c>
      <c r="O372" s="90">
        <f t="shared" si="146"/>
        <v>2</v>
      </c>
    </row>
    <row r="373" spans="1:15" x14ac:dyDescent="0.2">
      <c r="A373" s="281" t="s">
        <v>273</v>
      </c>
      <c r="B373" s="227">
        <v>13</v>
      </c>
      <c r="C373" s="227">
        <v>13</v>
      </c>
      <c r="D373" s="237">
        <v>13</v>
      </c>
      <c r="E373" s="237">
        <v>15</v>
      </c>
      <c r="F373" s="237">
        <v>14</v>
      </c>
      <c r="G373" s="237">
        <v>14</v>
      </c>
      <c r="H373" s="470">
        <v>15</v>
      </c>
      <c r="I373" s="237">
        <v>15</v>
      </c>
      <c r="J373" s="237">
        <v>15</v>
      </c>
      <c r="K373" s="237">
        <v>8</v>
      </c>
      <c r="L373" s="237">
        <v>8</v>
      </c>
      <c r="M373" s="237">
        <v>14</v>
      </c>
      <c r="N373" s="250">
        <f t="shared" si="145"/>
        <v>14</v>
      </c>
      <c r="O373" s="250">
        <f t="shared" si="146"/>
        <v>13.083333333333334</v>
      </c>
    </row>
    <row r="374" spans="1:15" x14ac:dyDescent="0.2">
      <c r="A374" s="187" t="s">
        <v>274</v>
      </c>
      <c r="B374" s="89">
        <v>32</v>
      </c>
      <c r="C374" s="89">
        <v>32</v>
      </c>
      <c r="D374" s="127">
        <v>32</v>
      </c>
      <c r="E374" s="127">
        <v>32</v>
      </c>
      <c r="F374" s="127">
        <v>16</v>
      </c>
      <c r="G374" s="127">
        <v>16</v>
      </c>
      <c r="H374" s="471">
        <v>32</v>
      </c>
      <c r="I374" s="351">
        <v>32</v>
      </c>
      <c r="J374" s="127">
        <v>33</v>
      </c>
      <c r="K374" s="127">
        <v>15</v>
      </c>
      <c r="L374" s="127">
        <v>15</v>
      </c>
      <c r="M374" s="127">
        <v>19</v>
      </c>
      <c r="N374" s="104">
        <f t="shared" si="145"/>
        <v>19</v>
      </c>
      <c r="O374" s="90">
        <f t="shared" si="146"/>
        <v>25.5</v>
      </c>
    </row>
    <row r="375" spans="1:15" x14ac:dyDescent="0.2">
      <c r="A375" s="281" t="s">
        <v>275</v>
      </c>
      <c r="B375" s="227">
        <v>13</v>
      </c>
      <c r="C375" s="227">
        <v>13</v>
      </c>
      <c r="D375" s="237">
        <v>13</v>
      </c>
      <c r="E375" s="237">
        <v>13</v>
      </c>
      <c r="F375" s="237">
        <v>14</v>
      </c>
      <c r="G375" s="237">
        <v>13</v>
      </c>
      <c r="H375" s="470">
        <v>13</v>
      </c>
      <c r="I375" s="237">
        <v>13</v>
      </c>
      <c r="J375" s="237">
        <v>12</v>
      </c>
      <c r="K375" s="237">
        <v>16</v>
      </c>
      <c r="L375" s="237">
        <v>16</v>
      </c>
      <c r="M375" s="237">
        <v>13</v>
      </c>
      <c r="N375" s="250">
        <f t="shared" si="145"/>
        <v>13</v>
      </c>
      <c r="O375" s="250">
        <f t="shared" si="146"/>
        <v>13.5</v>
      </c>
    </row>
    <row r="376" spans="1:15" x14ac:dyDescent="0.2">
      <c r="A376" s="187" t="s">
        <v>276</v>
      </c>
      <c r="B376" s="89">
        <v>4</v>
      </c>
      <c r="C376" s="89">
        <v>5</v>
      </c>
      <c r="D376" s="127">
        <v>5</v>
      </c>
      <c r="E376" s="127">
        <v>5</v>
      </c>
      <c r="F376" s="127">
        <v>5</v>
      </c>
      <c r="G376" s="127">
        <v>5</v>
      </c>
      <c r="H376" s="471">
        <v>5</v>
      </c>
      <c r="I376" s="351">
        <v>5</v>
      </c>
      <c r="J376" s="127">
        <v>5</v>
      </c>
      <c r="K376" s="127">
        <v>5</v>
      </c>
      <c r="L376" s="127">
        <v>5</v>
      </c>
      <c r="M376" s="127">
        <v>4</v>
      </c>
      <c r="N376" s="104">
        <f t="shared" si="145"/>
        <v>4</v>
      </c>
      <c r="O376" s="90">
        <f t="shared" si="146"/>
        <v>4.833333333333333</v>
      </c>
    </row>
    <row r="377" spans="1:15" x14ac:dyDescent="0.2">
      <c r="A377" s="207" t="s">
        <v>0</v>
      </c>
      <c r="B377" s="206">
        <f t="shared" ref="B377:M377" si="147">SUM(B370:B376)</f>
        <v>133</v>
      </c>
      <c r="C377" s="206">
        <f>SUM(C370:C376)</f>
        <v>135</v>
      </c>
      <c r="D377" s="206">
        <f t="shared" si="147"/>
        <v>135</v>
      </c>
      <c r="E377" s="206">
        <f t="shared" si="147"/>
        <v>137</v>
      </c>
      <c r="F377" s="206">
        <f t="shared" si="147"/>
        <v>120</v>
      </c>
      <c r="G377" s="206">
        <f t="shared" si="147"/>
        <v>119</v>
      </c>
      <c r="H377" s="206">
        <f t="shared" si="147"/>
        <v>136</v>
      </c>
      <c r="I377" s="206">
        <f t="shared" si="147"/>
        <v>136</v>
      </c>
      <c r="J377" s="206">
        <f t="shared" si="147"/>
        <v>135</v>
      </c>
      <c r="K377" s="206">
        <f t="shared" si="147"/>
        <v>106</v>
      </c>
      <c r="L377" s="206">
        <f t="shared" si="147"/>
        <v>106</v>
      </c>
      <c r="M377" s="206">
        <f t="shared" si="147"/>
        <v>124</v>
      </c>
      <c r="N377" s="217">
        <f>SUM(N370:N376)</f>
        <v>124</v>
      </c>
      <c r="O377" s="206">
        <f>SUM(O370:O376)</f>
        <v>126.83333333333333</v>
      </c>
    </row>
    <row r="378" spans="1:15" ht="14.25" x14ac:dyDescent="0.2">
      <c r="A378" s="676"/>
      <c r="B378" s="677"/>
      <c r="C378" s="677"/>
      <c r="D378" s="677"/>
      <c r="E378" s="677"/>
      <c r="F378" s="677"/>
      <c r="G378" s="677"/>
      <c r="H378" s="677"/>
      <c r="I378" s="677"/>
      <c r="J378" s="677"/>
      <c r="K378" s="677"/>
      <c r="L378" s="677"/>
      <c r="M378" s="677"/>
      <c r="N378" s="677"/>
      <c r="O378" s="678"/>
    </row>
    <row r="379" spans="1:15" x14ac:dyDescent="0.2">
      <c r="A379" s="663" t="s">
        <v>496</v>
      </c>
      <c r="B379" s="663"/>
      <c r="C379" s="663"/>
      <c r="D379" s="663"/>
      <c r="E379" s="663"/>
      <c r="F379" s="663"/>
      <c r="G379" s="663"/>
      <c r="H379" s="663"/>
      <c r="I379" s="663"/>
      <c r="J379" s="663"/>
      <c r="K379" s="663"/>
      <c r="L379" s="663"/>
      <c r="M379" s="663"/>
      <c r="N379" s="663"/>
      <c r="O379" s="663"/>
    </row>
    <row r="380" spans="1:15" x14ac:dyDescent="0.2">
      <c r="A380" s="283" t="s">
        <v>416</v>
      </c>
      <c r="B380" s="249">
        <v>2</v>
      </c>
      <c r="C380" s="249">
        <v>2</v>
      </c>
      <c r="D380" s="249">
        <v>2</v>
      </c>
      <c r="E380" s="249">
        <v>2</v>
      </c>
      <c r="F380" s="249">
        <v>2</v>
      </c>
      <c r="G380" s="249">
        <v>2</v>
      </c>
      <c r="H380" s="472">
        <v>2</v>
      </c>
      <c r="I380" s="249">
        <v>2</v>
      </c>
      <c r="J380" s="249">
        <v>2</v>
      </c>
      <c r="K380" s="249">
        <v>2</v>
      </c>
      <c r="L380" s="513">
        <v>2</v>
      </c>
      <c r="M380" s="249">
        <v>2</v>
      </c>
      <c r="N380" s="250">
        <f>INDEX(B380:M380,COUNT(B380:M380))</f>
        <v>2</v>
      </c>
      <c r="O380" s="250">
        <f>AVERAGE(B380:M380)</f>
        <v>2</v>
      </c>
    </row>
    <row r="381" spans="1:15" x14ac:dyDescent="0.2">
      <c r="A381" s="366" t="s">
        <v>55</v>
      </c>
      <c r="B381" s="353">
        <v>39</v>
      </c>
      <c r="C381" s="353">
        <v>41</v>
      </c>
      <c r="D381" s="353">
        <v>41</v>
      </c>
      <c r="E381" s="353">
        <v>45</v>
      </c>
      <c r="F381" s="364">
        <v>51</v>
      </c>
      <c r="G381" s="353">
        <v>51</v>
      </c>
      <c r="H381" s="473">
        <v>52</v>
      </c>
      <c r="I381" s="353">
        <v>50</v>
      </c>
      <c r="J381" s="353">
        <v>50</v>
      </c>
      <c r="K381" s="353">
        <v>50</v>
      </c>
      <c r="L381" s="521">
        <v>50</v>
      </c>
      <c r="M381" s="353">
        <v>51</v>
      </c>
      <c r="N381" s="367">
        <f>INDEX(B381:M381,COUNT(B381:M381))</f>
        <v>51</v>
      </c>
      <c r="O381" s="367">
        <f t="shared" ref="O381:O388" si="148">IF(N381=0,0,AVERAGE(B381:M381))</f>
        <v>47.583333333333336</v>
      </c>
    </row>
    <row r="382" spans="1:15" x14ac:dyDescent="0.2">
      <c r="A382" s="247" t="s">
        <v>27</v>
      </c>
      <c r="B382" s="512">
        <v>90</v>
      </c>
      <c r="C382" s="512">
        <v>90</v>
      </c>
      <c r="D382" s="513">
        <v>93</v>
      </c>
      <c r="E382" s="512">
        <v>93</v>
      </c>
      <c r="F382" s="512">
        <v>91</v>
      </c>
      <c r="G382" s="514">
        <v>92</v>
      </c>
      <c r="H382" s="515">
        <v>93</v>
      </c>
      <c r="I382" s="512">
        <v>92</v>
      </c>
      <c r="J382" s="512">
        <v>93</v>
      </c>
      <c r="K382" s="512">
        <v>92</v>
      </c>
      <c r="L382" s="512">
        <v>92</v>
      </c>
      <c r="M382" s="227">
        <v>98</v>
      </c>
      <c r="N382" s="250">
        <f>INDEX(B382:M382,COUNT(B382:M382))</f>
        <v>98</v>
      </c>
      <c r="O382" s="250">
        <f t="shared" si="148"/>
        <v>92.416666666666671</v>
      </c>
    </row>
    <row r="383" spans="1:15" x14ac:dyDescent="0.2">
      <c r="A383" s="368" t="s">
        <v>5</v>
      </c>
      <c r="B383" s="364">
        <v>45</v>
      </c>
      <c r="C383" s="364">
        <v>45</v>
      </c>
      <c r="D383" s="364">
        <v>52</v>
      </c>
      <c r="E383" s="364">
        <v>52</v>
      </c>
      <c r="F383" s="364">
        <v>52</v>
      </c>
      <c r="G383" s="364">
        <v>52</v>
      </c>
      <c r="H383" s="474">
        <v>53</v>
      </c>
      <c r="I383" s="364">
        <v>52</v>
      </c>
      <c r="J383" s="364">
        <v>53</v>
      </c>
      <c r="K383" s="364">
        <v>54</v>
      </c>
      <c r="L383" s="522">
        <v>53</v>
      </c>
      <c r="M383" s="364">
        <v>56</v>
      </c>
      <c r="N383" s="367">
        <f t="shared" ref="N383:N386" si="149">INDEX(B383:M383,COUNT(B383:M383))</f>
        <v>56</v>
      </c>
      <c r="O383" s="367">
        <f t="shared" si="148"/>
        <v>51.583333333333336</v>
      </c>
    </row>
    <row r="384" spans="1:15" x14ac:dyDescent="0.2">
      <c r="A384" s="247" t="s">
        <v>50</v>
      </c>
      <c r="B384" s="227">
        <v>118</v>
      </c>
      <c r="C384" s="227">
        <v>121</v>
      </c>
      <c r="D384" s="227">
        <v>128</v>
      </c>
      <c r="E384" s="227">
        <v>128</v>
      </c>
      <c r="F384" s="227">
        <v>130</v>
      </c>
      <c r="G384" s="227">
        <v>129</v>
      </c>
      <c r="H384" s="475">
        <v>127</v>
      </c>
      <c r="I384" s="227">
        <v>127</v>
      </c>
      <c r="J384" s="227">
        <v>136</v>
      </c>
      <c r="K384" s="227">
        <v>132</v>
      </c>
      <c r="L384" s="512">
        <v>132</v>
      </c>
      <c r="M384" s="227">
        <v>133</v>
      </c>
      <c r="N384" s="250">
        <f t="shared" si="149"/>
        <v>133</v>
      </c>
      <c r="O384" s="250">
        <f t="shared" si="148"/>
        <v>128.41666666666666</v>
      </c>
    </row>
    <row r="385" spans="1:15" x14ac:dyDescent="0.2">
      <c r="A385" s="368" t="s">
        <v>51</v>
      </c>
      <c r="B385" s="364">
        <v>6</v>
      </c>
      <c r="C385" s="364">
        <v>1</v>
      </c>
      <c r="D385" s="364">
        <v>8</v>
      </c>
      <c r="E385" s="364">
        <v>8</v>
      </c>
      <c r="F385" s="364">
        <v>8</v>
      </c>
      <c r="G385" s="364">
        <v>8</v>
      </c>
      <c r="H385" s="474">
        <v>8</v>
      </c>
      <c r="I385" s="364">
        <v>8</v>
      </c>
      <c r="J385" s="364">
        <v>8</v>
      </c>
      <c r="K385" s="364">
        <v>9</v>
      </c>
      <c r="L385" s="522">
        <v>13</v>
      </c>
      <c r="M385" s="364">
        <v>9</v>
      </c>
      <c r="N385" s="367">
        <f t="shared" si="149"/>
        <v>9</v>
      </c>
      <c r="O385" s="367">
        <f t="shared" si="148"/>
        <v>7.833333333333333</v>
      </c>
    </row>
    <row r="386" spans="1:15" x14ac:dyDescent="0.2">
      <c r="A386" s="247" t="s">
        <v>52</v>
      </c>
      <c r="B386" s="227">
        <v>1</v>
      </c>
      <c r="C386" s="227">
        <v>1</v>
      </c>
      <c r="D386" s="227">
        <v>1</v>
      </c>
      <c r="E386" s="227">
        <v>1</v>
      </c>
      <c r="F386" s="227">
        <v>1</v>
      </c>
      <c r="G386" s="227">
        <v>1</v>
      </c>
      <c r="H386" s="475">
        <v>1</v>
      </c>
      <c r="I386" s="227">
        <v>1</v>
      </c>
      <c r="J386" s="227">
        <v>1</v>
      </c>
      <c r="K386" s="227">
        <v>1</v>
      </c>
      <c r="L386" s="227">
        <v>1</v>
      </c>
      <c r="M386" s="227">
        <v>1</v>
      </c>
      <c r="N386" s="250">
        <f t="shared" si="149"/>
        <v>1</v>
      </c>
      <c r="O386" s="250">
        <f t="shared" si="148"/>
        <v>1</v>
      </c>
    </row>
    <row r="387" spans="1:15" x14ac:dyDescent="0.2">
      <c r="A387" s="368" t="s">
        <v>53</v>
      </c>
      <c r="B387" s="364">
        <v>1</v>
      </c>
      <c r="C387" s="364">
        <v>1</v>
      </c>
      <c r="D387" s="364">
        <v>1</v>
      </c>
      <c r="E387" s="364">
        <v>1</v>
      </c>
      <c r="F387" s="364">
        <v>1</v>
      </c>
      <c r="G387" s="364">
        <v>1</v>
      </c>
      <c r="H387" s="474">
        <v>1</v>
      </c>
      <c r="I387" s="364">
        <v>1</v>
      </c>
      <c r="J387" s="364">
        <v>1</v>
      </c>
      <c r="K387" s="364">
        <v>1</v>
      </c>
      <c r="L387" s="364">
        <v>1</v>
      </c>
      <c r="M387" s="364">
        <v>1</v>
      </c>
      <c r="N387" s="367">
        <f>INDEX(B386:M386,COUNT(B386:M386))</f>
        <v>1</v>
      </c>
      <c r="O387" s="367">
        <f t="shared" si="148"/>
        <v>1</v>
      </c>
    </row>
    <row r="388" spans="1:15" x14ac:dyDescent="0.2">
      <c r="A388" s="247" t="s">
        <v>6</v>
      </c>
      <c r="B388" s="254"/>
      <c r="C388" s="227"/>
      <c r="D388" s="227"/>
      <c r="E388" s="227"/>
      <c r="F388" s="227"/>
      <c r="G388" s="227"/>
      <c r="H388" s="475"/>
      <c r="I388" s="227"/>
      <c r="J388" s="227"/>
      <c r="K388" s="227">
        <v>0</v>
      </c>
      <c r="L388" s="227">
        <v>0</v>
      </c>
      <c r="M388" s="227">
        <v>0</v>
      </c>
      <c r="N388" s="250">
        <f>INDEX(B388:M388,COUNT(B387:M387))</f>
        <v>0</v>
      </c>
      <c r="O388" s="250">
        <f t="shared" si="148"/>
        <v>0</v>
      </c>
    </row>
    <row r="389" spans="1:15" x14ac:dyDescent="0.2">
      <c r="A389" s="207" t="s">
        <v>0</v>
      </c>
      <c r="B389" s="206">
        <f t="shared" ref="B389:M389" si="150">SUM(B380:B388)</f>
        <v>302</v>
      </c>
      <c r="C389" s="206">
        <f>SUM(C380:C388)</f>
        <v>302</v>
      </c>
      <c r="D389" s="206">
        <f t="shared" si="150"/>
        <v>326</v>
      </c>
      <c r="E389" s="206">
        <f t="shared" si="150"/>
        <v>330</v>
      </c>
      <c r="F389" s="206">
        <f t="shared" si="150"/>
        <v>336</v>
      </c>
      <c r="G389" s="206">
        <f t="shared" si="150"/>
        <v>336</v>
      </c>
      <c r="H389" s="206">
        <f t="shared" si="150"/>
        <v>337</v>
      </c>
      <c r="I389" s="206">
        <f t="shared" si="150"/>
        <v>333</v>
      </c>
      <c r="J389" s="206">
        <f t="shared" si="150"/>
        <v>344</v>
      </c>
      <c r="K389" s="365">
        <f t="shared" si="150"/>
        <v>341</v>
      </c>
      <c r="L389" s="365">
        <f t="shared" si="150"/>
        <v>344</v>
      </c>
      <c r="M389" s="365">
        <f t="shared" si="150"/>
        <v>351</v>
      </c>
      <c r="N389" s="206">
        <f>SUM(N380:N388)</f>
        <v>351</v>
      </c>
      <c r="O389" s="206">
        <f>SUM(O380:O388)</f>
        <v>331.83333333333331</v>
      </c>
    </row>
    <row r="390" spans="1:15" ht="15" customHeight="1" x14ac:dyDescent="0.2">
      <c r="A390" s="664"/>
      <c r="B390" s="665"/>
      <c r="C390" s="665"/>
      <c r="D390" s="665"/>
      <c r="E390" s="665"/>
      <c r="F390" s="665"/>
      <c r="G390" s="665"/>
      <c r="H390" s="665"/>
      <c r="I390" s="665"/>
      <c r="J390" s="665"/>
      <c r="K390" s="665"/>
      <c r="L390" s="665"/>
      <c r="M390" s="665"/>
      <c r="N390" s="665"/>
      <c r="O390" s="666"/>
    </row>
    <row r="391" spans="1:15" x14ac:dyDescent="0.2">
      <c r="A391" s="661" t="s">
        <v>497</v>
      </c>
      <c r="B391" s="661"/>
      <c r="C391" s="661"/>
      <c r="D391" s="661"/>
      <c r="E391" s="661"/>
      <c r="F391" s="661"/>
      <c r="G391" s="661"/>
      <c r="H391" s="661"/>
      <c r="I391" s="661"/>
      <c r="J391" s="661"/>
      <c r="K391" s="661"/>
      <c r="L391" s="661"/>
      <c r="M391" s="661"/>
      <c r="N391" s="661"/>
      <c r="O391" s="661"/>
    </row>
    <row r="392" spans="1:15" x14ac:dyDescent="0.2">
      <c r="A392" s="188" t="s">
        <v>7</v>
      </c>
      <c r="B392" s="107">
        <v>25</v>
      </c>
      <c r="C392" s="107">
        <v>22</v>
      </c>
      <c r="D392" s="88">
        <v>18</v>
      </c>
      <c r="E392" s="107">
        <v>18</v>
      </c>
      <c r="F392" s="88">
        <v>23</v>
      </c>
      <c r="G392" s="107">
        <v>36</v>
      </c>
      <c r="H392" s="88">
        <v>37</v>
      </c>
      <c r="I392" s="107">
        <v>37</v>
      </c>
      <c r="J392" s="107">
        <v>21</v>
      </c>
      <c r="K392" s="107">
        <v>20</v>
      </c>
      <c r="L392" s="107">
        <v>19</v>
      </c>
      <c r="M392" s="107">
        <v>26</v>
      </c>
      <c r="N392" s="104">
        <f t="shared" ref="N392:N400" si="151">SUM(B392:M392)</f>
        <v>302</v>
      </c>
      <c r="O392" s="90">
        <f>IF(N392=0,0,AVERAGE(B392:M392))</f>
        <v>25.166666666666668</v>
      </c>
    </row>
    <row r="393" spans="1:15" x14ac:dyDescent="0.2">
      <c r="A393" s="284" t="s">
        <v>339</v>
      </c>
      <c r="B393" s="232">
        <v>5</v>
      </c>
      <c r="C393" s="232">
        <v>3</v>
      </c>
      <c r="D393" s="227">
        <v>4</v>
      </c>
      <c r="E393" s="232">
        <v>4</v>
      </c>
      <c r="F393" s="227">
        <v>3</v>
      </c>
      <c r="G393" s="232">
        <v>4</v>
      </c>
      <c r="H393" s="227">
        <v>3</v>
      </c>
      <c r="I393" s="232">
        <v>5</v>
      </c>
      <c r="J393" s="232">
        <v>5</v>
      </c>
      <c r="K393" s="232">
        <v>5</v>
      </c>
      <c r="L393" s="232">
        <v>5</v>
      </c>
      <c r="M393" s="232">
        <v>7</v>
      </c>
      <c r="N393" s="250">
        <f t="shared" si="151"/>
        <v>53</v>
      </c>
      <c r="O393" s="228">
        <f>IF(N393=0,0,AVERAGE(B393:M393))</f>
        <v>4.416666666666667</v>
      </c>
    </row>
    <row r="394" spans="1:15" x14ac:dyDescent="0.2">
      <c r="A394" s="98" t="s">
        <v>8</v>
      </c>
      <c r="B394" s="110">
        <v>65</v>
      </c>
      <c r="C394" s="189">
        <v>11</v>
      </c>
      <c r="D394" s="189">
        <v>28</v>
      </c>
      <c r="E394" s="189">
        <v>6</v>
      </c>
      <c r="F394" s="189">
        <v>11</v>
      </c>
      <c r="G394" s="189">
        <v>5</v>
      </c>
      <c r="H394" s="189">
        <v>7</v>
      </c>
      <c r="I394" s="189">
        <v>5</v>
      </c>
      <c r="J394" s="189">
        <v>19</v>
      </c>
      <c r="K394" s="189">
        <v>7</v>
      </c>
      <c r="L394" s="189">
        <v>9</v>
      </c>
      <c r="M394" s="110">
        <v>16</v>
      </c>
      <c r="N394" s="104">
        <f t="shared" si="151"/>
        <v>189</v>
      </c>
      <c r="O394" s="90">
        <f t="shared" ref="O394:O401" si="152">IF(N394=0,0,AVERAGE(B394:M394))</f>
        <v>15.75</v>
      </c>
    </row>
    <row r="395" spans="1:15" x14ac:dyDescent="0.2">
      <c r="A395" s="247" t="s">
        <v>9</v>
      </c>
      <c r="B395" s="232">
        <v>6</v>
      </c>
      <c r="C395" s="285">
        <v>11</v>
      </c>
      <c r="D395" s="285">
        <v>4</v>
      </c>
      <c r="E395" s="285">
        <v>2</v>
      </c>
      <c r="F395" s="285">
        <v>5</v>
      </c>
      <c r="G395" s="285">
        <v>5</v>
      </c>
      <c r="H395" s="285">
        <v>6</v>
      </c>
      <c r="I395" s="285">
        <v>9</v>
      </c>
      <c r="J395" s="285">
        <v>8</v>
      </c>
      <c r="K395" s="285">
        <v>10</v>
      </c>
      <c r="L395" s="285">
        <v>6</v>
      </c>
      <c r="M395" s="232">
        <v>9</v>
      </c>
      <c r="N395" s="250">
        <f t="shared" si="151"/>
        <v>81</v>
      </c>
      <c r="O395" s="228">
        <f t="shared" si="152"/>
        <v>6.75</v>
      </c>
    </row>
    <row r="396" spans="1:15" x14ac:dyDescent="0.2">
      <c r="A396" s="190" t="s">
        <v>10</v>
      </c>
      <c r="B396" s="127">
        <v>302</v>
      </c>
      <c r="C396" s="127">
        <v>302</v>
      </c>
      <c r="D396" s="127">
        <v>326</v>
      </c>
      <c r="E396" s="127">
        <v>330</v>
      </c>
      <c r="F396" s="127">
        <v>336</v>
      </c>
      <c r="G396" s="127">
        <v>336</v>
      </c>
      <c r="H396" s="127">
        <v>337</v>
      </c>
      <c r="I396" s="127">
        <v>333</v>
      </c>
      <c r="J396" s="127">
        <v>344</v>
      </c>
      <c r="K396" s="127">
        <v>341</v>
      </c>
      <c r="L396" s="127">
        <f>K396+L394-L395</f>
        <v>344</v>
      </c>
      <c r="M396" s="351">
        <v>351</v>
      </c>
      <c r="N396" s="511">
        <f>INDEX(B396:M396,COUNT(B396:M396))</f>
        <v>351</v>
      </c>
      <c r="O396" s="90">
        <f t="shared" si="152"/>
        <v>331.83333333333331</v>
      </c>
    </row>
    <row r="397" spans="1:15" x14ac:dyDescent="0.2">
      <c r="A397" s="247" t="s">
        <v>439</v>
      </c>
      <c r="B397" s="286">
        <v>981.45</v>
      </c>
      <c r="C397" s="286">
        <v>664.19</v>
      </c>
      <c r="D397" s="286">
        <v>1079.49</v>
      </c>
      <c r="E397" s="287">
        <v>1034.2</v>
      </c>
      <c r="F397" s="287">
        <v>865.53</v>
      </c>
      <c r="G397" s="286">
        <v>1405.16</v>
      </c>
      <c r="H397" s="286">
        <v>1214.46</v>
      </c>
      <c r="I397" s="286">
        <v>1465.78</v>
      </c>
      <c r="J397" s="232">
        <v>1311</v>
      </c>
      <c r="K397" s="232">
        <v>1381</v>
      </c>
      <c r="L397" s="232">
        <v>1116</v>
      </c>
      <c r="M397" s="232">
        <v>1617</v>
      </c>
      <c r="N397" s="250">
        <f t="shared" si="151"/>
        <v>14135.26</v>
      </c>
      <c r="O397" s="228">
        <f t="shared" si="152"/>
        <v>1177.9383333333333</v>
      </c>
    </row>
    <row r="398" spans="1:15" x14ac:dyDescent="0.2">
      <c r="A398" s="98" t="s">
        <v>11</v>
      </c>
      <c r="B398" s="482">
        <f t="shared" ref="B398:L398" si="153">IF(B397=0,"",B397/(B396*B476*7.33)*100)</f>
        <v>1.4301960291713649</v>
      </c>
      <c r="C398" s="482">
        <f t="shared" si="153"/>
        <v>1.0715770004685194</v>
      </c>
      <c r="D398" s="482">
        <f t="shared" si="153"/>
        <v>1.457254331912559</v>
      </c>
      <c r="E398" s="482">
        <f t="shared" si="153"/>
        <v>1.4251657089310568</v>
      </c>
      <c r="F398" s="482">
        <f t="shared" si="153"/>
        <v>1.1336452681675582</v>
      </c>
      <c r="G398" s="482">
        <f t="shared" si="153"/>
        <v>1.9017843608566669</v>
      </c>
      <c r="H398" s="482">
        <f t="shared" si="153"/>
        <v>1.585943261190671</v>
      </c>
      <c r="I398" s="482">
        <f t="shared" si="153"/>
        <v>1.9371305469091853</v>
      </c>
      <c r="J398" s="482">
        <f t="shared" si="153"/>
        <v>1.7330816333005488</v>
      </c>
      <c r="K398" s="482">
        <f t="shared" si="153"/>
        <v>1.7822705507345056</v>
      </c>
      <c r="L398" s="482">
        <f t="shared" si="153"/>
        <v>1.4753006123290713</v>
      </c>
      <c r="M398" s="191">
        <v>2</v>
      </c>
      <c r="N398" s="104">
        <f t="shared" si="151"/>
        <v>18.933349303971706</v>
      </c>
      <c r="O398" s="90">
        <f t="shared" si="152"/>
        <v>1.5777791086643089</v>
      </c>
    </row>
    <row r="399" spans="1:15" x14ac:dyDescent="0.2">
      <c r="A399" s="247" t="s">
        <v>12</v>
      </c>
      <c r="B399" s="286">
        <v>311.35000000000002</v>
      </c>
      <c r="C399" s="286">
        <v>898.55</v>
      </c>
      <c r="D399" s="286">
        <v>550.23</v>
      </c>
      <c r="E399" s="286">
        <v>466.95</v>
      </c>
      <c r="F399" s="287">
        <v>666.82</v>
      </c>
      <c r="G399" s="286">
        <v>1117.17</v>
      </c>
      <c r="H399" s="286">
        <v>909.92</v>
      </c>
      <c r="I399" s="286">
        <v>815.26</v>
      </c>
      <c r="J399" s="286">
        <v>836.04</v>
      </c>
      <c r="K399" s="286">
        <v>832.13</v>
      </c>
      <c r="L399" s="286">
        <v>690.61</v>
      </c>
      <c r="M399" s="286">
        <v>952.24</v>
      </c>
      <c r="N399" s="250">
        <f t="shared" si="151"/>
        <v>9047.27</v>
      </c>
      <c r="O399" s="228">
        <f t="shared" si="152"/>
        <v>753.93916666666667</v>
      </c>
    </row>
    <row r="400" spans="1:15" x14ac:dyDescent="0.2">
      <c r="A400" s="98" t="s">
        <v>13</v>
      </c>
      <c r="B400" s="192">
        <v>483.39</v>
      </c>
      <c r="C400" s="192">
        <v>335.08</v>
      </c>
      <c r="D400" s="193">
        <v>239.47</v>
      </c>
      <c r="E400" s="464">
        <v>304.42</v>
      </c>
      <c r="F400" s="464">
        <v>264</v>
      </c>
      <c r="G400" s="464">
        <v>594.26</v>
      </c>
      <c r="H400" s="464">
        <v>722.99</v>
      </c>
      <c r="I400" s="464">
        <v>734.1</v>
      </c>
      <c r="J400" s="194">
        <v>757</v>
      </c>
      <c r="K400" s="194">
        <v>744</v>
      </c>
      <c r="L400" s="194">
        <v>771</v>
      </c>
      <c r="M400" s="194">
        <v>933</v>
      </c>
      <c r="N400" s="104">
        <f t="shared" si="151"/>
        <v>6882.7099999999991</v>
      </c>
      <c r="O400" s="90">
        <f t="shared" si="152"/>
        <v>573.55916666666656</v>
      </c>
    </row>
    <row r="401" spans="1:37" x14ac:dyDescent="0.2">
      <c r="A401" s="247" t="s">
        <v>14</v>
      </c>
      <c r="B401" s="288">
        <f>IFERROR(IF(B396="","",((B394+B395)/2)*(100)/B396),"")</f>
        <v>11.754966887417218</v>
      </c>
      <c r="C401" s="288">
        <f t="shared" ref="C401:M401" si="154">IFERROR(IF(C396="","",((C394+C395)/2)*(100)/C396),"")</f>
        <v>3.6423841059602649</v>
      </c>
      <c r="D401" s="288">
        <f t="shared" si="154"/>
        <v>4.9079754601226995</v>
      </c>
      <c r="E401" s="288">
        <f t="shared" si="154"/>
        <v>1.2121212121212122</v>
      </c>
      <c r="F401" s="288">
        <f t="shared" si="154"/>
        <v>2.3809523809523809</v>
      </c>
      <c r="G401" s="288">
        <f t="shared" si="154"/>
        <v>1.4880952380952381</v>
      </c>
      <c r="H401" s="288">
        <f t="shared" si="154"/>
        <v>1.9287833827893175</v>
      </c>
      <c r="I401" s="288">
        <f t="shared" si="154"/>
        <v>2.1021021021021022</v>
      </c>
      <c r="J401" s="288">
        <f t="shared" si="154"/>
        <v>3.9244186046511627</v>
      </c>
      <c r="K401" s="288">
        <f t="shared" si="154"/>
        <v>2.4926686217008798</v>
      </c>
      <c r="L401" s="288">
        <f t="shared" si="154"/>
        <v>2.1802325581395348</v>
      </c>
      <c r="M401" s="288">
        <f t="shared" si="154"/>
        <v>3.5612535612535612</v>
      </c>
      <c r="N401" s="250">
        <f>SUM(B401:M401)</f>
        <v>41.575954115305564</v>
      </c>
      <c r="O401" s="228">
        <f t="shared" si="152"/>
        <v>3.4646628429421304</v>
      </c>
    </row>
    <row r="402" spans="1:37" x14ac:dyDescent="0.2">
      <c r="A402" s="98" t="s">
        <v>252</v>
      </c>
      <c r="B402" s="195">
        <f t="shared" ref="B402:M402" si="155">IFERROR(B358/B363,"")</f>
        <v>0.32119205298013243</v>
      </c>
      <c r="C402" s="195">
        <f t="shared" si="155"/>
        <v>0.31788079470198677</v>
      </c>
      <c r="D402" s="195">
        <f t="shared" si="155"/>
        <v>0.32515337423312884</v>
      </c>
      <c r="E402" s="195">
        <f t="shared" ref="E402" si="156">IFERROR(E358/E363,"")</f>
        <v>0.32121212121212123</v>
      </c>
      <c r="F402" s="195">
        <f t="shared" si="155"/>
        <v>0.30654761904761907</v>
      </c>
      <c r="G402" s="195">
        <f t="shared" si="155"/>
        <v>0.29464285714285715</v>
      </c>
      <c r="H402" s="195">
        <f t="shared" si="155"/>
        <v>0.28783382789317508</v>
      </c>
      <c r="I402" s="195">
        <f t="shared" si="155"/>
        <v>0.28528528528528529</v>
      </c>
      <c r="J402" s="195">
        <f t="shared" si="155"/>
        <v>0.30813953488372092</v>
      </c>
      <c r="K402" s="195">
        <f>IFERROR(K358/K363,"")</f>
        <v>0.30791788856304986</v>
      </c>
      <c r="L402" s="195">
        <f t="shared" si="155"/>
        <v>0.30523255813953487</v>
      </c>
      <c r="M402" s="195">
        <f t="shared" si="155"/>
        <v>0.31054131054131057</v>
      </c>
      <c r="N402" s="309">
        <f t="shared" ref="N402:N410" si="157">INDEX(B402:M402,COUNT(B402:M402))</f>
        <v>0.31054131054131057</v>
      </c>
      <c r="O402" s="307">
        <f>IF(N402=0,0,AVERAGE(B402:M402))</f>
        <v>0.30763160205199352</v>
      </c>
    </row>
    <row r="403" spans="1:37" x14ac:dyDescent="0.2">
      <c r="A403" s="247" t="s">
        <v>251</v>
      </c>
      <c r="B403" s="289">
        <f t="shared" ref="B403:M403" si="158">IFERROR(B359/B363,"")</f>
        <v>0.20860927152317882</v>
      </c>
      <c r="C403" s="289">
        <f t="shared" si="158"/>
        <v>0.20529801324503311</v>
      </c>
      <c r="D403" s="289">
        <f t="shared" si="158"/>
        <v>0.22392638036809817</v>
      </c>
      <c r="E403" s="289">
        <f t="shared" ref="E403" si="159">IFERROR(E359/E363,"")</f>
        <v>0.22727272727272727</v>
      </c>
      <c r="F403" s="289">
        <f t="shared" si="158"/>
        <v>0.24404761904761904</v>
      </c>
      <c r="G403" s="289">
        <f t="shared" si="158"/>
        <v>0.24404761904761904</v>
      </c>
      <c r="H403" s="289">
        <f t="shared" si="158"/>
        <v>0.24629080118694363</v>
      </c>
      <c r="I403" s="289">
        <f t="shared" si="158"/>
        <v>0.25225225225225223</v>
      </c>
      <c r="J403" s="289">
        <f t="shared" si="158"/>
        <v>0.2441860465116279</v>
      </c>
      <c r="K403" s="289">
        <f t="shared" si="158"/>
        <v>0.24340175953079179</v>
      </c>
      <c r="L403" s="289">
        <f t="shared" si="158"/>
        <v>0.23546511627906977</v>
      </c>
      <c r="M403" s="289">
        <f t="shared" si="158"/>
        <v>0.23646723646723647</v>
      </c>
      <c r="N403" s="310">
        <f t="shared" si="157"/>
        <v>0.23646723646723647</v>
      </c>
      <c r="O403" s="308">
        <f t="shared" ref="O403:O409" si="160">IF(N403=0,0,AVERAGE(B403:M403))</f>
        <v>0.23427207022768312</v>
      </c>
      <c r="P403" s="609"/>
    </row>
    <row r="404" spans="1:37" ht="15" customHeight="1" x14ac:dyDescent="0.2">
      <c r="A404" s="98" t="s">
        <v>253</v>
      </c>
      <c r="B404" s="195">
        <f t="shared" ref="B404:M404" si="161">IFERROR(B360/B363,"")</f>
        <v>0.10927152317880795</v>
      </c>
      <c r="C404" s="195">
        <f t="shared" si="161"/>
        <v>0.10927152317880795</v>
      </c>
      <c r="D404" s="195">
        <f t="shared" si="161"/>
        <v>0.10429447852760736</v>
      </c>
      <c r="E404" s="195">
        <f t="shared" ref="E404" si="162">IFERROR(E360/E363,"")</f>
        <v>0.10303030303030303</v>
      </c>
      <c r="F404" s="195">
        <f t="shared" si="161"/>
        <v>0.11011904761904762</v>
      </c>
      <c r="G404" s="195">
        <f t="shared" si="161"/>
        <v>0.11011904761904762</v>
      </c>
      <c r="H404" s="195">
        <f t="shared" si="161"/>
        <v>0.10682492581602374</v>
      </c>
      <c r="I404" s="195">
        <f t="shared" si="161"/>
        <v>0.1111111111111111</v>
      </c>
      <c r="J404" s="195">
        <f t="shared" si="161"/>
        <v>0.10755813953488372</v>
      </c>
      <c r="K404" s="195">
        <f t="shared" si="161"/>
        <v>0.10263929618768329</v>
      </c>
      <c r="L404" s="195">
        <f t="shared" si="161"/>
        <v>0.10465116279069768</v>
      </c>
      <c r="M404" s="195">
        <f t="shared" si="161"/>
        <v>0.10541310541310542</v>
      </c>
      <c r="N404" s="309">
        <f t="shared" si="157"/>
        <v>0.10541310541310542</v>
      </c>
      <c r="O404" s="307">
        <f t="shared" si="160"/>
        <v>0.10702530533392718</v>
      </c>
      <c r="P404" s="609"/>
    </row>
    <row r="405" spans="1:37" ht="15" customHeight="1" x14ac:dyDescent="0.2">
      <c r="A405" s="247" t="s">
        <v>272</v>
      </c>
      <c r="B405" s="289">
        <f t="shared" ref="B405:M405" si="163">IFERROR(B361/B363,"")</f>
        <v>3.6423841059602648E-2</v>
      </c>
      <c r="C405" s="289">
        <f t="shared" si="163"/>
        <v>3.6423841059602648E-2</v>
      </c>
      <c r="D405" s="289">
        <f t="shared" si="163"/>
        <v>3.3742331288343558E-2</v>
      </c>
      <c r="E405" s="289">
        <f t="shared" ref="E405" si="164">IFERROR(E361/E363,"")</f>
        <v>3.9393939393939391E-2</v>
      </c>
      <c r="F405" s="289">
        <f t="shared" si="163"/>
        <v>3.8690476190476192E-2</v>
      </c>
      <c r="G405" s="289">
        <f t="shared" si="163"/>
        <v>3.8690476190476192E-2</v>
      </c>
      <c r="H405" s="289">
        <f t="shared" si="163"/>
        <v>3.857566765578635E-2</v>
      </c>
      <c r="I405" s="289">
        <f t="shared" si="163"/>
        <v>3.903903903903904E-2</v>
      </c>
      <c r="J405" s="289">
        <f t="shared" si="163"/>
        <v>3.7790697674418602E-2</v>
      </c>
      <c r="K405" s="289">
        <f t="shared" si="163"/>
        <v>3.8123167155425221E-2</v>
      </c>
      <c r="L405" s="289">
        <f t="shared" si="163"/>
        <v>3.7790697674418602E-2</v>
      </c>
      <c r="M405" s="289">
        <f t="shared" si="163"/>
        <v>3.7037037037037035E-2</v>
      </c>
      <c r="N405" s="310">
        <f t="shared" si="157"/>
        <v>3.7037037037037035E-2</v>
      </c>
      <c r="O405" s="308">
        <f t="shared" si="160"/>
        <v>3.7643434284880463E-2</v>
      </c>
      <c r="P405" s="609"/>
    </row>
    <row r="406" spans="1:37" ht="15" customHeight="1" x14ac:dyDescent="0.2">
      <c r="A406" s="98" t="s">
        <v>513</v>
      </c>
      <c r="B406" s="195">
        <f t="shared" ref="B406:M406" si="165">IFERROR(B362/B363,"")</f>
        <v>0.32450331125827814</v>
      </c>
      <c r="C406" s="195">
        <f t="shared" si="165"/>
        <v>0.33112582781456956</v>
      </c>
      <c r="D406" s="195">
        <f t="shared" si="165"/>
        <v>0.31288343558282211</v>
      </c>
      <c r="E406" s="195">
        <f t="shared" si="165"/>
        <v>0.30909090909090908</v>
      </c>
      <c r="F406" s="195">
        <f t="shared" si="165"/>
        <v>0.30059523809523808</v>
      </c>
      <c r="G406" s="195">
        <f t="shared" si="165"/>
        <v>0.3125</v>
      </c>
      <c r="H406" s="195">
        <f t="shared" si="165"/>
        <v>0.32047477744807124</v>
      </c>
      <c r="I406" s="195">
        <f t="shared" si="165"/>
        <v>0.31231231231231232</v>
      </c>
      <c r="J406" s="195">
        <f t="shared" si="165"/>
        <v>0.30232558139534882</v>
      </c>
      <c r="K406" s="195">
        <f t="shared" si="165"/>
        <v>0.30791788856304986</v>
      </c>
      <c r="L406" s="195">
        <f t="shared" si="165"/>
        <v>0.31686046511627908</v>
      </c>
      <c r="M406" s="195">
        <f t="shared" si="165"/>
        <v>0.31054131054131057</v>
      </c>
      <c r="N406" s="309">
        <f>INDEX(B406:M406,COUNT(B406:M406))</f>
        <v>0.31054131054131057</v>
      </c>
      <c r="O406" s="307">
        <f t="shared" si="160"/>
        <v>0.31342758810151577</v>
      </c>
      <c r="P406" s="609"/>
    </row>
    <row r="407" spans="1:37" ht="15" customHeight="1" x14ac:dyDescent="0.2">
      <c r="A407" s="247" t="s">
        <v>354</v>
      </c>
      <c r="B407" s="289">
        <f t="shared" ref="B407:L407" si="166">IFERROR(B408/B363,"")</f>
        <v>3.3112582781456956E-2</v>
      </c>
      <c r="C407" s="289">
        <f t="shared" si="166"/>
        <v>3.3112582781456956E-2</v>
      </c>
      <c r="D407" s="289">
        <f t="shared" si="166"/>
        <v>3.0674846625766871E-2</v>
      </c>
      <c r="E407" s="289">
        <f t="shared" ref="E407" si="167">IFERROR(E408/E363,"")</f>
        <v>3.0303030303030304E-2</v>
      </c>
      <c r="F407" s="289">
        <f t="shared" si="166"/>
        <v>2.976190476190476E-2</v>
      </c>
      <c r="G407" s="289">
        <f t="shared" si="166"/>
        <v>2.976190476190476E-2</v>
      </c>
      <c r="H407" s="289">
        <f t="shared" si="166"/>
        <v>2.967359050445104E-2</v>
      </c>
      <c r="I407" s="289">
        <f t="shared" si="166"/>
        <v>3.3033033033033031E-2</v>
      </c>
      <c r="J407" s="289">
        <f t="shared" si="166"/>
        <v>5.5232558139534885E-2</v>
      </c>
      <c r="K407" s="289">
        <f t="shared" si="166"/>
        <v>5.5718475073313782E-2</v>
      </c>
      <c r="L407" s="289">
        <f t="shared" si="166"/>
        <v>5.232558139534884E-2</v>
      </c>
      <c r="M407" s="289">
        <f>IFERROR(M408/M363,"")</f>
        <v>5.128205128205128E-2</v>
      </c>
      <c r="N407" s="310">
        <f t="shared" si="157"/>
        <v>5.128205128205128E-2</v>
      </c>
      <c r="O407" s="308">
        <f t="shared" si="160"/>
        <v>3.8666011786937786E-2</v>
      </c>
      <c r="P407" s="609"/>
    </row>
    <row r="408" spans="1:37" ht="15" customHeight="1" x14ac:dyDescent="0.2">
      <c r="A408" s="98" t="s">
        <v>352</v>
      </c>
      <c r="B408" s="558">
        <v>10</v>
      </c>
      <c r="C408" s="196">
        <v>10</v>
      </c>
      <c r="D408" s="197">
        <v>10</v>
      </c>
      <c r="E408" s="197">
        <v>10</v>
      </c>
      <c r="F408" s="197">
        <v>10</v>
      </c>
      <c r="G408" s="197">
        <v>10</v>
      </c>
      <c r="H408" s="197">
        <v>10</v>
      </c>
      <c r="I408" s="197">
        <v>11</v>
      </c>
      <c r="J408" s="197">
        <v>19</v>
      </c>
      <c r="K408" s="197">
        <v>19</v>
      </c>
      <c r="L408" s="197">
        <v>18</v>
      </c>
      <c r="M408" s="198">
        <v>18</v>
      </c>
      <c r="N408" s="104">
        <f t="shared" si="157"/>
        <v>18</v>
      </c>
      <c r="O408" s="90">
        <f t="shared" si="160"/>
        <v>12.916666666666666</v>
      </c>
      <c r="P408" s="143"/>
      <c r="Q408" s="143"/>
      <c r="R408" s="143"/>
      <c r="S408" s="143"/>
      <c r="T408" s="143"/>
      <c r="U408" s="143"/>
      <c r="V408" s="143"/>
      <c r="W408" s="143"/>
    </row>
    <row r="409" spans="1:37" ht="15" customHeight="1" x14ac:dyDescent="0.2">
      <c r="A409" s="247" t="s">
        <v>353</v>
      </c>
      <c r="B409" s="291">
        <v>6</v>
      </c>
      <c r="C409" s="290"/>
      <c r="D409" s="291">
        <v>7</v>
      </c>
      <c r="E409" s="291">
        <v>8</v>
      </c>
      <c r="F409" s="291">
        <v>8</v>
      </c>
      <c r="G409" s="291">
        <v>8</v>
      </c>
      <c r="H409" s="291">
        <v>8</v>
      </c>
      <c r="I409" s="291">
        <v>8</v>
      </c>
      <c r="J409" s="291">
        <v>8</v>
      </c>
      <c r="K409" s="291">
        <v>8</v>
      </c>
      <c r="L409" s="291">
        <v>8</v>
      </c>
      <c r="M409" s="292">
        <v>7</v>
      </c>
      <c r="N409" s="250">
        <f t="shared" si="157"/>
        <v>8</v>
      </c>
      <c r="O409" s="228">
        <f t="shared" si="160"/>
        <v>7.6363636363636367</v>
      </c>
      <c r="P409" s="609"/>
    </row>
    <row r="410" spans="1:37" ht="15" customHeight="1" x14ac:dyDescent="0.2">
      <c r="A410" s="98" t="s">
        <v>330</v>
      </c>
      <c r="B410" s="89">
        <v>17</v>
      </c>
      <c r="C410" s="89">
        <v>17</v>
      </c>
      <c r="D410" s="89">
        <v>17</v>
      </c>
      <c r="E410" s="89">
        <v>17</v>
      </c>
      <c r="F410" s="89">
        <v>17</v>
      </c>
      <c r="G410" s="89">
        <v>14</v>
      </c>
      <c r="H410" s="89">
        <v>17</v>
      </c>
      <c r="I410" s="89">
        <v>17</v>
      </c>
      <c r="J410" s="89">
        <v>17</v>
      </c>
      <c r="K410" s="89">
        <v>16</v>
      </c>
      <c r="L410" s="89">
        <v>16</v>
      </c>
      <c r="M410" s="89">
        <v>17</v>
      </c>
      <c r="N410" s="104">
        <f t="shared" si="157"/>
        <v>17</v>
      </c>
      <c r="O410" s="90">
        <f>IF(N410=0,0,AVERAGE(B410:M410))</f>
        <v>16.583333333333332</v>
      </c>
    </row>
    <row r="411" spans="1:37" ht="15" customHeight="1" x14ac:dyDescent="0.2">
      <c r="A411" s="247" t="s">
        <v>254</v>
      </c>
      <c r="B411" s="232"/>
      <c r="C411" s="232"/>
      <c r="D411" s="232"/>
      <c r="E411" s="232"/>
      <c r="F411" s="227"/>
      <c r="G411" s="232"/>
      <c r="H411" s="232"/>
      <c r="I411" s="232"/>
      <c r="J411" s="232"/>
      <c r="K411" s="232"/>
      <c r="L411" s="232"/>
      <c r="M411" s="232"/>
      <c r="N411" s="250">
        <f>I411</f>
        <v>0</v>
      </c>
      <c r="O411" s="228">
        <f>IF(N411=0,0,AVERAGE(B411:M411))</f>
        <v>0</v>
      </c>
    </row>
    <row r="412" spans="1:37" ht="15" customHeight="1" x14ac:dyDescent="0.2">
      <c r="A412" s="664"/>
      <c r="B412" s="665"/>
      <c r="C412" s="665"/>
      <c r="D412" s="665"/>
      <c r="E412" s="665"/>
      <c r="F412" s="665"/>
      <c r="G412" s="665"/>
      <c r="H412" s="665"/>
      <c r="I412" s="665"/>
      <c r="J412" s="665"/>
      <c r="K412" s="665"/>
      <c r="L412" s="665"/>
      <c r="M412" s="665"/>
      <c r="N412" s="665"/>
      <c r="O412" s="666"/>
      <c r="P412" s="141"/>
      <c r="Q412" s="141"/>
      <c r="R412" s="141"/>
      <c r="S412" s="141"/>
      <c r="T412" s="141"/>
      <c r="U412" s="141"/>
      <c r="V412" s="141"/>
      <c r="W412" s="141"/>
      <c r="X412" s="141"/>
      <c r="Y412" s="141"/>
      <c r="Z412" s="141"/>
      <c r="AA412" s="141"/>
      <c r="AB412" s="141"/>
      <c r="AC412" s="141"/>
      <c r="AD412" s="141"/>
      <c r="AE412" s="141"/>
      <c r="AF412" s="141"/>
      <c r="AG412" s="141"/>
      <c r="AH412" s="141"/>
      <c r="AI412" s="141"/>
      <c r="AJ412" s="141"/>
      <c r="AK412" s="141"/>
    </row>
    <row r="413" spans="1:37" s="141" customFormat="1" x14ac:dyDescent="0.2">
      <c r="A413" s="661" t="s">
        <v>498</v>
      </c>
      <c r="B413" s="661"/>
      <c r="C413" s="661"/>
      <c r="D413" s="661"/>
      <c r="E413" s="661"/>
      <c r="F413" s="661"/>
      <c r="G413" s="661"/>
      <c r="H413" s="661"/>
      <c r="I413" s="661"/>
      <c r="J413" s="661"/>
      <c r="K413" s="661"/>
      <c r="L413" s="661"/>
      <c r="M413" s="661"/>
      <c r="N413" s="661"/>
      <c r="O413" s="661"/>
      <c r="P413" s="132"/>
      <c r="Q413" s="132"/>
      <c r="R413" s="132"/>
      <c r="S413" s="132"/>
      <c r="T413" s="132"/>
      <c r="U413" s="132"/>
      <c r="V413" s="132"/>
      <c r="W413" s="132"/>
      <c r="X413" s="132"/>
      <c r="Y413" s="132"/>
      <c r="Z413" s="132"/>
      <c r="AA413" s="132"/>
      <c r="AB413" s="132"/>
      <c r="AC413" s="132"/>
      <c r="AD413" s="132"/>
      <c r="AE413" s="132"/>
      <c r="AF413" s="132"/>
      <c r="AG413" s="132"/>
      <c r="AH413" s="132"/>
      <c r="AI413" s="132"/>
      <c r="AJ413" s="132"/>
      <c r="AK413" s="132"/>
    </row>
    <row r="414" spans="1:37" x14ac:dyDescent="0.2">
      <c r="A414" s="199" t="s">
        <v>258</v>
      </c>
      <c r="B414" s="107">
        <v>249</v>
      </c>
      <c r="C414" s="200">
        <v>250</v>
      </c>
      <c r="D414" s="200">
        <v>239</v>
      </c>
      <c r="E414" s="200">
        <v>191</v>
      </c>
      <c r="F414" s="200">
        <v>243</v>
      </c>
      <c r="G414" s="200">
        <v>268</v>
      </c>
      <c r="H414" s="123">
        <v>258</v>
      </c>
      <c r="I414" s="500">
        <v>259</v>
      </c>
      <c r="J414" s="123">
        <v>337</v>
      </c>
      <c r="K414" s="200">
        <v>323</v>
      </c>
      <c r="L414" s="200">
        <v>287</v>
      </c>
      <c r="M414" s="107">
        <v>335</v>
      </c>
      <c r="N414" s="104">
        <f t="shared" ref="N414" si="168">SUM(B414:M414)</f>
        <v>3239</v>
      </c>
      <c r="O414" s="90">
        <f t="shared" ref="O414:O421" si="169">IF(N414=0,0,AVERAGE(B414:M414))</f>
        <v>269.91666666666669</v>
      </c>
    </row>
    <row r="415" spans="1:37" x14ac:dyDescent="0.2">
      <c r="A415" s="293" t="s">
        <v>259</v>
      </c>
      <c r="B415" s="232">
        <v>3</v>
      </c>
      <c r="C415" s="294">
        <v>1</v>
      </c>
      <c r="D415" s="294">
        <v>1</v>
      </c>
      <c r="E415" s="294">
        <v>1</v>
      </c>
      <c r="F415" s="294">
        <v>1</v>
      </c>
      <c r="G415" s="294">
        <v>2</v>
      </c>
      <c r="H415" s="242">
        <v>1</v>
      </c>
      <c r="I415" s="236">
        <v>2</v>
      </c>
      <c r="J415" s="242">
        <v>3</v>
      </c>
      <c r="K415" s="294">
        <v>1</v>
      </c>
      <c r="L415" s="294">
        <v>1</v>
      </c>
      <c r="M415" s="232">
        <v>1</v>
      </c>
      <c r="N415" s="250">
        <f t="shared" ref="N415:N421" si="170">SUM(B415:M415)</f>
        <v>18</v>
      </c>
      <c r="O415" s="228">
        <f t="shared" si="169"/>
        <v>1.5</v>
      </c>
    </row>
    <row r="416" spans="1:37" x14ac:dyDescent="0.2">
      <c r="A416" s="201" t="s">
        <v>295</v>
      </c>
      <c r="B416" s="110">
        <v>100</v>
      </c>
      <c r="C416" s="202">
        <v>72</v>
      </c>
      <c r="D416" s="202">
        <v>85</v>
      </c>
      <c r="E416" s="202">
        <v>69</v>
      </c>
      <c r="F416" s="202">
        <v>89</v>
      </c>
      <c r="G416" s="202">
        <v>94</v>
      </c>
      <c r="H416" s="126">
        <v>85</v>
      </c>
      <c r="I416" s="501">
        <v>103</v>
      </c>
      <c r="J416" s="126">
        <v>137</v>
      </c>
      <c r="K416" s="202">
        <v>138</v>
      </c>
      <c r="L416" s="202">
        <v>112</v>
      </c>
      <c r="M416" s="110">
        <v>161</v>
      </c>
      <c r="N416" s="104">
        <f t="shared" si="170"/>
        <v>1245</v>
      </c>
      <c r="O416" s="90">
        <f t="shared" si="169"/>
        <v>103.75</v>
      </c>
    </row>
    <row r="417" spans="1:25" ht="15" customHeight="1" x14ac:dyDescent="0.2">
      <c r="A417" s="293" t="s">
        <v>345</v>
      </c>
      <c r="B417" s="232">
        <v>146</v>
      </c>
      <c r="C417" s="294">
        <v>177</v>
      </c>
      <c r="D417" s="294">
        <v>153</v>
      </c>
      <c r="E417" s="294">
        <v>121</v>
      </c>
      <c r="F417" s="294">
        <v>153</v>
      </c>
      <c r="G417" s="294">
        <v>172</v>
      </c>
      <c r="H417" s="242">
        <v>172</v>
      </c>
      <c r="I417" s="236">
        <v>154</v>
      </c>
      <c r="J417" s="242">
        <v>197</v>
      </c>
      <c r="K417" s="294">
        <v>184</v>
      </c>
      <c r="L417" s="294">
        <v>174</v>
      </c>
      <c r="M417" s="232">
        <v>173</v>
      </c>
      <c r="N417" s="250">
        <f t="shared" si="170"/>
        <v>1976</v>
      </c>
      <c r="O417" s="228">
        <f t="shared" si="169"/>
        <v>164.66666666666666</v>
      </c>
    </row>
    <row r="418" spans="1:25" ht="15" customHeight="1" x14ac:dyDescent="0.2">
      <c r="A418" s="201" t="s">
        <v>260</v>
      </c>
      <c r="B418" s="110">
        <v>86</v>
      </c>
      <c r="C418" s="202">
        <v>120</v>
      </c>
      <c r="D418" s="202">
        <v>120</v>
      </c>
      <c r="E418" s="202">
        <v>135</v>
      </c>
      <c r="F418" s="202">
        <v>109</v>
      </c>
      <c r="G418" s="202">
        <v>127</v>
      </c>
      <c r="H418" s="126">
        <v>213</v>
      </c>
      <c r="I418" s="501">
        <v>203</v>
      </c>
      <c r="J418" s="126">
        <v>224</v>
      </c>
      <c r="K418" s="202">
        <v>265</v>
      </c>
      <c r="L418" s="202">
        <v>230</v>
      </c>
      <c r="M418" s="110">
        <v>283</v>
      </c>
      <c r="N418" s="104">
        <f t="shared" si="170"/>
        <v>2115</v>
      </c>
      <c r="O418" s="90">
        <f t="shared" si="169"/>
        <v>176.25</v>
      </c>
    </row>
    <row r="419" spans="1:25" x14ac:dyDescent="0.2">
      <c r="A419" s="293" t="s">
        <v>261</v>
      </c>
      <c r="B419" s="237">
        <v>58</v>
      </c>
      <c r="C419" s="294">
        <v>59</v>
      </c>
      <c r="D419" s="294">
        <v>61</v>
      </c>
      <c r="E419" s="294">
        <v>62</v>
      </c>
      <c r="F419" s="294">
        <v>69</v>
      </c>
      <c r="G419" s="294">
        <v>71</v>
      </c>
      <c r="H419" s="242">
        <v>62</v>
      </c>
      <c r="I419" s="236">
        <v>63</v>
      </c>
      <c r="J419" s="242">
        <v>53</v>
      </c>
      <c r="K419" s="242">
        <v>75</v>
      </c>
      <c r="L419" s="294">
        <v>59</v>
      </c>
      <c r="M419" s="237">
        <v>71</v>
      </c>
      <c r="N419" s="250">
        <f t="shared" si="170"/>
        <v>763</v>
      </c>
      <c r="O419" s="228">
        <f t="shared" si="169"/>
        <v>63.583333333333336</v>
      </c>
    </row>
    <row r="420" spans="1:25" x14ac:dyDescent="0.2">
      <c r="A420" s="201" t="s">
        <v>344</v>
      </c>
      <c r="B420" s="110">
        <v>2</v>
      </c>
      <c r="C420" s="202"/>
      <c r="D420" s="202"/>
      <c r="E420" s="202"/>
      <c r="F420" s="202"/>
      <c r="G420" s="202"/>
      <c r="H420" s="126"/>
      <c r="I420" s="502">
        <v>1</v>
      </c>
      <c r="J420" s="126">
        <v>1</v>
      </c>
      <c r="K420" s="202"/>
      <c r="L420" s="202"/>
      <c r="M420" s="110"/>
      <c r="N420" s="90">
        <f t="shared" si="170"/>
        <v>4</v>
      </c>
      <c r="O420" s="90">
        <f t="shared" si="169"/>
        <v>1.3333333333333333</v>
      </c>
    </row>
    <row r="421" spans="1:25" x14ac:dyDescent="0.2">
      <c r="A421" s="293" t="s">
        <v>437</v>
      </c>
      <c r="B421" s="232">
        <v>16</v>
      </c>
      <c r="C421" s="294">
        <v>11</v>
      </c>
      <c r="D421" s="294">
        <v>18</v>
      </c>
      <c r="E421" s="294">
        <v>14</v>
      </c>
      <c r="F421" s="294">
        <v>23</v>
      </c>
      <c r="G421" s="294">
        <v>25</v>
      </c>
      <c r="H421" s="242">
        <v>16</v>
      </c>
      <c r="I421" s="242">
        <v>19</v>
      </c>
      <c r="J421" s="242">
        <v>9</v>
      </c>
      <c r="K421" s="294">
        <v>12</v>
      </c>
      <c r="L421" s="294">
        <v>21</v>
      </c>
      <c r="M421" s="232">
        <v>14</v>
      </c>
      <c r="N421" s="228">
        <f t="shared" si="170"/>
        <v>198</v>
      </c>
      <c r="O421" s="228">
        <f t="shared" si="169"/>
        <v>16.5</v>
      </c>
    </row>
    <row r="422" spans="1:25" x14ac:dyDescent="0.2">
      <c r="A422" s="460" t="s">
        <v>348</v>
      </c>
      <c r="B422" s="376">
        <v>12860506.34</v>
      </c>
      <c r="C422" s="485">
        <v>13689023.75</v>
      </c>
      <c r="D422" s="461">
        <v>15473648.640000001</v>
      </c>
      <c r="E422" s="461">
        <v>16185918.380000001</v>
      </c>
      <c r="F422" s="461">
        <v>16487378.24</v>
      </c>
      <c r="G422" s="461">
        <v>16515601.300000001</v>
      </c>
      <c r="H422" s="462">
        <v>16712103.41</v>
      </c>
      <c r="I422" s="462">
        <v>16628779.380000001</v>
      </c>
      <c r="J422" s="486">
        <v>16454544.970000001</v>
      </c>
      <c r="K422" s="485">
        <v>16174799.220000001</v>
      </c>
      <c r="L422" s="485">
        <v>15409452.210000001</v>
      </c>
      <c r="M422" s="376">
        <v>14747681.720000001</v>
      </c>
      <c r="N422" s="632">
        <f>INDEX(B422:M422,COUNT(B422:M422))</f>
        <v>14747681.720000001</v>
      </c>
      <c r="O422" s="632">
        <f>IF(N422=0,0,AVERAGE(B422:M422))</f>
        <v>15611619.796666667</v>
      </c>
      <c r="P422" s="144"/>
      <c r="Q422" s="144"/>
      <c r="R422" s="144"/>
      <c r="S422" s="144"/>
      <c r="T422" s="144"/>
      <c r="U422" s="144"/>
      <c r="V422" s="144"/>
      <c r="W422" s="144"/>
      <c r="X422" s="144"/>
      <c r="Y422" s="144"/>
    </row>
    <row r="423" spans="1:25" x14ac:dyDescent="0.2">
      <c r="A423" s="293" t="s">
        <v>350</v>
      </c>
      <c r="B423" s="286">
        <v>0</v>
      </c>
      <c r="C423" s="487">
        <v>1486079.35</v>
      </c>
      <c r="D423" s="487">
        <v>2049178.6300000001</v>
      </c>
      <c r="E423" s="487">
        <f t="shared" ref="E423:K423" si="171">E424+D423</f>
        <v>2437601.9300000002</v>
      </c>
      <c r="F423" s="487">
        <f t="shared" si="171"/>
        <v>2896150.74</v>
      </c>
      <c r="G423" s="487">
        <f t="shared" si="171"/>
        <v>3322192.24</v>
      </c>
      <c r="H423" s="487">
        <f t="shared" si="171"/>
        <v>2987855.08</v>
      </c>
      <c r="I423" s="487">
        <f t="shared" si="171"/>
        <v>3020380.59</v>
      </c>
      <c r="J423" s="487">
        <f t="shared" si="171"/>
        <v>3311175.4699999997</v>
      </c>
      <c r="K423" s="487">
        <f t="shared" si="171"/>
        <v>3555852.1999999997</v>
      </c>
      <c r="L423" s="487">
        <f>L424+K423</f>
        <v>3240082.1999999997</v>
      </c>
      <c r="M423" s="487">
        <f>M424+L423</f>
        <v>3267868.6599999997</v>
      </c>
      <c r="N423" s="633">
        <f t="shared" ref="N423" si="172">INDEX(B423:M423,COUNT(B423:M423))</f>
        <v>3267868.6599999997</v>
      </c>
      <c r="O423" s="633">
        <f>IF(N423=0,0,AVERAGE(B423:M423))</f>
        <v>2631201.4241666668</v>
      </c>
    </row>
    <row r="424" spans="1:25" x14ac:dyDescent="0.2">
      <c r="A424" s="463" t="s">
        <v>349</v>
      </c>
      <c r="B424" s="483">
        <v>840157.78</v>
      </c>
      <c r="C424" s="484">
        <v>645921.56999999995</v>
      </c>
      <c r="D424" s="483">
        <v>563099.28</v>
      </c>
      <c r="E424" s="483">
        <v>388423.3</v>
      </c>
      <c r="F424" s="483">
        <v>458548.81</v>
      </c>
      <c r="G424" s="483">
        <v>426041.5</v>
      </c>
      <c r="H424" s="483">
        <v>-334337.15999999997</v>
      </c>
      <c r="I424" s="191">
        <v>32525.51</v>
      </c>
      <c r="J424" s="484">
        <v>290794.88</v>
      </c>
      <c r="K424" s="634">
        <v>244676.73</v>
      </c>
      <c r="L424" s="484">
        <v>-315770</v>
      </c>
      <c r="M424" s="483">
        <v>27786.46</v>
      </c>
      <c r="N424" s="631">
        <f>IFERROR(INDEX(B424:M424,COUNT(B424:M424)),"-")</f>
        <v>27786.46</v>
      </c>
      <c r="O424" s="631">
        <f>IFERROR(AVERAGE(B424:M424),"-")</f>
        <v>272322.38833333331</v>
      </c>
    </row>
    <row r="425" spans="1:25" ht="15" customHeight="1" x14ac:dyDescent="0.2">
      <c r="A425" s="676"/>
      <c r="B425" s="677"/>
      <c r="C425" s="677"/>
      <c r="D425" s="677"/>
      <c r="E425" s="677"/>
      <c r="F425" s="677"/>
      <c r="G425" s="677"/>
      <c r="H425" s="677"/>
      <c r="I425" s="677"/>
      <c r="J425" s="677"/>
      <c r="K425" s="677"/>
      <c r="L425" s="677"/>
      <c r="M425" s="677"/>
      <c r="N425" s="677"/>
      <c r="O425" s="678"/>
    </row>
    <row r="426" spans="1:25" x14ac:dyDescent="0.2">
      <c r="A426" s="661" t="s">
        <v>499</v>
      </c>
      <c r="B426" s="661"/>
      <c r="C426" s="661"/>
      <c r="D426" s="661"/>
      <c r="E426" s="661"/>
      <c r="F426" s="661"/>
      <c r="G426" s="661"/>
      <c r="H426" s="661"/>
      <c r="I426" s="661"/>
      <c r="J426" s="661"/>
      <c r="K426" s="661"/>
      <c r="L426" s="661"/>
      <c r="M426" s="661"/>
      <c r="N426" s="661"/>
      <c r="O426" s="661"/>
    </row>
    <row r="427" spans="1:25" x14ac:dyDescent="0.2">
      <c r="A427" s="350" t="s">
        <v>428</v>
      </c>
      <c r="B427" s="414">
        <v>173</v>
      </c>
      <c r="C427" s="414">
        <v>90</v>
      </c>
      <c r="D427" s="414">
        <v>95</v>
      </c>
      <c r="E427" s="459"/>
      <c r="F427" s="414">
        <v>196</v>
      </c>
      <c r="G427" s="414">
        <v>100</v>
      </c>
      <c r="H427" s="414">
        <v>100</v>
      </c>
      <c r="I427" s="414">
        <v>105</v>
      </c>
      <c r="J427" s="414">
        <v>215</v>
      </c>
      <c r="K427" s="613">
        <v>110</v>
      </c>
      <c r="L427" s="376">
        <v>115</v>
      </c>
      <c r="M427" s="376">
        <v>375</v>
      </c>
      <c r="N427" s="367">
        <f>SUM(B427:M427)</f>
        <v>1674</v>
      </c>
      <c r="O427" s="367">
        <f>IF(N427=0,0,AVERAGE(B427:M427))</f>
        <v>152.18181818181819</v>
      </c>
    </row>
    <row r="428" spans="1:25" x14ac:dyDescent="0.2">
      <c r="A428" s="383" t="s">
        <v>431</v>
      </c>
      <c r="B428" s="422"/>
      <c r="C428" s="422"/>
      <c r="D428" s="411"/>
      <c r="E428" s="412"/>
      <c r="F428" s="411"/>
      <c r="G428" s="422"/>
      <c r="H428" s="422"/>
      <c r="I428" s="422"/>
      <c r="J428" s="422"/>
      <c r="K428" s="612"/>
      <c r="L428" s="423"/>
      <c r="M428" s="423"/>
      <c r="N428" s="250">
        <f>SUM(B428:M428)</f>
        <v>0</v>
      </c>
      <c r="O428" s="250">
        <f>IF(N428=0,0,AVERAGE(B428:M428))</f>
        <v>0</v>
      </c>
    </row>
    <row r="429" spans="1:25" x14ac:dyDescent="0.2">
      <c r="A429" s="350" t="s">
        <v>423</v>
      </c>
      <c r="B429" s="414">
        <v>3538.3</v>
      </c>
      <c r="C429" s="414">
        <v>11972</v>
      </c>
      <c r="D429" s="415">
        <v>5740</v>
      </c>
      <c r="E429" s="416">
        <v>4453</v>
      </c>
      <c r="F429" s="415"/>
      <c r="G429" s="414">
        <v>7208</v>
      </c>
      <c r="H429" s="414">
        <v>9615.6</v>
      </c>
      <c r="I429" s="414">
        <v>6877</v>
      </c>
      <c r="J429" s="414">
        <v>2875</v>
      </c>
      <c r="K429" s="613">
        <v>94.4</v>
      </c>
      <c r="L429" s="376">
        <v>8504.9</v>
      </c>
      <c r="M429" s="376">
        <v>4438.1899999999996</v>
      </c>
      <c r="N429" s="367">
        <f>SUM(B429:M429)</f>
        <v>65316.390000000007</v>
      </c>
      <c r="O429" s="2">
        <f>IF(N429=0,0,AVERAGE(B429:M429))</f>
        <v>5937.8536363636367</v>
      </c>
    </row>
    <row r="430" spans="1:25" x14ac:dyDescent="0.2">
      <c r="A430" s="383" t="s">
        <v>371</v>
      </c>
      <c r="B430" s="422">
        <v>2030</v>
      </c>
      <c r="C430" s="422"/>
      <c r="D430" s="411">
        <v>5482</v>
      </c>
      <c r="E430" s="412">
        <v>470</v>
      </c>
      <c r="F430" s="411">
        <v>349</v>
      </c>
      <c r="G430" s="422">
        <v>1290</v>
      </c>
      <c r="H430" s="422">
        <v>1721.09</v>
      </c>
      <c r="I430" s="422">
        <v>9638.93</v>
      </c>
      <c r="J430" s="422">
        <v>6133</v>
      </c>
      <c r="K430" s="612">
        <v>25215.8</v>
      </c>
      <c r="L430" s="423">
        <v>2487.5</v>
      </c>
      <c r="M430" s="423">
        <v>1940</v>
      </c>
      <c r="N430" s="250">
        <f>SUM(B430:M430)</f>
        <v>56757.32</v>
      </c>
      <c r="O430" s="228">
        <f>IF(N430=0,0,AVERAGE(B430:M430))</f>
        <v>5159.7563636363639</v>
      </c>
    </row>
    <row r="431" spans="1:25" x14ac:dyDescent="0.2">
      <c r="A431" s="350" t="s">
        <v>372</v>
      </c>
      <c r="B431" s="414">
        <v>652.6</v>
      </c>
      <c r="C431" s="414">
        <v>707.6</v>
      </c>
      <c r="D431" s="415">
        <v>716.32</v>
      </c>
      <c r="E431" s="416">
        <v>463.8</v>
      </c>
      <c r="F431" s="415">
        <v>1024.8</v>
      </c>
      <c r="G431" s="414">
        <v>533.79999999999995</v>
      </c>
      <c r="H431" s="414">
        <v>173.8</v>
      </c>
      <c r="I431" s="414">
        <v>235</v>
      </c>
      <c r="J431" s="414">
        <v>55</v>
      </c>
      <c r="K431" s="613">
        <v>1131.4000000000001</v>
      </c>
      <c r="L431" s="376">
        <v>408.8</v>
      </c>
      <c r="M431" s="376">
        <v>408.8</v>
      </c>
      <c r="N431" s="367">
        <f t="shared" ref="N431" si="173">SUM(B431:M431)</f>
        <v>6511.7200000000012</v>
      </c>
      <c r="O431" s="367">
        <f t="shared" ref="O431" si="174">IF(N431=0,0,AVERAGE(B431:M431))</f>
        <v>542.64333333333343</v>
      </c>
    </row>
    <row r="432" spans="1:25" x14ac:dyDescent="0.2">
      <c r="A432" s="248" t="s">
        <v>432</v>
      </c>
      <c r="B432" s="410">
        <v>7009.86</v>
      </c>
      <c r="C432" s="410">
        <v>5119.2</v>
      </c>
      <c r="D432" s="411">
        <v>6134.15</v>
      </c>
      <c r="E432" s="412">
        <v>7940.22</v>
      </c>
      <c r="F432" s="411">
        <v>7930.72</v>
      </c>
      <c r="G432" s="410">
        <v>5896.24</v>
      </c>
      <c r="H432" s="410">
        <v>5343.74</v>
      </c>
      <c r="I432" s="410">
        <v>4723.25</v>
      </c>
      <c r="J432" s="410">
        <v>10827.89</v>
      </c>
      <c r="K432" s="614">
        <v>16055.59</v>
      </c>
      <c r="L432" s="286">
        <v>8745.23</v>
      </c>
      <c r="M432" s="286">
        <v>10495.56</v>
      </c>
      <c r="N432" s="250">
        <f t="shared" ref="N432:N443" si="175">SUM(B432:M432)</f>
        <v>96221.65</v>
      </c>
      <c r="O432" s="228">
        <f t="shared" ref="O432:O439" si="176">IF(N432=0,0,AVERAGE(B432:M432))</f>
        <v>8018.4708333333328</v>
      </c>
    </row>
    <row r="433" spans="1:15" x14ac:dyDescent="0.2">
      <c r="A433" s="350" t="s">
        <v>373</v>
      </c>
      <c r="B433" s="414">
        <v>20199.91</v>
      </c>
      <c r="C433" s="414">
        <v>29148.78</v>
      </c>
      <c r="D433" s="415">
        <v>7182.93</v>
      </c>
      <c r="E433" s="450">
        <v>13309.92</v>
      </c>
      <c r="F433" s="415">
        <v>13912.25</v>
      </c>
      <c r="G433" s="414">
        <v>11710.32</v>
      </c>
      <c r="H433" s="414">
        <v>14791.98</v>
      </c>
      <c r="I433" s="414">
        <v>20116.2</v>
      </c>
      <c r="J433" s="414">
        <v>22210.49</v>
      </c>
      <c r="K433" s="613">
        <v>23128.03</v>
      </c>
      <c r="L433" s="376">
        <v>18376.02</v>
      </c>
      <c r="M433" s="376">
        <v>46004.42</v>
      </c>
      <c r="N433" s="367">
        <f t="shared" si="175"/>
        <v>240091.25</v>
      </c>
      <c r="O433" s="2">
        <f t="shared" si="176"/>
        <v>20007.604166666668</v>
      </c>
    </row>
    <row r="434" spans="1:15" x14ac:dyDescent="0.2">
      <c r="A434" s="253" t="s">
        <v>412</v>
      </c>
      <c r="B434" s="410">
        <v>17390.98</v>
      </c>
      <c r="C434" s="410">
        <v>32213.87</v>
      </c>
      <c r="D434" s="410">
        <v>17990.88</v>
      </c>
      <c r="E434" s="451">
        <v>17083.310000000001</v>
      </c>
      <c r="F434" s="410">
        <v>25210.71</v>
      </c>
      <c r="G434" s="410">
        <v>19070.29</v>
      </c>
      <c r="H434" s="410">
        <v>63667.51</v>
      </c>
      <c r="I434" s="410">
        <v>149214.23000000001</v>
      </c>
      <c r="J434" s="410">
        <v>151278.23000000001</v>
      </c>
      <c r="K434" s="614">
        <v>23145.41</v>
      </c>
      <c r="L434" s="286">
        <v>168634.6</v>
      </c>
      <c r="M434" s="286">
        <v>130257.84</v>
      </c>
      <c r="N434" s="250">
        <f t="shared" si="175"/>
        <v>815157.86</v>
      </c>
      <c r="O434" s="228">
        <f t="shared" si="176"/>
        <v>67929.82166666667</v>
      </c>
    </row>
    <row r="435" spans="1:15" x14ac:dyDescent="0.2">
      <c r="A435" s="350" t="s">
        <v>374</v>
      </c>
      <c r="B435" s="414">
        <v>14977.71</v>
      </c>
      <c r="C435" s="414">
        <v>18568.11</v>
      </c>
      <c r="D435" s="415">
        <v>25306.63</v>
      </c>
      <c r="E435" s="416">
        <v>21037.06</v>
      </c>
      <c r="F435" s="415">
        <v>19198.650000000001</v>
      </c>
      <c r="G435" s="414">
        <v>25202.06</v>
      </c>
      <c r="H435" s="414">
        <v>26139.119999999999</v>
      </c>
      <c r="I435" s="414">
        <v>29295.98</v>
      </c>
      <c r="J435" s="414">
        <v>29212</v>
      </c>
      <c r="K435" s="613">
        <v>16971.64</v>
      </c>
      <c r="L435" s="376">
        <v>19981.41</v>
      </c>
      <c r="M435" s="376">
        <v>25015.55</v>
      </c>
      <c r="N435" s="367">
        <f t="shared" si="175"/>
        <v>270905.92000000004</v>
      </c>
      <c r="O435" s="367">
        <f t="shared" si="176"/>
        <v>22575.493333333336</v>
      </c>
    </row>
    <row r="436" spans="1:15" x14ac:dyDescent="0.2">
      <c r="A436" s="253" t="s">
        <v>422</v>
      </c>
      <c r="B436" s="410"/>
      <c r="C436" s="410">
        <v>465</v>
      </c>
      <c r="D436" s="410">
        <v>262</v>
      </c>
      <c r="E436" s="451"/>
      <c r="F436" s="410"/>
      <c r="G436" s="410"/>
      <c r="H436" s="410"/>
      <c r="I436" s="410"/>
      <c r="J436" s="410"/>
      <c r="K436" s="614"/>
      <c r="L436" s="286"/>
      <c r="M436" s="286"/>
      <c r="N436" s="250">
        <f t="shared" si="175"/>
        <v>727</v>
      </c>
      <c r="O436" s="250">
        <f t="shared" si="176"/>
        <v>363.5</v>
      </c>
    </row>
    <row r="437" spans="1:15" x14ac:dyDescent="0.2">
      <c r="A437" s="350" t="s">
        <v>430</v>
      </c>
      <c r="B437" s="414">
        <v>2797.68</v>
      </c>
      <c r="C437" s="414">
        <v>30595.8</v>
      </c>
      <c r="D437" s="415">
        <v>16943.86</v>
      </c>
      <c r="E437" s="416">
        <v>1537.8</v>
      </c>
      <c r="F437" s="415">
        <v>40848.32</v>
      </c>
      <c r="G437" s="414">
        <v>7709.79</v>
      </c>
      <c r="H437" s="414">
        <v>21462.78</v>
      </c>
      <c r="I437" s="414">
        <v>13910.44</v>
      </c>
      <c r="J437" s="414">
        <v>27609.439999999999</v>
      </c>
      <c r="K437" s="613">
        <v>14051.05</v>
      </c>
      <c r="L437" s="376">
        <v>20629.38</v>
      </c>
      <c r="M437" s="376">
        <v>41590.1</v>
      </c>
      <c r="N437" s="367">
        <f t="shared" si="175"/>
        <v>239686.43999999997</v>
      </c>
      <c r="O437" s="2">
        <f t="shared" si="176"/>
        <v>19973.87</v>
      </c>
    </row>
    <row r="438" spans="1:15" x14ac:dyDescent="0.2">
      <c r="A438" s="253" t="s">
        <v>375</v>
      </c>
      <c r="B438" s="410">
        <v>46663.86</v>
      </c>
      <c r="C438" s="410">
        <v>60795.81</v>
      </c>
      <c r="D438" s="411">
        <v>47252.07</v>
      </c>
      <c r="E438" s="412">
        <v>75368.41</v>
      </c>
      <c r="F438" s="411">
        <v>90900.6</v>
      </c>
      <c r="G438" s="413">
        <v>43179.3</v>
      </c>
      <c r="H438" s="410">
        <v>50743.96</v>
      </c>
      <c r="I438" s="410">
        <v>110021.04</v>
      </c>
      <c r="J438" s="410">
        <v>148981.54</v>
      </c>
      <c r="K438" s="614">
        <v>94790.94</v>
      </c>
      <c r="L438" s="286">
        <v>159256.26999999999</v>
      </c>
      <c r="M438" s="286">
        <v>45702.99</v>
      </c>
      <c r="N438" s="250">
        <f t="shared" si="175"/>
        <v>973656.79</v>
      </c>
      <c r="O438" s="250">
        <f t="shared" si="176"/>
        <v>81138.065833333341</v>
      </c>
    </row>
    <row r="439" spans="1:15" x14ac:dyDescent="0.2">
      <c r="A439" s="375" t="s">
        <v>420</v>
      </c>
      <c r="B439" s="414">
        <v>65.42</v>
      </c>
      <c r="C439" s="414">
        <v>52.9</v>
      </c>
      <c r="D439" s="415">
        <v>2732.14</v>
      </c>
      <c r="E439" s="416">
        <v>5431.26</v>
      </c>
      <c r="F439" s="415">
        <v>1033.6500000000001</v>
      </c>
      <c r="G439" s="417">
        <v>1780.51</v>
      </c>
      <c r="H439" s="414">
        <v>3537.69</v>
      </c>
      <c r="I439" s="414">
        <v>6483.3</v>
      </c>
      <c r="J439" s="414">
        <v>20622.87</v>
      </c>
      <c r="K439" s="613">
        <v>23219.27</v>
      </c>
      <c r="L439" s="376">
        <v>108326.38</v>
      </c>
      <c r="M439" s="376">
        <v>15629.92</v>
      </c>
      <c r="N439" s="367">
        <f t="shared" si="175"/>
        <v>188915.31000000003</v>
      </c>
      <c r="O439" s="2">
        <f t="shared" si="176"/>
        <v>15742.942500000003</v>
      </c>
    </row>
    <row r="440" spans="1:15" x14ac:dyDescent="0.2">
      <c r="A440" s="253" t="s">
        <v>417</v>
      </c>
      <c r="B440" s="410"/>
      <c r="C440" s="410"/>
      <c r="D440" s="410"/>
      <c r="E440" s="419"/>
      <c r="F440" s="410"/>
      <c r="G440" s="410"/>
      <c r="H440" s="410"/>
      <c r="I440" s="410"/>
      <c r="J440" s="410">
        <v>85</v>
      </c>
      <c r="K440" s="614"/>
      <c r="L440" s="286"/>
      <c r="M440" s="286"/>
      <c r="N440" s="250">
        <f t="shared" si="175"/>
        <v>85</v>
      </c>
      <c r="O440" s="228">
        <f t="shared" ref="O440:O446" si="177">IF(N440=0,0,AVERAGE(B440:M440))</f>
        <v>85</v>
      </c>
    </row>
    <row r="441" spans="1:15" x14ac:dyDescent="0.2">
      <c r="A441" s="350" t="s">
        <v>377</v>
      </c>
      <c r="B441" s="414">
        <v>52678.61</v>
      </c>
      <c r="C441" s="414">
        <v>23479.02</v>
      </c>
      <c r="D441" s="415">
        <v>11670</v>
      </c>
      <c r="E441" s="418">
        <v>8608</v>
      </c>
      <c r="F441" s="415">
        <v>19042.740000000002</v>
      </c>
      <c r="G441" s="414">
        <v>7501.92</v>
      </c>
      <c r="H441" s="414">
        <v>31650.9</v>
      </c>
      <c r="I441" s="414">
        <v>14158</v>
      </c>
      <c r="J441" s="414">
        <v>23651</v>
      </c>
      <c r="K441" s="613">
        <v>47852.27</v>
      </c>
      <c r="L441" s="376">
        <v>10478</v>
      </c>
      <c r="M441" s="376">
        <v>33772.58</v>
      </c>
      <c r="N441" s="367">
        <f t="shared" si="175"/>
        <v>284543.03999999998</v>
      </c>
      <c r="O441" s="2">
        <f t="shared" si="177"/>
        <v>23711.919999999998</v>
      </c>
    </row>
    <row r="442" spans="1:15" x14ac:dyDescent="0.2">
      <c r="A442" s="300" t="s">
        <v>433</v>
      </c>
      <c r="B442" s="410">
        <v>280.45999999999998</v>
      </c>
      <c r="C442" s="410">
        <v>1729.05</v>
      </c>
      <c r="D442" s="411">
        <v>1174.1300000000001</v>
      </c>
      <c r="E442" s="412">
        <v>536.16999999999996</v>
      </c>
      <c r="F442" s="411">
        <v>3088.91</v>
      </c>
      <c r="G442" s="410">
        <v>160.43</v>
      </c>
      <c r="H442" s="410">
        <v>3313.75</v>
      </c>
      <c r="I442" s="410">
        <v>1623.66</v>
      </c>
      <c r="J442" s="410">
        <v>2787.29</v>
      </c>
      <c r="K442" s="614">
        <v>4097.8599999999997</v>
      </c>
      <c r="L442" s="286">
        <v>1395.2</v>
      </c>
      <c r="M442" s="286">
        <v>3858.42</v>
      </c>
      <c r="N442" s="250">
        <f t="shared" si="175"/>
        <v>24045.33</v>
      </c>
      <c r="O442" s="228">
        <f t="shared" si="177"/>
        <v>2003.7775000000001</v>
      </c>
    </row>
    <row r="443" spans="1:15" x14ac:dyDescent="0.2">
      <c r="A443" s="377" t="s">
        <v>376</v>
      </c>
      <c r="B443" s="414">
        <v>5542.06</v>
      </c>
      <c r="C443" s="414">
        <v>5054.6899999999996</v>
      </c>
      <c r="D443" s="415">
        <v>4282.21</v>
      </c>
      <c r="E443" s="416">
        <v>3413.39</v>
      </c>
      <c r="F443" s="415">
        <v>3037.07</v>
      </c>
      <c r="G443" s="414">
        <v>11297.35</v>
      </c>
      <c r="H443" s="414">
        <v>6194.05</v>
      </c>
      <c r="I443" s="414">
        <v>4952.51</v>
      </c>
      <c r="J443" s="414">
        <v>59787.01</v>
      </c>
      <c r="K443" s="613">
        <v>25526.74</v>
      </c>
      <c r="L443" s="376">
        <v>11084</v>
      </c>
      <c r="M443" s="376">
        <v>10763.6</v>
      </c>
      <c r="N443" s="367">
        <f t="shared" si="175"/>
        <v>150934.68000000002</v>
      </c>
      <c r="O443" s="367">
        <f t="shared" si="177"/>
        <v>12577.890000000001</v>
      </c>
    </row>
    <row r="444" spans="1:15" x14ac:dyDescent="0.2">
      <c r="A444" s="248" t="s">
        <v>435</v>
      </c>
      <c r="B444" s="410">
        <v>5744.64</v>
      </c>
      <c r="C444" s="410">
        <v>103812.84</v>
      </c>
      <c r="D444" s="410">
        <v>6375.36</v>
      </c>
      <c r="E444" s="412">
        <v>174418.44</v>
      </c>
      <c r="F444" s="411">
        <v>59950.67</v>
      </c>
      <c r="G444" s="410">
        <v>35903.82</v>
      </c>
      <c r="H444" s="410">
        <v>340421.27</v>
      </c>
      <c r="I444" s="410">
        <v>37579.86</v>
      </c>
      <c r="J444" s="410">
        <v>244706.16</v>
      </c>
      <c r="K444" s="614">
        <v>41072.11</v>
      </c>
      <c r="L444" s="286">
        <v>229249.66</v>
      </c>
      <c r="M444" s="286">
        <v>37970</v>
      </c>
      <c r="N444" s="250">
        <f>SUM(B444:M444)</f>
        <v>1317204.83</v>
      </c>
      <c r="O444" s="250">
        <f>IF(N444=0,0,AVERAGE(B444:M444))</f>
        <v>109767.06916666667</v>
      </c>
    </row>
    <row r="445" spans="1:15" x14ac:dyDescent="0.2">
      <c r="A445" s="377" t="s">
        <v>436</v>
      </c>
      <c r="B445" s="414"/>
      <c r="C445" s="414"/>
      <c r="D445" s="415"/>
      <c r="E445" s="416"/>
      <c r="F445" s="415"/>
      <c r="G445" s="414"/>
      <c r="H445" s="414"/>
      <c r="I445" s="414"/>
      <c r="J445" s="414"/>
      <c r="K445" s="613"/>
      <c r="L445" s="376"/>
      <c r="M445" s="376"/>
      <c r="N445" s="367">
        <f>SUM(B445:M445)</f>
        <v>0</v>
      </c>
      <c r="O445" s="367">
        <f>IF(N445=0,0,AVERAGE(B445:M445))</f>
        <v>0</v>
      </c>
    </row>
    <row r="446" spans="1:15" x14ac:dyDescent="0.2">
      <c r="A446" s="253" t="s">
        <v>262</v>
      </c>
      <c r="B446" s="456">
        <v>0.86</v>
      </c>
      <c r="C446" s="574">
        <v>0.85</v>
      </c>
      <c r="D446" s="457">
        <v>0.72</v>
      </c>
      <c r="E446" s="457">
        <v>0.78</v>
      </c>
      <c r="F446" s="457">
        <v>0.86</v>
      </c>
      <c r="G446" s="457">
        <v>0.76</v>
      </c>
      <c r="H446" s="456">
        <v>0.31</v>
      </c>
      <c r="I446" s="456">
        <v>0.64659999999999995</v>
      </c>
      <c r="J446" s="457">
        <v>0.56000000000000005</v>
      </c>
      <c r="K446" s="457">
        <v>0.87</v>
      </c>
      <c r="L446" s="457">
        <v>0.76070000000000004</v>
      </c>
      <c r="M446" s="527">
        <v>0.46360000000000001</v>
      </c>
      <c r="N446" s="458">
        <f>AVERAGE(B446:M446)</f>
        <v>0.70340833333333341</v>
      </c>
      <c r="O446" s="458">
        <f t="shared" si="177"/>
        <v>0.70340833333333341</v>
      </c>
    </row>
    <row r="447" spans="1:15" x14ac:dyDescent="0.2">
      <c r="A447" s="205" t="s">
        <v>380</v>
      </c>
      <c r="B447" s="396">
        <f>SUM(B427:B445)</f>
        <v>179745.09</v>
      </c>
      <c r="C447" s="396">
        <f t="shared" ref="C447:L447" si="178">SUM(C427:C445)</f>
        <v>323804.66999999993</v>
      </c>
      <c r="D447" s="396">
        <f t="shared" si="178"/>
        <v>159339.68</v>
      </c>
      <c r="E447" s="396">
        <f t="shared" si="178"/>
        <v>334070.78000000003</v>
      </c>
      <c r="F447" s="396">
        <f t="shared" si="178"/>
        <v>285724.09000000003</v>
      </c>
      <c r="G447" s="396">
        <f t="shared" si="178"/>
        <v>178543.83000000002</v>
      </c>
      <c r="H447" s="396">
        <f t="shared" si="178"/>
        <v>578877.24</v>
      </c>
      <c r="I447" s="396">
        <f t="shared" si="178"/>
        <v>408934.39999999997</v>
      </c>
      <c r="J447" s="396">
        <f t="shared" si="178"/>
        <v>751036.92</v>
      </c>
      <c r="K447" s="396">
        <f t="shared" si="178"/>
        <v>356462.50999999995</v>
      </c>
      <c r="L447" s="396">
        <f t="shared" si="178"/>
        <v>767672.35</v>
      </c>
      <c r="M447" s="396">
        <f>SUM(M427:M445)</f>
        <v>408222.97</v>
      </c>
      <c r="N447" s="206">
        <f>SUM(B447:M447)</f>
        <v>4732434.5299999993</v>
      </c>
      <c r="O447" s="206">
        <f>IF(N447=0,0,AVERAGE(B447:M447))</f>
        <v>394369.54416666663</v>
      </c>
    </row>
    <row r="448" spans="1:15" ht="15" customHeight="1" x14ac:dyDescent="0.2">
      <c r="A448" s="670"/>
      <c r="B448" s="671"/>
      <c r="C448" s="671"/>
      <c r="D448" s="671"/>
      <c r="E448" s="671"/>
      <c r="F448" s="671"/>
      <c r="G448" s="671"/>
      <c r="H448" s="671"/>
      <c r="I448" s="671"/>
      <c r="J448" s="671"/>
      <c r="K448" s="671"/>
      <c r="L448" s="671"/>
      <c r="M448" s="671"/>
      <c r="N448" s="671"/>
      <c r="O448" s="672"/>
    </row>
    <row r="449" spans="1:15" ht="15" customHeight="1" x14ac:dyDescent="0.2">
      <c r="A449" s="661" t="s">
        <v>500</v>
      </c>
      <c r="B449" s="661"/>
      <c r="C449" s="661"/>
      <c r="D449" s="661"/>
      <c r="E449" s="661"/>
      <c r="F449" s="661"/>
      <c r="G449" s="661"/>
      <c r="H449" s="661"/>
      <c r="I449" s="661"/>
      <c r="J449" s="661"/>
      <c r="K449" s="661"/>
      <c r="L449" s="661"/>
      <c r="M449" s="661"/>
      <c r="N449" s="661"/>
      <c r="O449" s="661"/>
    </row>
    <row r="450" spans="1:15" ht="15" customHeight="1" x14ac:dyDescent="0.2">
      <c r="A450" s="379" t="s">
        <v>428</v>
      </c>
      <c r="B450" s="424"/>
      <c r="C450" s="424">
        <v>13.49</v>
      </c>
      <c r="D450" s="424">
        <v>89.57</v>
      </c>
      <c r="E450" s="425">
        <v>254.94</v>
      </c>
      <c r="F450" s="426">
        <v>182</v>
      </c>
      <c r="G450" s="426">
        <v>114</v>
      </c>
      <c r="H450" s="427">
        <v>100</v>
      </c>
      <c r="I450" s="503"/>
      <c r="J450" s="428">
        <v>213.33</v>
      </c>
      <c r="K450" s="618">
        <v>108.33</v>
      </c>
      <c r="L450" s="429">
        <v>111.67</v>
      </c>
      <c r="M450" s="429">
        <v>258.89</v>
      </c>
      <c r="N450" s="378">
        <f>SUM(B450:M450)</f>
        <v>1446.2200000000003</v>
      </c>
      <c r="O450" s="378">
        <f>IF(N450=0,0,AVERAGE(B450:M450))</f>
        <v>144.62200000000001</v>
      </c>
    </row>
    <row r="451" spans="1:15" ht="15" customHeight="1" x14ac:dyDescent="0.2">
      <c r="A451" s="298" t="s">
        <v>431</v>
      </c>
      <c r="B451" s="444"/>
      <c r="C451" s="444"/>
      <c r="D451" s="444"/>
      <c r="E451" s="444"/>
      <c r="F451" s="432"/>
      <c r="G451" s="432"/>
      <c r="H451" s="432"/>
      <c r="I451" s="504"/>
      <c r="J451" s="433"/>
      <c r="K451" s="620"/>
      <c r="L451" s="434"/>
      <c r="M451" s="434"/>
      <c r="N451" s="228">
        <f>SUM(B451:M451)</f>
        <v>0</v>
      </c>
      <c r="O451" s="228">
        <f>IF(N451=0,0,AVERAGE(B451:M451))</f>
        <v>0</v>
      </c>
    </row>
    <row r="452" spans="1:15" ht="15" customHeight="1" x14ac:dyDescent="0.2">
      <c r="A452" s="421" t="s">
        <v>423</v>
      </c>
      <c r="B452" s="435">
        <v>4563.3</v>
      </c>
      <c r="C452" s="435">
        <v>861</v>
      </c>
      <c r="D452" s="435">
        <v>16856.8</v>
      </c>
      <c r="E452" s="436">
        <v>4453</v>
      </c>
      <c r="F452" s="437">
        <v>0</v>
      </c>
      <c r="G452" s="437">
        <v>8394.69</v>
      </c>
      <c r="H452" s="437">
        <v>1785.6</v>
      </c>
      <c r="I452" s="437">
        <v>12559.9</v>
      </c>
      <c r="J452" s="437">
        <v>2896.97</v>
      </c>
      <c r="K452" s="616">
        <v>94.4</v>
      </c>
      <c r="L452" s="438">
        <v>4594</v>
      </c>
      <c r="M452" s="438">
        <v>9296.89</v>
      </c>
      <c r="N452" s="2">
        <f t="shared" ref="N452:N467" si="179">SUM(B452:M452)</f>
        <v>66356.55</v>
      </c>
      <c r="O452" s="2">
        <f t="shared" ref="O452:O467" si="180">IF(N452=0,0,AVERAGE(B452:M452))</f>
        <v>5529.7125000000005</v>
      </c>
    </row>
    <row r="453" spans="1:15" ht="15" customHeight="1" x14ac:dyDescent="0.2">
      <c r="A453" s="300" t="s">
        <v>371</v>
      </c>
      <c r="B453" s="430">
        <v>2162.08</v>
      </c>
      <c r="C453" s="430">
        <v>1548.53</v>
      </c>
      <c r="D453" s="430">
        <v>2724.3</v>
      </c>
      <c r="E453" s="431">
        <v>1223.72</v>
      </c>
      <c r="F453" s="432">
        <v>2066.88</v>
      </c>
      <c r="G453" s="432">
        <v>1864.57</v>
      </c>
      <c r="H453" s="432">
        <v>1890.26</v>
      </c>
      <c r="I453" s="432">
        <v>3713.86</v>
      </c>
      <c r="J453" s="432">
        <v>2873.88</v>
      </c>
      <c r="K453" s="615">
        <v>1470.84</v>
      </c>
      <c r="L453" s="434">
        <v>1707.73</v>
      </c>
      <c r="M453" s="434">
        <v>1236.54</v>
      </c>
      <c r="N453" s="228">
        <f t="shared" si="179"/>
        <v>24483.190000000002</v>
      </c>
      <c r="O453" s="228">
        <f t="shared" si="180"/>
        <v>2040.2658333333336</v>
      </c>
    </row>
    <row r="454" spans="1:15" ht="15" customHeight="1" x14ac:dyDescent="0.2">
      <c r="A454" s="350" t="s">
        <v>372</v>
      </c>
      <c r="B454" s="435">
        <v>886.57</v>
      </c>
      <c r="C454" s="435">
        <v>571.97</v>
      </c>
      <c r="D454" s="435">
        <v>464.06</v>
      </c>
      <c r="E454" s="436">
        <v>356.91</v>
      </c>
      <c r="F454" s="437">
        <v>421.02</v>
      </c>
      <c r="G454" s="437">
        <v>830.4</v>
      </c>
      <c r="H454" s="439">
        <v>274.44</v>
      </c>
      <c r="I454" s="437">
        <v>199.77</v>
      </c>
      <c r="J454" s="437">
        <v>220.45</v>
      </c>
      <c r="K454" s="616">
        <v>181.26</v>
      </c>
      <c r="L454" s="438">
        <v>269.83</v>
      </c>
      <c r="M454" s="438">
        <v>1693.41</v>
      </c>
      <c r="N454" s="2">
        <f t="shared" si="179"/>
        <v>6370.09</v>
      </c>
      <c r="O454" s="2">
        <f t="shared" si="180"/>
        <v>530.84083333333331</v>
      </c>
    </row>
    <row r="455" spans="1:15" ht="15" customHeight="1" x14ac:dyDescent="0.2">
      <c r="A455" s="248" t="s">
        <v>432</v>
      </c>
      <c r="B455" s="430">
        <v>5299.58</v>
      </c>
      <c r="C455" s="430">
        <v>4085.7</v>
      </c>
      <c r="D455" s="430">
        <v>5143.05</v>
      </c>
      <c r="E455" s="431">
        <v>10878.29</v>
      </c>
      <c r="F455" s="432">
        <v>8164.42</v>
      </c>
      <c r="G455" s="432">
        <v>8395.7900000000009</v>
      </c>
      <c r="H455" s="440">
        <v>4780.18</v>
      </c>
      <c r="I455" s="432">
        <v>4046.81</v>
      </c>
      <c r="J455" s="432">
        <v>4587.1099999999997</v>
      </c>
      <c r="K455" s="615">
        <v>10300.450000000001</v>
      </c>
      <c r="L455" s="434">
        <v>6714.13</v>
      </c>
      <c r="M455" s="434">
        <v>21658.560000000001</v>
      </c>
      <c r="N455" s="228">
        <f t="shared" si="179"/>
        <v>94054.07</v>
      </c>
      <c r="O455" s="228">
        <f t="shared" si="180"/>
        <v>7837.8391666666676</v>
      </c>
    </row>
    <row r="456" spans="1:15" ht="15" customHeight="1" x14ac:dyDescent="0.2">
      <c r="A456" s="350" t="s">
        <v>373</v>
      </c>
      <c r="B456" s="435">
        <v>25160.92</v>
      </c>
      <c r="C456" s="435">
        <v>22464</v>
      </c>
      <c r="D456" s="435">
        <v>19488.41</v>
      </c>
      <c r="E456" s="436">
        <v>12263.53</v>
      </c>
      <c r="F456" s="437">
        <v>15295.14</v>
      </c>
      <c r="G456" s="437">
        <v>12054.34</v>
      </c>
      <c r="H456" s="439">
        <v>14175.72</v>
      </c>
      <c r="I456" s="505">
        <v>16992.63</v>
      </c>
      <c r="J456" s="441">
        <v>20501.07</v>
      </c>
      <c r="K456" s="616">
        <v>17372.240000000002</v>
      </c>
      <c r="L456" s="438">
        <v>18946.57</v>
      </c>
      <c r="M456" s="438">
        <v>29945.53</v>
      </c>
      <c r="N456" s="2">
        <f t="shared" si="179"/>
        <v>224660.1</v>
      </c>
      <c r="O456" s="2">
        <f t="shared" si="180"/>
        <v>18721.674999999999</v>
      </c>
    </row>
    <row r="457" spans="1:15" ht="15" customHeight="1" x14ac:dyDescent="0.2">
      <c r="A457" s="381" t="s">
        <v>412</v>
      </c>
      <c r="B457" s="442">
        <v>31154.04</v>
      </c>
      <c r="C457" s="442">
        <v>14636.92</v>
      </c>
      <c r="D457" s="442">
        <v>11456.92</v>
      </c>
      <c r="E457" s="443">
        <v>20831.849999999999</v>
      </c>
      <c r="F457" s="444">
        <v>29034</v>
      </c>
      <c r="G457" s="444">
        <v>23102.73</v>
      </c>
      <c r="H457" s="440">
        <v>42738.65</v>
      </c>
      <c r="I457" s="444">
        <v>5096.95</v>
      </c>
      <c r="J457" s="444">
        <v>12930.28</v>
      </c>
      <c r="K457" s="617">
        <v>26533.439999999999</v>
      </c>
      <c r="L457" s="434">
        <v>314204.82</v>
      </c>
      <c r="M457" s="434">
        <v>13920.25</v>
      </c>
      <c r="N457" s="228">
        <f t="shared" si="179"/>
        <v>545640.85</v>
      </c>
      <c r="O457" s="228">
        <f t="shared" si="180"/>
        <v>45470.070833333331</v>
      </c>
    </row>
    <row r="458" spans="1:15" ht="15" customHeight="1" x14ac:dyDescent="0.2">
      <c r="A458" s="350" t="s">
        <v>374</v>
      </c>
      <c r="B458" s="435">
        <v>17834.95</v>
      </c>
      <c r="C458" s="435">
        <v>20432.439999999999</v>
      </c>
      <c r="D458" s="435">
        <v>25445.37</v>
      </c>
      <c r="E458" s="436">
        <v>22305.38</v>
      </c>
      <c r="F458" s="437">
        <v>19778.86</v>
      </c>
      <c r="G458" s="437">
        <v>22316.85</v>
      </c>
      <c r="H458" s="439">
        <v>27942.89</v>
      </c>
      <c r="I458" s="437">
        <v>19144.29</v>
      </c>
      <c r="J458" s="437">
        <v>22927.99</v>
      </c>
      <c r="K458" s="616">
        <v>19041.580000000002</v>
      </c>
      <c r="L458" s="438">
        <v>19119.5</v>
      </c>
      <c r="M458" s="438">
        <v>19118.93</v>
      </c>
      <c r="N458" s="2">
        <f t="shared" si="179"/>
        <v>255409.02999999997</v>
      </c>
      <c r="O458" s="2">
        <f t="shared" si="180"/>
        <v>21284.085833333331</v>
      </c>
    </row>
    <row r="459" spans="1:15" ht="15" customHeight="1" x14ac:dyDescent="0.2">
      <c r="A459" s="381" t="s">
        <v>422</v>
      </c>
      <c r="B459" s="442">
        <v>142.59</v>
      </c>
      <c r="C459" s="442">
        <v>43.28</v>
      </c>
      <c r="D459" s="442">
        <v>52.89</v>
      </c>
      <c r="E459" s="443">
        <v>14.4</v>
      </c>
      <c r="F459" s="444">
        <v>11.1</v>
      </c>
      <c r="G459" s="444">
        <v>5.92</v>
      </c>
      <c r="H459" s="440">
        <v>7.4</v>
      </c>
      <c r="I459" s="506"/>
      <c r="J459" s="445">
        <v>7.4</v>
      </c>
      <c r="K459" s="621"/>
      <c r="L459" s="434"/>
      <c r="M459" s="434"/>
      <c r="N459" s="228">
        <f t="shared" si="179"/>
        <v>284.97999999999996</v>
      </c>
      <c r="O459" s="228">
        <f t="shared" si="180"/>
        <v>35.622499999999995</v>
      </c>
    </row>
    <row r="460" spans="1:15" ht="15" customHeight="1" x14ac:dyDescent="0.2">
      <c r="A460" s="350" t="s">
        <v>430</v>
      </c>
      <c r="B460" s="435">
        <v>3925.81</v>
      </c>
      <c r="C460" s="435">
        <v>2368.1999999999998</v>
      </c>
      <c r="D460" s="435">
        <v>24989.11</v>
      </c>
      <c r="E460" s="436">
        <v>3019.58</v>
      </c>
      <c r="F460" s="437">
        <v>61061.61</v>
      </c>
      <c r="G460" s="437">
        <v>8649.89</v>
      </c>
      <c r="H460" s="439">
        <v>10880.06</v>
      </c>
      <c r="I460" s="505">
        <v>17725.77</v>
      </c>
      <c r="J460" s="441">
        <v>8788.15</v>
      </c>
      <c r="K460" s="616">
        <v>16592.080000000002</v>
      </c>
      <c r="L460" s="438">
        <v>22819.68</v>
      </c>
      <c r="M460" s="438">
        <v>6120.93</v>
      </c>
      <c r="N460" s="2">
        <f t="shared" si="179"/>
        <v>186940.87</v>
      </c>
      <c r="O460" s="2">
        <f t="shared" si="180"/>
        <v>15578.405833333332</v>
      </c>
    </row>
    <row r="461" spans="1:15" ht="15" customHeight="1" x14ac:dyDescent="0.2">
      <c r="A461" s="253" t="s">
        <v>375</v>
      </c>
      <c r="B461" s="430">
        <v>59256.480000000003</v>
      </c>
      <c r="C461" s="430">
        <v>67537.63</v>
      </c>
      <c r="D461" s="430">
        <v>74502.429999999993</v>
      </c>
      <c r="E461" s="431">
        <v>88726.94</v>
      </c>
      <c r="F461" s="432">
        <v>68002.23</v>
      </c>
      <c r="G461" s="432">
        <v>88065.82</v>
      </c>
      <c r="H461" s="440">
        <v>60189.3</v>
      </c>
      <c r="I461" s="432">
        <v>47657.58</v>
      </c>
      <c r="J461" s="432">
        <v>42610.26</v>
      </c>
      <c r="K461" s="615">
        <v>62626.44</v>
      </c>
      <c r="L461" s="434">
        <v>32124.67</v>
      </c>
      <c r="M461" s="434">
        <v>29155.3</v>
      </c>
      <c r="N461" s="228">
        <f t="shared" si="179"/>
        <v>720455.08</v>
      </c>
      <c r="O461" s="228">
        <f t="shared" si="180"/>
        <v>60037.923333333332</v>
      </c>
    </row>
    <row r="462" spans="1:15" ht="15" customHeight="1" x14ac:dyDescent="0.2">
      <c r="A462" s="375" t="s">
        <v>420</v>
      </c>
      <c r="B462" s="435">
        <v>6248.29</v>
      </c>
      <c r="C462" s="435">
        <v>2590.6</v>
      </c>
      <c r="D462" s="435">
        <v>918.48</v>
      </c>
      <c r="E462" s="436">
        <v>3032.07</v>
      </c>
      <c r="F462" s="437">
        <v>5515.64</v>
      </c>
      <c r="G462" s="437">
        <v>840.03</v>
      </c>
      <c r="H462" s="439">
        <v>2838.6</v>
      </c>
      <c r="I462" s="505">
        <v>2339.33</v>
      </c>
      <c r="J462" s="441">
        <v>842.81</v>
      </c>
      <c r="K462" s="616">
        <v>1701.39</v>
      </c>
      <c r="L462" s="438">
        <v>1032.73</v>
      </c>
      <c r="M462" s="438">
        <v>2151.5500000000002</v>
      </c>
      <c r="N462" s="2">
        <f t="shared" si="179"/>
        <v>30051.519999999993</v>
      </c>
      <c r="O462" s="2">
        <f t="shared" si="180"/>
        <v>2504.2933333333326</v>
      </c>
    </row>
    <row r="463" spans="1:15" ht="15" customHeight="1" x14ac:dyDescent="0.2">
      <c r="A463" s="253" t="s">
        <v>417</v>
      </c>
      <c r="B463" s="444"/>
      <c r="C463" s="444"/>
      <c r="D463" s="444"/>
      <c r="E463" s="444"/>
      <c r="F463" s="444"/>
      <c r="G463" s="444"/>
      <c r="H463" s="440"/>
      <c r="I463" s="440"/>
      <c r="J463" s="440"/>
      <c r="K463" s="440"/>
      <c r="L463" s="440"/>
      <c r="M463" s="440"/>
      <c r="N463" s="352">
        <f t="shared" si="179"/>
        <v>0</v>
      </c>
      <c r="O463" s="352">
        <f t="shared" si="180"/>
        <v>0</v>
      </c>
    </row>
    <row r="464" spans="1:15" ht="15" customHeight="1" x14ac:dyDescent="0.2">
      <c r="A464" s="384" t="s">
        <v>377</v>
      </c>
      <c r="B464" s="424">
        <v>42142.98</v>
      </c>
      <c r="C464" s="424">
        <v>20102.330000000002</v>
      </c>
      <c r="D464" s="424">
        <v>20037.84</v>
      </c>
      <c r="E464" s="425">
        <v>12587.15</v>
      </c>
      <c r="F464" s="426">
        <v>20260.47</v>
      </c>
      <c r="G464" s="426">
        <v>13520.73</v>
      </c>
      <c r="H464" s="439">
        <v>13174.52</v>
      </c>
      <c r="I464" s="503">
        <v>13782.01</v>
      </c>
      <c r="J464" s="428">
        <v>13184.74</v>
      </c>
      <c r="K464" s="618">
        <v>14041.86</v>
      </c>
      <c r="L464" s="438">
        <v>11895.54</v>
      </c>
      <c r="M464" s="438">
        <v>24618.58</v>
      </c>
      <c r="N464" s="378">
        <f t="shared" si="179"/>
        <v>219348.75</v>
      </c>
      <c r="O464" s="378">
        <f t="shared" si="180"/>
        <v>18279.0625</v>
      </c>
    </row>
    <row r="465" spans="1:37" ht="15" customHeight="1" x14ac:dyDescent="0.2">
      <c r="A465" s="300" t="s">
        <v>433</v>
      </c>
      <c r="B465" s="430">
        <v>1290.71</v>
      </c>
      <c r="C465" s="430">
        <v>1329.71</v>
      </c>
      <c r="D465" s="430">
        <v>1084.22</v>
      </c>
      <c r="E465" s="431">
        <v>1000.85</v>
      </c>
      <c r="F465" s="432">
        <v>1785.68</v>
      </c>
      <c r="G465" s="432">
        <v>1812.81</v>
      </c>
      <c r="H465" s="440">
        <v>1675.33</v>
      </c>
      <c r="I465" s="432">
        <v>1634.75</v>
      </c>
      <c r="J465" s="432">
        <v>1895.3</v>
      </c>
      <c r="K465" s="615">
        <v>2110.9</v>
      </c>
      <c r="L465" s="434">
        <v>2284.98</v>
      </c>
      <c r="M465" s="434">
        <v>3178.43</v>
      </c>
      <c r="N465" s="228">
        <f t="shared" si="179"/>
        <v>21083.670000000002</v>
      </c>
      <c r="O465" s="228">
        <f t="shared" si="180"/>
        <v>1756.9725000000001</v>
      </c>
    </row>
    <row r="466" spans="1:37" ht="15" customHeight="1" x14ac:dyDescent="0.2">
      <c r="A466" s="377" t="s">
        <v>376</v>
      </c>
      <c r="B466" s="435">
        <v>4162.1400000000003</v>
      </c>
      <c r="C466" s="435">
        <v>4351.12</v>
      </c>
      <c r="D466" s="435">
        <v>3679.29</v>
      </c>
      <c r="E466" s="436">
        <v>2918.6</v>
      </c>
      <c r="F466" s="437">
        <v>4034.68</v>
      </c>
      <c r="G466" s="437">
        <v>4580.51</v>
      </c>
      <c r="H466" s="439">
        <v>5485.86</v>
      </c>
      <c r="I466" s="505">
        <v>5956.53</v>
      </c>
      <c r="J466" s="441">
        <v>3891.87</v>
      </c>
      <c r="K466" s="619">
        <v>4884.16</v>
      </c>
      <c r="L466" s="446">
        <v>3425.72</v>
      </c>
      <c r="M466" s="446">
        <v>5093.97</v>
      </c>
      <c r="N466" s="2">
        <f t="shared" si="179"/>
        <v>52464.45</v>
      </c>
      <c r="O466" s="2">
        <f t="shared" si="180"/>
        <v>4372.0374999999995</v>
      </c>
    </row>
    <row r="467" spans="1:37" ht="15" customHeight="1" x14ac:dyDescent="0.2">
      <c r="A467" s="248" t="s">
        <v>435</v>
      </c>
      <c r="B467" s="430">
        <v>6117.8</v>
      </c>
      <c r="C467" s="430">
        <v>69782.240000000005</v>
      </c>
      <c r="D467" s="430">
        <v>38900.300000000003</v>
      </c>
      <c r="E467" s="431">
        <v>209247.13</v>
      </c>
      <c r="F467" s="432">
        <v>61716.3</v>
      </c>
      <c r="G467" s="432">
        <v>31529.38</v>
      </c>
      <c r="H467" s="440">
        <v>335992.32000000001</v>
      </c>
      <c r="I467" s="504">
        <v>2356.46</v>
      </c>
      <c r="J467" s="433">
        <v>3658.66</v>
      </c>
      <c r="K467" s="615">
        <v>58166.97</v>
      </c>
      <c r="L467" s="434">
        <v>217171.81</v>
      </c>
      <c r="M467" s="434">
        <v>15281.67</v>
      </c>
      <c r="N467" s="228">
        <f t="shared" si="179"/>
        <v>1049921.0399999998</v>
      </c>
      <c r="O467" s="228">
        <f t="shared" si="180"/>
        <v>87493.419999999984</v>
      </c>
    </row>
    <row r="468" spans="1:37" ht="15" customHeight="1" x14ac:dyDescent="0.2">
      <c r="A468" s="218" t="s">
        <v>379</v>
      </c>
      <c r="B468" s="382">
        <f t="shared" ref="B468:M468" si="181">SUM(B450:B467)</f>
        <v>210348.24</v>
      </c>
      <c r="C468" s="382">
        <f t="shared" si="181"/>
        <v>232719.16000000003</v>
      </c>
      <c r="D468" s="382">
        <f t="shared" si="181"/>
        <v>245833.03999999998</v>
      </c>
      <c r="E468" s="382">
        <f t="shared" si="181"/>
        <v>393114.33999999997</v>
      </c>
      <c r="F468" s="382">
        <f t="shared" si="181"/>
        <v>297330.03000000003</v>
      </c>
      <c r="G468" s="382">
        <f t="shared" si="181"/>
        <v>226078.46000000002</v>
      </c>
      <c r="H468" s="382">
        <f t="shared" si="181"/>
        <v>523931.13</v>
      </c>
      <c r="I468" s="382">
        <f>SUM(I450:I467)</f>
        <v>153206.63999999998</v>
      </c>
      <c r="J468" s="382">
        <f t="shared" si="181"/>
        <v>142030.26999999996</v>
      </c>
      <c r="K468" s="382">
        <f t="shared" si="181"/>
        <v>235226.34</v>
      </c>
      <c r="L468" s="382">
        <f t="shared" si="181"/>
        <v>656423.37999999989</v>
      </c>
      <c r="M468" s="382">
        <f t="shared" si="181"/>
        <v>182729.43</v>
      </c>
      <c r="N468" s="206">
        <f>SUM(B468:M468)</f>
        <v>3498970.46</v>
      </c>
      <c r="O468" s="206">
        <f t="shared" ref="O468" si="182">IF(N468=0,0,AVERAGE(B468:M468))</f>
        <v>291580.87166666664</v>
      </c>
    </row>
    <row r="469" spans="1:37" ht="15" customHeight="1" x14ac:dyDescent="0.2">
      <c r="A469" s="219" t="s">
        <v>378</v>
      </c>
      <c r="B469" s="447">
        <v>665700.62</v>
      </c>
      <c r="C469" s="447">
        <v>810894.1</v>
      </c>
      <c r="D469" s="447">
        <v>716995.58</v>
      </c>
      <c r="E469" s="447">
        <v>635537.28</v>
      </c>
      <c r="F469" s="447">
        <v>656661.6</v>
      </c>
      <c r="G469" s="447">
        <v>606783.47</v>
      </c>
      <c r="H469" s="447">
        <v>661577.17000000004</v>
      </c>
      <c r="I469" s="447">
        <v>805986.1</v>
      </c>
      <c r="J469" s="447">
        <v>1475714.83</v>
      </c>
      <c r="K469" s="447">
        <v>1593088.12</v>
      </c>
      <c r="L469" s="382">
        <v>1688068.18</v>
      </c>
      <c r="M469" s="453">
        <v>1633011.25</v>
      </c>
      <c r="N469" s="449">
        <f t="shared" ref="N469" si="183">INDEX(B469:M469,COUNT(B469:M469))</f>
        <v>1633011.25</v>
      </c>
      <c r="O469" s="217">
        <f t="shared" ref="O469" si="184">IF(N469=0,0,AVERAGE(B469:M469))</f>
        <v>995834.8583333334</v>
      </c>
    </row>
    <row r="470" spans="1:37" ht="15" customHeight="1" x14ac:dyDescent="0.2">
      <c r="A470" s="667"/>
      <c r="B470" s="668"/>
      <c r="C470" s="668"/>
      <c r="D470" s="668"/>
      <c r="E470" s="668"/>
      <c r="F470" s="668"/>
      <c r="G470" s="668"/>
      <c r="H470" s="668"/>
      <c r="I470" s="668"/>
      <c r="J470" s="668"/>
      <c r="K470" s="668"/>
      <c r="L470" s="668"/>
      <c r="M470" s="668"/>
      <c r="N470" s="668"/>
      <c r="O470" s="669"/>
    </row>
    <row r="471" spans="1:37" ht="15" customHeight="1" x14ac:dyDescent="0.2">
      <c r="A471" s="661" t="s">
        <v>501</v>
      </c>
      <c r="B471" s="661"/>
      <c r="C471" s="661"/>
      <c r="D471" s="661"/>
      <c r="E471" s="661"/>
      <c r="F471" s="661"/>
      <c r="G471" s="661"/>
      <c r="H471" s="661"/>
      <c r="I471" s="661"/>
      <c r="J471" s="661"/>
      <c r="K471" s="661"/>
      <c r="L471" s="661"/>
      <c r="M471" s="661"/>
      <c r="N471" s="661"/>
      <c r="O471" s="661"/>
    </row>
    <row r="472" spans="1:37" ht="15" customHeight="1" x14ac:dyDescent="0.2">
      <c r="A472" s="204" t="s">
        <v>296</v>
      </c>
      <c r="B472" s="110"/>
      <c r="C472" s="110"/>
      <c r="D472" s="89"/>
      <c r="E472" s="110"/>
      <c r="F472" s="89"/>
      <c r="G472" s="110"/>
      <c r="H472" s="89"/>
      <c r="I472" s="110"/>
      <c r="J472" s="110"/>
      <c r="K472" s="110"/>
      <c r="L472" s="110"/>
      <c r="M472" s="110"/>
      <c r="N472" s="90">
        <f>SUM(B472:M472)</f>
        <v>0</v>
      </c>
      <c r="O472" s="185">
        <f>IF(N472=0,0,AVERAGE(B472:M472))</f>
        <v>0</v>
      </c>
    </row>
    <row r="473" spans="1:37" ht="15" customHeight="1" x14ac:dyDescent="0.2">
      <c r="A473" s="298" t="s">
        <v>263</v>
      </c>
      <c r="B473" s="232">
        <v>3125</v>
      </c>
      <c r="C473" s="232">
        <v>3903</v>
      </c>
      <c r="D473" s="232">
        <v>1916</v>
      </c>
      <c r="E473" s="232">
        <v>2930</v>
      </c>
      <c r="F473" s="232">
        <v>2944</v>
      </c>
      <c r="G473" s="232">
        <v>3432</v>
      </c>
      <c r="H473" s="232">
        <v>3803</v>
      </c>
      <c r="I473" s="232">
        <v>4139</v>
      </c>
      <c r="J473" s="232">
        <v>3409</v>
      </c>
      <c r="K473" s="232">
        <v>3393</v>
      </c>
      <c r="L473" s="232">
        <v>2598</v>
      </c>
      <c r="M473" s="232">
        <v>3228</v>
      </c>
      <c r="N473" s="228">
        <f>SUM(B473:M473)</f>
        <v>38820</v>
      </c>
      <c r="O473" s="228">
        <f>IF(N473=0,0,AVERAGE(B473:M473))</f>
        <v>3235</v>
      </c>
    </row>
    <row r="474" spans="1:37" ht="15" customHeight="1" x14ac:dyDescent="0.2">
      <c r="A474" s="299" t="s">
        <v>264</v>
      </c>
      <c r="B474" s="110">
        <v>62</v>
      </c>
      <c r="C474" s="110">
        <v>53</v>
      </c>
      <c r="D474" s="89">
        <v>54</v>
      </c>
      <c r="E474" s="110">
        <v>163</v>
      </c>
      <c r="F474" s="89">
        <v>56</v>
      </c>
      <c r="G474" s="110">
        <v>94</v>
      </c>
      <c r="H474" s="89">
        <v>2</v>
      </c>
      <c r="I474" s="492">
        <v>7</v>
      </c>
      <c r="J474" s="110">
        <v>5</v>
      </c>
      <c r="K474" s="110">
        <v>43</v>
      </c>
      <c r="L474" s="110">
        <v>16</v>
      </c>
      <c r="M474" s="110">
        <v>8</v>
      </c>
      <c r="N474" s="90">
        <f>SUM(B474:M474)</f>
        <v>563</v>
      </c>
      <c r="O474" s="185">
        <f>IF(N474=0,0,AVERAGE(B474:M474))</f>
        <v>46.916666666666664</v>
      </c>
    </row>
    <row r="475" spans="1:37" ht="15" customHeight="1" x14ac:dyDescent="0.2">
      <c r="A475" s="673"/>
      <c r="B475" s="674"/>
      <c r="C475" s="674"/>
      <c r="D475" s="674"/>
      <c r="E475" s="674"/>
      <c r="F475" s="674"/>
      <c r="G475" s="674"/>
      <c r="H475" s="674"/>
      <c r="I475" s="674"/>
      <c r="J475" s="674"/>
      <c r="K475" s="674"/>
      <c r="L475" s="674"/>
      <c r="M475" s="674"/>
      <c r="N475" s="674"/>
      <c r="O475" s="675"/>
    </row>
    <row r="476" spans="1:37" ht="15" customHeight="1" x14ac:dyDescent="0.2">
      <c r="A476" s="297" t="s">
        <v>15</v>
      </c>
      <c r="B476" s="296">
        <v>31</v>
      </c>
      <c r="C476" s="296">
        <v>28</v>
      </c>
      <c r="D476" s="296">
        <v>31</v>
      </c>
      <c r="E476" s="296">
        <v>30</v>
      </c>
      <c r="F476" s="296">
        <v>31</v>
      </c>
      <c r="G476" s="296">
        <v>30</v>
      </c>
      <c r="H476" s="296">
        <v>31</v>
      </c>
      <c r="I476" s="296">
        <v>31</v>
      </c>
      <c r="J476" s="296">
        <v>30</v>
      </c>
      <c r="K476" s="296">
        <v>31</v>
      </c>
      <c r="L476" s="296">
        <v>30</v>
      </c>
      <c r="M476" s="296">
        <v>31</v>
      </c>
      <c r="N476" s="551">
        <f>AVERAGE(B476:M476)</f>
        <v>30.416666666666668</v>
      </c>
      <c r="O476" s="132"/>
    </row>
    <row r="477" spans="1:37" ht="15" customHeight="1" x14ac:dyDescent="0.2">
      <c r="A477" s="132"/>
      <c r="B477" s="132"/>
      <c r="C477" s="132"/>
      <c r="D477" s="132"/>
      <c r="E477" s="132"/>
      <c r="F477" s="132"/>
      <c r="G477" s="132"/>
      <c r="H477" s="132"/>
      <c r="I477" s="132"/>
      <c r="J477" s="132"/>
      <c r="K477" s="132"/>
      <c r="L477" s="132"/>
      <c r="M477" s="132"/>
      <c r="N477" s="132"/>
      <c r="O477" s="132"/>
    </row>
    <row r="478" spans="1:37" ht="15" customHeight="1" x14ac:dyDescent="0.2">
      <c r="A478" s="680" t="s">
        <v>533</v>
      </c>
      <c r="B478" s="681"/>
      <c r="D478" s="7"/>
      <c r="F478" s="6"/>
      <c r="H478" s="7"/>
      <c r="J478" s="7"/>
      <c r="L478" s="5"/>
      <c r="N478" s="8"/>
      <c r="P478" s="145"/>
      <c r="Q478" s="145"/>
      <c r="R478" s="145"/>
      <c r="S478" s="145"/>
      <c r="T478" s="145"/>
      <c r="U478" s="145"/>
      <c r="V478" s="145"/>
      <c r="W478" s="145"/>
      <c r="X478" s="145"/>
      <c r="Y478" s="145"/>
      <c r="Z478" s="145"/>
      <c r="AA478" s="145"/>
      <c r="AB478" s="145"/>
      <c r="AC478" s="145"/>
      <c r="AD478" s="145"/>
      <c r="AE478" s="145"/>
      <c r="AF478" s="145"/>
      <c r="AG478" s="145"/>
      <c r="AH478" s="145"/>
      <c r="AI478" s="145"/>
      <c r="AJ478" s="145"/>
      <c r="AK478" s="145"/>
    </row>
    <row r="479" spans="1:37" s="145" customFormat="1" ht="15" customHeight="1" x14ac:dyDescent="0.2">
      <c r="A479" s="680"/>
      <c r="B479" s="681"/>
      <c r="C479" s="32"/>
      <c r="D479" s="31"/>
      <c r="E479" s="32"/>
      <c r="F479" s="12"/>
      <c r="G479" s="12"/>
      <c r="H479" s="12"/>
      <c r="I479" s="12"/>
      <c r="J479" s="12"/>
      <c r="K479" s="13"/>
      <c r="L479" s="14"/>
      <c r="M479" s="14"/>
      <c r="N479" s="14"/>
      <c r="O479" s="13"/>
    </row>
    <row r="480" spans="1:37" s="145" customFormat="1" ht="15" customHeight="1" x14ac:dyDescent="0.2">
      <c r="A480" s="682"/>
      <c r="B480" s="679"/>
      <c r="C480" s="683" t="s">
        <v>62</v>
      </c>
      <c r="D480" s="683"/>
      <c r="E480" s="679"/>
      <c r="F480" s="679"/>
      <c r="G480" s="660"/>
      <c r="H480" s="660"/>
      <c r="I480" s="660"/>
      <c r="J480" s="13"/>
      <c r="K480" s="679"/>
      <c r="L480" s="679"/>
      <c r="M480" s="679"/>
      <c r="N480" s="679"/>
      <c r="O480" s="679"/>
    </row>
    <row r="481" spans="1:37" s="145" customFormat="1" ht="15" customHeight="1" x14ac:dyDescent="0.2">
      <c r="A481" s="682"/>
      <c r="B481" s="679"/>
      <c r="C481" s="33"/>
      <c r="D481" s="33"/>
      <c r="E481" s="33"/>
      <c r="F481" s="679"/>
      <c r="G481" s="679"/>
      <c r="H481" s="33"/>
      <c r="I481" s="33"/>
      <c r="J481" s="33"/>
      <c r="K481" s="33"/>
      <c r="L481" s="679"/>
      <c r="M481" s="679"/>
      <c r="N481" s="679"/>
      <c r="O481" s="679"/>
      <c r="P481" s="146"/>
      <c r="Q481" s="146"/>
      <c r="R481" s="146"/>
      <c r="S481" s="146"/>
      <c r="T481" s="146"/>
      <c r="U481" s="146"/>
      <c r="V481" s="146"/>
      <c r="W481" s="146"/>
      <c r="X481" s="146"/>
      <c r="Y481" s="146"/>
      <c r="Z481" s="146"/>
      <c r="AA481" s="146"/>
      <c r="AB481" s="146"/>
      <c r="AC481" s="146"/>
      <c r="AD481" s="146"/>
      <c r="AE481" s="146"/>
      <c r="AF481" s="146"/>
      <c r="AG481" s="146"/>
      <c r="AH481" s="146"/>
      <c r="AI481" s="146"/>
      <c r="AJ481" s="146"/>
      <c r="AK481" s="146"/>
    </row>
    <row r="482" spans="1:37" s="146" customFormat="1" ht="15" customHeight="1" x14ac:dyDescent="0.2">
      <c r="A482" s="682"/>
      <c r="B482" s="679"/>
      <c r="C482" s="9"/>
      <c r="D482" s="10"/>
      <c r="E482" s="10"/>
      <c r="F482" s="679"/>
      <c r="G482" s="679"/>
      <c r="H482" s="10"/>
      <c r="I482" s="10"/>
      <c r="J482" s="10"/>
      <c r="K482" s="11"/>
      <c r="L482" s="11"/>
      <c r="M482" s="11"/>
      <c r="N482" s="11"/>
      <c r="O482" s="24"/>
      <c r="P482" s="132"/>
      <c r="Q482" s="132"/>
      <c r="R482" s="132"/>
      <c r="S482" s="132"/>
      <c r="T482" s="132"/>
      <c r="U482" s="132"/>
      <c r="V482" s="132"/>
      <c r="W482" s="132"/>
      <c r="X482" s="132"/>
      <c r="Y482" s="132"/>
      <c r="Z482" s="132"/>
      <c r="AA482" s="132"/>
      <c r="AB482" s="132"/>
      <c r="AC482" s="132"/>
      <c r="AD482" s="132"/>
      <c r="AE482" s="132"/>
      <c r="AF482" s="132"/>
      <c r="AG482" s="132"/>
      <c r="AH482" s="132"/>
      <c r="AI482" s="132"/>
      <c r="AJ482" s="132"/>
      <c r="AK482" s="132"/>
    </row>
    <row r="483" spans="1:37" ht="60.75" customHeight="1" x14ac:dyDescent="0.2">
      <c r="A483" s="682"/>
      <c r="B483" s="679"/>
      <c r="C483" s="34"/>
      <c r="D483" s="679"/>
      <c r="E483" s="679"/>
      <c r="F483" s="679"/>
      <c r="G483" s="679"/>
      <c r="H483" s="679"/>
      <c r="I483" s="34"/>
      <c r="J483" s="34"/>
      <c r="K483" s="679"/>
      <c r="L483" s="679"/>
      <c r="M483" s="679"/>
      <c r="N483" s="679"/>
      <c r="O483" s="679"/>
      <c r="P483" s="145"/>
      <c r="Q483" s="145"/>
      <c r="R483" s="145"/>
      <c r="S483" s="145"/>
      <c r="T483" s="145"/>
      <c r="U483" s="145"/>
      <c r="V483" s="145"/>
      <c r="W483" s="145"/>
      <c r="X483" s="145"/>
      <c r="Y483" s="145"/>
      <c r="Z483" s="145"/>
      <c r="AA483" s="145"/>
      <c r="AB483" s="145"/>
      <c r="AC483" s="145"/>
      <c r="AD483" s="145"/>
      <c r="AE483" s="145"/>
      <c r="AF483" s="145"/>
      <c r="AG483" s="145"/>
      <c r="AH483" s="145"/>
      <c r="AI483" s="145"/>
      <c r="AJ483" s="145"/>
      <c r="AK483" s="145"/>
    </row>
    <row r="484" spans="1:37" s="145" customFormat="1" ht="34.5" customHeight="1" x14ac:dyDescent="0.2">
      <c r="A484" s="39"/>
      <c r="B484" s="40"/>
      <c r="C484" s="40"/>
      <c r="D484" s="40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24"/>
      <c r="P484" s="132"/>
      <c r="Q484" s="132"/>
      <c r="R484" s="132"/>
      <c r="S484" s="132"/>
      <c r="T484" s="132"/>
      <c r="U484" s="132"/>
      <c r="V484" s="132"/>
      <c r="W484" s="132"/>
      <c r="X484" s="132"/>
      <c r="Y484" s="132"/>
      <c r="Z484" s="132"/>
      <c r="AA484" s="132"/>
      <c r="AB484" s="132"/>
      <c r="AC484" s="132"/>
      <c r="AD484" s="132"/>
      <c r="AE484" s="132"/>
      <c r="AF484" s="132"/>
      <c r="AG484" s="132"/>
      <c r="AH484" s="132"/>
      <c r="AI484" s="132"/>
      <c r="AJ484" s="132"/>
      <c r="AK484" s="132"/>
    </row>
    <row r="485" spans="1:37" ht="24.75" customHeight="1" x14ac:dyDescent="0.2">
      <c r="A485" s="42"/>
      <c r="B485" s="7"/>
      <c r="D485"/>
      <c r="E485"/>
      <c r="F485"/>
      <c r="G485"/>
      <c r="H485"/>
      <c r="J485" s="7"/>
      <c r="L485" s="679"/>
      <c r="M485" s="679"/>
      <c r="N485" s="679"/>
      <c r="O485" s="679"/>
    </row>
    <row r="486" spans="1:37" ht="21.75" customHeight="1" x14ac:dyDescent="0.2">
      <c r="A486" s="42"/>
      <c r="B486" s="7"/>
      <c r="D486"/>
      <c r="E486"/>
      <c r="F486"/>
      <c r="G486"/>
      <c r="H486"/>
      <c r="J486" s="7"/>
      <c r="L486" s="679"/>
      <c r="M486" s="679"/>
      <c r="N486" s="679"/>
      <c r="O486" s="679"/>
    </row>
    <row r="487" spans="1:37" hidden="1" x14ac:dyDescent="0.2">
      <c r="A487" s="43"/>
      <c r="B487" s="15"/>
      <c r="C487" s="15"/>
      <c r="D487"/>
      <c r="E487"/>
      <c r="F487"/>
      <c r="G487"/>
      <c r="H487"/>
      <c r="I487" s="15"/>
      <c r="J487" s="15"/>
      <c r="K487" s="15"/>
      <c r="L487" s="17"/>
      <c r="M487" s="15"/>
      <c r="N487" s="18"/>
    </row>
    <row r="488" spans="1:37" hidden="1" x14ac:dyDescent="0.2">
      <c r="A488" s="42"/>
      <c r="B488" s="15"/>
      <c r="C488" s="15"/>
      <c r="D488"/>
      <c r="E488"/>
      <c r="F488"/>
      <c r="G488"/>
      <c r="H488"/>
      <c r="I488" s="15"/>
      <c r="J488" s="15"/>
      <c r="K488" s="15"/>
      <c r="L488" s="17"/>
      <c r="M488" s="15"/>
      <c r="N488" s="18"/>
    </row>
    <row r="489" spans="1:37" hidden="1" x14ac:dyDescent="0.2">
      <c r="A489" s="42"/>
      <c r="B489" s="15"/>
      <c r="C489" s="15"/>
      <c r="D489"/>
      <c r="E489"/>
      <c r="F489"/>
      <c r="G489"/>
      <c r="H489"/>
      <c r="I489" s="15"/>
      <c r="J489" s="15"/>
      <c r="K489" s="15"/>
      <c r="L489" s="17"/>
      <c r="M489" s="15"/>
      <c r="N489" s="18"/>
    </row>
    <row r="490" spans="1:37" x14ac:dyDescent="0.2">
      <c r="A490" s="42"/>
      <c r="B490" s="15"/>
      <c r="C490" s="15"/>
      <c r="D490"/>
      <c r="E490"/>
      <c r="F490"/>
      <c r="G490"/>
      <c r="H490"/>
      <c r="I490" s="15"/>
      <c r="J490" s="15"/>
      <c r="K490" s="15"/>
      <c r="L490" s="17"/>
      <c r="M490" s="15"/>
      <c r="N490" s="18"/>
    </row>
    <row r="491" spans="1:37" x14ac:dyDescent="0.2">
      <c r="A491" s="42"/>
      <c r="B491" s="15"/>
      <c r="C491" s="15"/>
      <c r="D491"/>
      <c r="E491"/>
      <c r="F491"/>
      <c r="G491"/>
      <c r="H491"/>
      <c r="I491" s="15"/>
      <c r="J491" s="15"/>
      <c r="K491" s="15"/>
      <c r="L491" s="17"/>
      <c r="M491" s="15"/>
      <c r="N491" s="18"/>
    </row>
    <row r="492" spans="1:37" x14ac:dyDescent="0.2">
      <c r="A492" s="42"/>
      <c r="B492" s="15"/>
      <c r="C492" s="15"/>
      <c r="D492"/>
      <c r="E492"/>
      <c r="F492"/>
      <c r="G492"/>
      <c r="H492"/>
      <c r="I492" s="15"/>
      <c r="J492" s="15"/>
      <c r="K492" s="15"/>
      <c r="L492" s="17"/>
      <c r="M492" s="15"/>
      <c r="N492" s="18"/>
      <c r="O492" s="4"/>
    </row>
    <row r="493" spans="1:37" x14ac:dyDescent="0.2">
      <c r="A493" s="44"/>
      <c r="B493" s="4"/>
      <c r="C493" s="15"/>
      <c r="D493" s="15"/>
      <c r="E493" s="15"/>
      <c r="F493" s="16"/>
      <c r="G493" s="15"/>
      <c r="H493" s="15"/>
      <c r="I493" s="15"/>
      <c r="J493" s="15"/>
      <c r="K493" s="15"/>
      <c r="L493" s="17"/>
      <c r="M493" s="15"/>
      <c r="N493" s="18"/>
      <c r="O493" s="4"/>
    </row>
    <row r="494" spans="1:37" ht="15.75" thickBot="1" x14ac:dyDescent="0.25">
      <c r="A494" s="45"/>
      <c r="B494" s="46"/>
      <c r="C494" s="46"/>
      <c r="D494" s="46"/>
      <c r="E494" s="46"/>
      <c r="F494" s="47"/>
      <c r="G494" s="46"/>
      <c r="H494" s="46"/>
      <c r="I494" s="46"/>
      <c r="J494" s="46"/>
      <c r="K494" s="46"/>
      <c r="L494" s="48"/>
      <c r="M494" s="46"/>
      <c r="N494" s="49"/>
      <c r="O494" s="50"/>
    </row>
    <row r="495" spans="1:37" x14ac:dyDescent="0.2">
      <c r="A495" s="37"/>
      <c r="B495" s="15"/>
      <c r="C495" s="15"/>
      <c r="D495" s="15"/>
      <c r="E495" s="15"/>
      <c r="F495" s="16"/>
      <c r="G495" s="15"/>
      <c r="H495" s="15"/>
      <c r="I495" s="15"/>
      <c r="J495" s="15"/>
      <c r="K495" s="15"/>
      <c r="L495" s="17"/>
      <c r="M495" s="15"/>
      <c r="N495" s="18"/>
      <c r="O495" s="4"/>
    </row>
    <row r="496" spans="1:37" x14ac:dyDescent="0.2">
      <c r="A496" s="37"/>
      <c r="B496" s="15"/>
      <c r="C496" s="15"/>
      <c r="D496" s="15"/>
      <c r="E496" s="15"/>
      <c r="F496" s="16"/>
      <c r="G496" s="15"/>
      <c r="H496" s="15"/>
      <c r="I496" s="15"/>
      <c r="J496" s="15"/>
      <c r="K496" s="15"/>
      <c r="L496" s="17"/>
      <c r="M496" s="15"/>
      <c r="N496" s="18"/>
      <c r="O496" s="4"/>
    </row>
    <row r="497" spans="1:15" x14ac:dyDescent="0.2">
      <c r="A497" s="37"/>
      <c r="B497" s="15"/>
      <c r="C497" s="15"/>
      <c r="D497" s="15"/>
      <c r="E497" s="15"/>
      <c r="F497" s="16"/>
      <c r="G497" s="15"/>
      <c r="H497" s="15"/>
      <c r="I497" s="15"/>
      <c r="J497" s="15"/>
      <c r="K497" s="15"/>
      <c r="L497" s="17"/>
      <c r="M497" s="15"/>
      <c r="N497" s="18"/>
      <c r="O497" s="4"/>
    </row>
    <row r="498" spans="1:15" x14ac:dyDescent="0.2">
      <c r="A498" s="37"/>
      <c r="B498" s="15"/>
      <c r="C498" s="15"/>
      <c r="D498" s="15"/>
      <c r="E498" s="15"/>
      <c r="F498" s="16"/>
      <c r="G498" s="15"/>
      <c r="H498" s="15"/>
      <c r="I498" s="15"/>
      <c r="J498" s="15"/>
      <c r="K498" s="15"/>
      <c r="L498" s="17"/>
      <c r="M498" s="15"/>
      <c r="N498" s="18"/>
      <c r="O498" s="4"/>
    </row>
    <row r="499" spans="1:15" x14ac:dyDescent="0.2">
      <c r="A499" s="4"/>
      <c r="B499" s="15"/>
      <c r="C499" s="15"/>
      <c r="D499" s="15"/>
      <c r="E499" s="15"/>
      <c r="F499" s="16"/>
      <c r="G499" s="15"/>
      <c r="H499" s="15"/>
      <c r="I499" s="15"/>
      <c r="J499" s="15"/>
      <c r="K499" s="15"/>
      <c r="L499" s="17"/>
      <c r="M499" s="15"/>
      <c r="N499" s="18"/>
      <c r="O499" s="4"/>
    </row>
    <row r="500" spans="1:15" x14ac:dyDescent="0.2">
      <c r="A500" s="4"/>
      <c r="B500" s="15"/>
      <c r="C500" s="15"/>
      <c r="D500" s="15"/>
      <c r="E500" s="15"/>
      <c r="F500" s="16"/>
      <c r="G500" s="15"/>
      <c r="H500" s="15"/>
      <c r="I500" s="15"/>
      <c r="J500" s="15"/>
      <c r="K500" s="15"/>
      <c r="L500" s="17"/>
      <c r="M500" s="15"/>
      <c r="N500" s="18"/>
      <c r="O500" s="4"/>
    </row>
    <row r="501" spans="1:15" x14ac:dyDescent="0.2">
      <c r="A501" s="4"/>
      <c r="B501" s="15"/>
      <c r="C501" s="15"/>
      <c r="D501" s="15"/>
      <c r="E501" s="15"/>
      <c r="F501" s="16"/>
      <c r="G501" s="15"/>
      <c r="H501" s="15"/>
      <c r="I501" s="15"/>
      <c r="J501" s="15"/>
      <c r="K501" s="15"/>
      <c r="L501" s="17"/>
      <c r="M501" s="15"/>
      <c r="N501" s="18"/>
      <c r="O501" s="4"/>
    </row>
    <row r="502" spans="1:15" x14ac:dyDescent="0.2">
      <c r="A502" s="4"/>
      <c r="B502" s="15"/>
      <c r="C502" s="15"/>
      <c r="D502" s="15"/>
      <c r="E502" s="15"/>
      <c r="F502" s="16"/>
      <c r="G502" s="15"/>
      <c r="H502" s="15"/>
      <c r="I502" s="15"/>
      <c r="J502" s="15"/>
      <c r="K502" s="15"/>
      <c r="L502" s="17"/>
      <c r="M502" s="15"/>
      <c r="N502" s="18"/>
      <c r="O502" s="4"/>
    </row>
    <row r="503" spans="1:15" x14ac:dyDescent="0.2">
      <c r="A503" s="4"/>
      <c r="B503" s="15"/>
      <c r="C503" s="15"/>
      <c r="D503" s="15"/>
      <c r="E503" s="15"/>
      <c r="F503" s="16"/>
      <c r="G503" s="15"/>
      <c r="H503" s="15"/>
      <c r="I503" s="15"/>
      <c r="J503" s="15"/>
      <c r="K503" s="15"/>
      <c r="L503" s="17"/>
      <c r="M503" s="15"/>
      <c r="N503" s="18"/>
      <c r="O503" s="4"/>
    </row>
    <row r="504" spans="1:15" x14ac:dyDescent="0.2">
      <c r="A504" s="4"/>
      <c r="B504" s="15"/>
      <c r="C504" s="15"/>
      <c r="D504" s="15"/>
      <c r="E504" s="15"/>
      <c r="F504" s="16"/>
      <c r="G504" s="15"/>
      <c r="H504" s="15"/>
      <c r="I504" s="15"/>
      <c r="J504" s="15"/>
      <c r="K504" s="15"/>
      <c r="L504" s="17"/>
      <c r="M504" s="15"/>
      <c r="N504" s="18"/>
      <c r="O504" s="4"/>
    </row>
    <row r="505" spans="1:15" x14ac:dyDescent="0.2">
      <c r="A505" s="4"/>
      <c r="B505" s="15"/>
      <c r="C505" s="15"/>
      <c r="D505" s="15"/>
      <c r="E505" s="15"/>
      <c r="F505" s="16"/>
      <c r="G505" s="15"/>
      <c r="H505" s="15"/>
      <c r="I505" s="15"/>
      <c r="J505" s="15"/>
      <c r="K505" s="15"/>
      <c r="L505" s="17"/>
      <c r="M505" s="15"/>
      <c r="N505" s="18"/>
      <c r="O505" s="4"/>
    </row>
    <row r="506" spans="1:15" x14ac:dyDescent="0.2">
      <c r="A506" s="4"/>
      <c r="B506" s="15"/>
      <c r="C506" s="15"/>
      <c r="D506" s="15"/>
      <c r="E506" s="15"/>
      <c r="F506" s="16"/>
      <c r="G506" s="15"/>
      <c r="H506" s="15"/>
      <c r="I506" s="15"/>
      <c r="J506" s="15"/>
      <c r="K506" s="15"/>
      <c r="L506" s="17"/>
      <c r="M506" s="15"/>
      <c r="N506" s="18"/>
      <c r="O506" s="4"/>
    </row>
    <row r="507" spans="1:15" x14ac:dyDescent="0.2">
      <c r="A507" s="4"/>
      <c r="B507" s="15"/>
      <c r="C507" s="15"/>
      <c r="D507" s="15"/>
      <c r="E507" s="15"/>
      <c r="F507" s="16"/>
      <c r="G507" s="15"/>
      <c r="H507" s="15"/>
      <c r="I507" s="15"/>
      <c r="J507" s="15"/>
      <c r="K507" s="15"/>
      <c r="L507" s="17"/>
      <c r="M507" s="15"/>
      <c r="N507" s="18"/>
      <c r="O507" s="4"/>
    </row>
    <row r="508" spans="1:15" x14ac:dyDescent="0.2">
      <c r="A508" s="4"/>
      <c r="B508" s="15"/>
      <c r="C508" s="15"/>
      <c r="D508" s="15"/>
      <c r="E508" s="15"/>
      <c r="F508" s="16"/>
      <c r="G508" s="15"/>
      <c r="H508" s="15"/>
      <c r="I508" s="15"/>
      <c r="J508" s="15"/>
      <c r="K508" s="15"/>
      <c r="L508" s="17"/>
      <c r="M508" s="15"/>
      <c r="N508" s="18"/>
      <c r="O508" s="4"/>
    </row>
    <row r="509" spans="1:15" x14ac:dyDescent="0.2">
      <c r="A509" s="4"/>
      <c r="B509" s="15"/>
      <c r="C509" s="15"/>
      <c r="D509" s="15"/>
      <c r="E509" s="15"/>
      <c r="F509" s="16"/>
      <c r="G509" s="15"/>
      <c r="H509" s="15"/>
      <c r="I509" s="15"/>
      <c r="J509" s="15"/>
      <c r="K509" s="15"/>
      <c r="L509" s="17"/>
      <c r="M509" s="15"/>
      <c r="N509" s="18"/>
      <c r="O509" s="4"/>
    </row>
    <row r="510" spans="1:15" x14ac:dyDescent="0.2">
      <c r="A510" s="4"/>
      <c r="B510" s="15"/>
      <c r="C510" s="15"/>
      <c r="D510" s="15"/>
      <c r="E510" s="15"/>
      <c r="F510" s="16"/>
      <c r="G510" s="15"/>
      <c r="H510" s="15"/>
      <c r="I510" s="15"/>
      <c r="J510" s="15"/>
      <c r="K510" s="15"/>
      <c r="L510" s="17"/>
      <c r="M510" s="15"/>
      <c r="N510" s="18"/>
      <c r="O510" s="4"/>
    </row>
    <row r="511" spans="1:15" x14ac:dyDescent="0.2">
      <c r="A511" s="4"/>
      <c r="B511" s="15"/>
      <c r="C511" s="15"/>
      <c r="D511" s="15"/>
      <c r="E511" s="15"/>
      <c r="F511" s="16"/>
      <c r="G511" s="15"/>
      <c r="H511" s="15"/>
      <c r="I511" s="15"/>
      <c r="J511" s="15"/>
      <c r="K511" s="15"/>
      <c r="L511" s="17"/>
      <c r="M511" s="15"/>
      <c r="N511" s="18"/>
      <c r="O511" s="4"/>
    </row>
    <row r="512" spans="1:15" x14ac:dyDescent="0.2">
      <c r="A512" s="4"/>
      <c r="B512" s="15"/>
      <c r="C512" s="15"/>
      <c r="D512" s="15"/>
      <c r="E512" s="15"/>
      <c r="F512" s="16"/>
      <c r="G512" s="15"/>
      <c r="H512" s="15"/>
      <c r="I512" s="15"/>
      <c r="J512" s="15"/>
      <c r="K512" s="15"/>
      <c r="L512" s="17"/>
      <c r="M512" s="15"/>
      <c r="N512" s="18"/>
      <c r="O512" s="4"/>
    </row>
    <row r="513" spans="1:15" x14ac:dyDescent="0.2">
      <c r="A513" s="4"/>
      <c r="B513" s="15"/>
      <c r="C513" s="15"/>
      <c r="D513" s="15"/>
      <c r="E513" s="15"/>
      <c r="F513" s="16"/>
      <c r="G513" s="15"/>
      <c r="H513" s="15"/>
      <c r="I513" s="15"/>
      <c r="J513" s="15"/>
      <c r="K513" s="15"/>
      <c r="L513" s="17"/>
      <c r="M513" s="15"/>
      <c r="N513" s="18"/>
      <c r="O513" s="4"/>
    </row>
    <row r="514" spans="1:15" x14ac:dyDescent="0.2">
      <c r="A514" s="4"/>
      <c r="B514" s="15"/>
      <c r="C514" s="15"/>
      <c r="D514" s="15"/>
      <c r="E514" s="15"/>
      <c r="F514" s="16"/>
      <c r="G514" s="15"/>
      <c r="H514" s="15"/>
      <c r="I514" s="15"/>
      <c r="J514" s="15"/>
      <c r="K514" s="15"/>
      <c r="L514" s="17"/>
      <c r="M514" s="15"/>
      <c r="N514" s="18"/>
      <c r="O514" s="4"/>
    </row>
    <row r="515" spans="1:15" x14ac:dyDescent="0.2">
      <c r="A515" s="4"/>
      <c r="B515" s="15"/>
      <c r="C515" s="15"/>
      <c r="D515" s="15"/>
      <c r="E515" s="15"/>
      <c r="F515" s="16"/>
      <c r="G515" s="15"/>
      <c r="H515" s="15"/>
      <c r="I515" s="15"/>
      <c r="J515" s="15"/>
      <c r="K515" s="15"/>
      <c r="L515" s="17"/>
      <c r="M515" s="15"/>
      <c r="N515" s="18"/>
      <c r="O515" s="4"/>
    </row>
    <row r="516" spans="1:15" x14ac:dyDescent="0.2">
      <c r="A516" s="4"/>
      <c r="B516" s="15"/>
      <c r="C516" s="15"/>
      <c r="D516" s="15"/>
      <c r="E516" s="15"/>
      <c r="F516" s="16"/>
      <c r="G516" s="15"/>
      <c r="H516" s="15"/>
      <c r="I516" s="15"/>
      <c r="J516" s="15"/>
      <c r="K516" s="15"/>
      <c r="L516" s="17"/>
      <c r="M516" s="15"/>
      <c r="N516" s="18"/>
      <c r="O516" s="4"/>
    </row>
    <row r="517" spans="1:15" x14ac:dyDescent="0.2">
      <c r="A517" s="4"/>
      <c r="B517" s="15"/>
      <c r="C517" s="15"/>
      <c r="D517" s="15"/>
      <c r="E517" s="15"/>
      <c r="F517" s="16"/>
      <c r="G517" s="15"/>
      <c r="H517" s="15"/>
      <c r="I517" s="15"/>
      <c r="J517" s="15"/>
      <c r="K517" s="15"/>
      <c r="L517" s="17"/>
      <c r="M517" s="15"/>
      <c r="N517" s="18"/>
      <c r="O517" s="4"/>
    </row>
    <row r="518" spans="1:15" x14ac:dyDescent="0.2">
      <c r="A518" s="4"/>
      <c r="B518" s="15"/>
      <c r="C518" s="15"/>
      <c r="D518" s="15"/>
      <c r="E518" s="15"/>
      <c r="F518" s="16"/>
      <c r="G518" s="15"/>
      <c r="H518" s="15"/>
      <c r="I518" s="15"/>
      <c r="J518" s="15"/>
      <c r="K518" s="15"/>
      <c r="L518" s="17"/>
      <c r="M518" s="15"/>
      <c r="N518" s="18"/>
      <c r="O518" s="4"/>
    </row>
    <row r="519" spans="1:15" x14ac:dyDescent="0.2">
      <c r="A519" s="4"/>
      <c r="B519" s="15"/>
      <c r="C519" s="15"/>
      <c r="D519" s="15"/>
      <c r="E519" s="15"/>
      <c r="F519" s="16"/>
      <c r="G519" s="15"/>
      <c r="H519" s="15"/>
      <c r="I519" s="15"/>
      <c r="J519" s="15"/>
      <c r="K519" s="15"/>
      <c r="L519" s="17"/>
      <c r="M519" s="15"/>
      <c r="N519" s="18"/>
      <c r="O519" s="4"/>
    </row>
    <row r="520" spans="1:15" x14ac:dyDescent="0.2">
      <c r="A520" s="4"/>
      <c r="B520" s="15"/>
      <c r="C520" s="15"/>
      <c r="D520" s="15"/>
      <c r="E520" s="15"/>
      <c r="F520" s="16"/>
      <c r="G520" s="15"/>
      <c r="H520" s="15"/>
      <c r="I520" s="15"/>
      <c r="J520" s="15"/>
      <c r="K520" s="15"/>
      <c r="L520" s="17"/>
      <c r="M520" s="15"/>
      <c r="N520" s="18"/>
      <c r="O520" s="4"/>
    </row>
    <row r="521" spans="1:15" x14ac:dyDescent="0.2">
      <c r="A521" s="4"/>
      <c r="B521" s="15"/>
      <c r="C521" s="15"/>
      <c r="D521" s="15"/>
      <c r="E521" s="15"/>
      <c r="F521" s="16"/>
      <c r="G521" s="15"/>
      <c r="H521" s="15"/>
      <c r="I521" s="15"/>
      <c r="J521" s="15"/>
      <c r="K521" s="15"/>
      <c r="L521" s="17"/>
      <c r="M521" s="15"/>
      <c r="N521" s="18"/>
      <c r="O521" s="4"/>
    </row>
    <row r="522" spans="1:15" x14ac:dyDescent="0.2">
      <c r="A522" s="4"/>
      <c r="B522" s="15"/>
      <c r="C522" s="15"/>
      <c r="D522" s="15"/>
      <c r="E522" s="15"/>
      <c r="F522" s="16"/>
      <c r="G522" s="15"/>
      <c r="H522" s="15"/>
      <c r="I522" s="15"/>
      <c r="J522" s="15"/>
      <c r="K522" s="15"/>
      <c r="L522" s="17"/>
      <c r="M522" s="15"/>
      <c r="N522" s="18"/>
      <c r="O522" s="4"/>
    </row>
    <row r="523" spans="1:15" x14ac:dyDescent="0.2">
      <c r="A523" s="4"/>
      <c r="B523" s="15"/>
      <c r="C523" s="15"/>
      <c r="D523" s="15"/>
      <c r="E523" s="15"/>
      <c r="F523" s="16"/>
      <c r="G523" s="15"/>
      <c r="H523" s="15"/>
      <c r="I523" s="15"/>
      <c r="J523" s="15"/>
      <c r="K523" s="15"/>
      <c r="L523" s="17"/>
      <c r="M523" s="15"/>
      <c r="N523" s="18"/>
      <c r="O523" s="4"/>
    </row>
    <row r="524" spans="1:15" x14ac:dyDescent="0.2">
      <c r="A524" s="4"/>
      <c r="B524" s="15"/>
      <c r="C524" s="15"/>
      <c r="D524" s="15"/>
      <c r="E524" s="15"/>
      <c r="F524" s="16"/>
      <c r="G524" s="15"/>
      <c r="H524" s="15"/>
      <c r="I524" s="15"/>
      <c r="J524" s="15"/>
      <c r="K524" s="15"/>
      <c r="L524" s="17"/>
      <c r="M524" s="15"/>
      <c r="N524" s="18"/>
      <c r="O524" s="4"/>
    </row>
    <row r="525" spans="1:15" x14ac:dyDescent="0.2">
      <c r="A525" s="4"/>
      <c r="B525" s="15"/>
      <c r="C525" s="15"/>
      <c r="D525" s="15"/>
      <c r="E525" s="15"/>
      <c r="F525" s="16"/>
      <c r="G525" s="15"/>
      <c r="H525" s="15"/>
      <c r="I525" s="15"/>
      <c r="J525" s="15"/>
      <c r="K525" s="15"/>
      <c r="L525" s="17"/>
      <c r="M525" s="15"/>
      <c r="N525" s="18"/>
      <c r="O525" s="4"/>
    </row>
    <row r="526" spans="1:15" x14ac:dyDescent="0.2">
      <c r="A526" s="4"/>
      <c r="B526" s="15"/>
      <c r="C526" s="15"/>
      <c r="D526" s="15"/>
      <c r="E526" s="15"/>
      <c r="F526" s="16"/>
      <c r="G526" s="15"/>
      <c r="H526" s="15"/>
      <c r="I526" s="15"/>
      <c r="J526" s="15"/>
      <c r="K526" s="15"/>
      <c r="L526" s="17"/>
      <c r="M526" s="15"/>
      <c r="N526" s="18"/>
      <c r="O526" s="4"/>
    </row>
    <row r="527" spans="1:15" x14ac:dyDescent="0.2">
      <c r="A527" s="4"/>
      <c r="B527" s="15"/>
      <c r="C527" s="15"/>
      <c r="D527" s="15"/>
      <c r="E527" s="15"/>
      <c r="F527" s="16"/>
      <c r="G527" s="15"/>
      <c r="H527" s="15"/>
      <c r="I527" s="15"/>
      <c r="J527" s="15"/>
      <c r="K527" s="15"/>
      <c r="L527" s="17"/>
      <c r="M527" s="15"/>
      <c r="N527" s="18"/>
      <c r="O527" s="4"/>
    </row>
    <row r="528" spans="1:15" x14ac:dyDescent="0.2">
      <c r="A528" s="4"/>
      <c r="B528" s="15"/>
      <c r="C528" s="15"/>
      <c r="D528" s="15"/>
      <c r="E528" s="15"/>
      <c r="F528" s="16"/>
      <c r="G528" s="15"/>
      <c r="H528" s="15"/>
      <c r="I528" s="15"/>
      <c r="J528" s="15"/>
      <c r="K528" s="15"/>
      <c r="L528" s="17"/>
      <c r="M528" s="15"/>
      <c r="N528" s="18"/>
      <c r="O528" s="4"/>
    </row>
    <row r="529" spans="1:15" x14ac:dyDescent="0.2">
      <c r="A529" s="4"/>
      <c r="B529" s="15"/>
      <c r="C529" s="15"/>
      <c r="D529" s="15"/>
      <c r="E529" s="15"/>
      <c r="F529" s="16"/>
      <c r="G529" s="15"/>
      <c r="H529" s="15"/>
      <c r="I529" s="15"/>
      <c r="J529" s="15"/>
      <c r="K529" s="15"/>
      <c r="L529" s="17"/>
      <c r="M529" s="15"/>
      <c r="N529" s="18"/>
      <c r="O529" s="4"/>
    </row>
    <row r="530" spans="1:15" x14ac:dyDescent="0.2">
      <c r="A530" s="4"/>
      <c r="B530" s="15"/>
      <c r="C530" s="15"/>
      <c r="D530" s="15"/>
      <c r="E530" s="15"/>
      <c r="F530" s="16"/>
      <c r="G530" s="15"/>
      <c r="H530" s="15"/>
      <c r="I530" s="15"/>
      <c r="J530" s="15"/>
      <c r="K530" s="15"/>
      <c r="L530" s="17"/>
      <c r="M530" s="15"/>
      <c r="N530" s="18"/>
      <c r="O530" s="4"/>
    </row>
    <row r="531" spans="1:15" x14ac:dyDescent="0.2">
      <c r="A531" s="4"/>
      <c r="B531" s="15"/>
      <c r="C531" s="15"/>
      <c r="D531" s="15"/>
      <c r="E531" s="15"/>
      <c r="F531" s="16"/>
      <c r="G531" s="15"/>
      <c r="H531" s="15"/>
      <c r="I531" s="15"/>
      <c r="J531" s="15"/>
      <c r="K531" s="15"/>
      <c r="L531" s="17"/>
      <c r="M531" s="15"/>
      <c r="N531" s="18"/>
      <c r="O531" s="4"/>
    </row>
    <row r="532" spans="1:15" x14ac:dyDescent="0.2">
      <c r="A532" s="4"/>
      <c r="B532" s="15"/>
      <c r="C532" s="15"/>
      <c r="D532" s="15"/>
      <c r="E532" s="15"/>
      <c r="F532" s="16"/>
      <c r="G532" s="15"/>
      <c r="H532" s="15"/>
      <c r="I532" s="15"/>
      <c r="J532" s="15"/>
      <c r="K532" s="15"/>
      <c r="L532" s="17"/>
      <c r="M532" s="15"/>
      <c r="N532" s="18"/>
      <c r="O532" s="4"/>
    </row>
    <row r="533" spans="1:15" x14ac:dyDescent="0.2">
      <c r="A533" s="4"/>
      <c r="B533" s="15"/>
      <c r="C533" s="15"/>
      <c r="D533" s="15"/>
      <c r="E533" s="15"/>
      <c r="F533" s="16"/>
      <c r="G533" s="15"/>
      <c r="H533" s="15"/>
      <c r="I533" s="15"/>
      <c r="J533" s="15"/>
      <c r="K533" s="15"/>
      <c r="L533" s="17"/>
      <c r="M533" s="15"/>
      <c r="N533" s="18"/>
      <c r="O533" s="4"/>
    </row>
    <row r="534" spans="1:15" x14ac:dyDescent="0.2">
      <c r="A534" s="4"/>
      <c r="B534" s="15"/>
      <c r="C534" s="15"/>
      <c r="D534" s="15"/>
      <c r="E534" s="15"/>
      <c r="F534" s="16"/>
      <c r="G534" s="15"/>
      <c r="H534" s="15"/>
      <c r="I534" s="15"/>
      <c r="J534" s="15"/>
      <c r="K534" s="15"/>
      <c r="L534" s="17"/>
      <c r="M534" s="15"/>
      <c r="N534" s="18"/>
      <c r="O534" s="4"/>
    </row>
    <row r="535" spans="1:15" x14ac:dyDescent="0.2">
      <c r="A535" s="4"/>
      <c r="B535" s="15"/>
      <c r="C535" s="15"/>
      <c r="D535" s="15"/>
      <c r="E535" s="15"/>
      <c r="F535" s="16"/>
      <c r="G535" s="15"/>
      <c r="H535" s="15"/>
      <c r="I535" s="15"/>
      <c r="J535" s="15"/>
      <c r="K535" s="15"/>
      <c r="L535" s="17"/>
      <c r="M535" s="15"/>
      <c r="N535" s="18"/>
      <c r="O535" s="4"/>
    </row>
    <row r="536" spans="1:15" x14ac:dyDescent="0.2">
      <c r="A536" s="4"/>
      <c r="B536" s="15"/>
      <c r="C536" s="15"/>
      <c r="D536" s="15"/>
      <c r="E536" s="15"/>
      <c r="F536" s="16"/>
      <c r="G536" s="15"/>
      <c r="H536" s="15"/>
      <c r="I536" s="15"/>
      <c r="J536" s="15"/>
      <c r="K536" s="15"/>
      <c r="L536" s="17"/>
      <c r="M536" s="15"/>
      <c r="N536" s="18"/>
      <c r="O536" s="4"/>
    </row>
    <row r="537" spans="1:15" x14ac:dyDescent="0.2">
      <c r="A537" s="4"/>
      <c r="B537" s="15"/>
      <c r="C537" s="15"/>
      <c r="D537" s="15"/>
      <c r="E537" s="15"/>
      <c r="F537" s="16"/>
      <c r="G537" s="15"/>
      <c r="H537" s="15"/>
      <c r="I537" s="15"/>
      <c r="J537" s="15"/>
      <c r="K537" s="15"/>
      <c r="L537" s="17"/>
      <c r="M537" s="15"/>
      <c r="N537" s="18"/>
      <c r="O537" s="4"/>
    </row>
    <row r="538" spans="1:15" x14ac:dyDescent="0.2">
      <c r="A538" s="4"/>
      <c r="B538" s="15"/>
      <c r="C538" s="15"/>
      <c r="D538" s="15"/>
      <c r="E538" s="15"/>
      <c r="F538" s="16"/>
      <c r="G538" s="15"/>
      <c r="H538" s="15"/>
      <c r="I538" s="15"/>
      <c r="J538" s="15"/>
      <c r="K538" s="15"/>
      <c r="L538" s="17"/>
      <c r="M538" s="15"/>
      <c r="N538" s="18"/>
      <c r="O538" s="4"/>
    </row>
    <row r="539" spans="1:15" x14ac:dyDescent="0.2">
      <c r="A539" s="4"/>
      <c r="B539" s="15"/>
      <c r="C539" s="15"/>
      <c r="D539" s="15"/>
      <c r="E539" s="15"/>
      <c r="F539" s="16"/>
      <c r="G539" s="15"/>
      <c r="H539" s="15"/>
      <c r="I539" s="15"/>
      <c r="J539" s="15"/>
      <c r="K539" s="15"/>
      <c r="L539" s="17"/>
      <c r="M539" s="15"/>
      <c r="N539" s="18"/>
      <c r="O539" s="4"/>
    </row>
    <row r="540" spans="1:15" x14ac:dyDescent="0.2">
      <c r="A540" s="4"/>
      <c r="B540" s="15"/>
      <c r="C540" s="15"/>
      <c r="D540" s="15"/>
      <c r="E540" s="15"/>
      <c r="F540" s="16"/>
      <c r="G540" s="15"/>
      <c r="H540" s="15"/>
      <c r="I540" s="15"/>
      <c r="J540" s="15"/>
      <c r="K540" s="15"/>
      <c r="L540" s="17"/>
      <c r="M540" s="15"/>
      <c r="N540" s="18"/>
      <c r="O540" s="4"/>
    </row>
    <row r="541" spans="1:15" x14ac:dyDescent="0.2">
      <c r="A541" s="4"/>
      <c r="B541" s="15"/>
      <c r="C541" s="15"/>
      <c r="D541" s="15"/>
      <c r="E541" s="15"/>
      <c r="F541" s="16"/>
      <c r="G541" s="15"/>
      <c r="H541" s="15"/>
      <c r="I541" s="15"/>
      <c r="J541" s="15"/>
      <c r="K541" s="15"/>
      <c r="L541" s="17"/>
      <c r="M541" s="15"/>
      <c r="N541" s="18"/>
      <c r="O541" s="4"/>
    </row>
    <row r="542" spans="1:15" x14ac:dyDescent="0.2">
      <c r="A542" s="4"/>
      <c r="B542" s="15"/>
      <c r="C542" s="15"/>
      <c r="D542" s="15"/>
      <c r="E542" s="15"/>
      <c r="F542" s="16"/>
      <c r="G542" s="15"/>
      <c r="H542" s="15"/>
      <c r="I542" s="15"/>
      <c r="J542" s="15"/>
      <c r="K542" s="15"/>
      <c r="L542" s="17"/>
      <c r="M542" s="15"/>
      <c r="N542" s="18"/>
      <c r="O542" s="4"/>
    </row>
    <row r="543" spans="1:15" x14ac:dyDescent="0.2">
      <c r="A543" s="4"/>
      <c r="B543" s="15"/>
      <c r="C543" s="15"/>
      <c r="D543" s="15"/>
      <c r="E543" s="15"/>
      <c r="F543" s="16"/>
      <c r="G543" s="15"/>
      <c r="H543" s="15"/>
      <c r="I543" s="15"/>
      <c r="J543" s="15"/>
      <c r="K543" s="15"/>
      <c r="L543" s="17"/>
      <c r="M543" s="15"/>
      <c r="N543" s="18"/>
      <c r="O543" s="4"/>
    </row>
    <row r="544" spans="1:15" x14ac:dyDescent="0.2">
      <c r="A544" s="4"/>
      <c r="B544" s="15"/>
      <c r="C544" s="15"/>
      <c r="D544" s="15"/>
      <c r="E544" s="15"/>
      <c r="F544" s="16"/>
      <c r="G544" s="15"/>
      <c r="H544" s="15"/>
      <c r="I544" s="15"/>
      <c r="J544" s="15"/>
      <c r="K544" s="15"/>
      <c r="L544" s="17"/>
      <c r="M544" s="15"/>
      <c r="N544" s="18"/>
      <c r="O544" s="4"/>
    </row>
    <row r="545" spans="1:15" x14ac:dyDescent="0.2">
      <c r="A545" s="4"/>
      <c r="B545" s="15"/>
      <c r="C545" s="15"/>
      <c r="D545" s="15"/>
      <c r="E545" s="15"/>
      <c r="F545" s="16"/>
      <c r="G545" s="15"/>
      <c r="H545" s="15"/>
      <c r="I545" s="15"/>
      <c r="J545" s="15"/>
      <c r="K545" s="15"/>
      <c r="L545" s="17"/>
      <c r="M545" s="15"/>
      <c r="N545" s="18"/>
      <c r="O545" s="4"/>
    </row>
    <row r="546" spans="1:15" x14ac:dyDescent="0.2">
      <c r="A546" s="4"/>
      <c r="B546" s="15"/>
      <c r="C546" s="15"/>
      <c r="D546" s="15"/>
      <c r="E546" s="15"/>
      <c r="F546" s="16"/>
      <c r="G546" s="15"/>
      <c r="H546" s="15"/>
      <c r="I546" s="15"/>
      <c r="J546" s="15"/>
      <c r="K546" s="15"/>
      <c r="L546" s="17"/>
      <c r="M546" s="15"/>
      <c r="N546" s="18"/>
      <c r="O546" s="4"/>
    </row>
    <row r="547" spans="1:15" x14ac:dyDescent="0.2">
      <c r="A547" s="4"/>
      <c r="B547" s="15"/>
      <c r="C547" s="15"/>
      <c r="D547" s="15"/>
      <c r="E547" s="15"/>
      <c r="F547" s="16"/>
      <c r="G547" s="15"/>
      <c r="H547" s="15"/>
      <c r="I547" s="15"/>
      <c r="J547" s="15"/>
      <c r="K547" s="15"/>
      <c r="L547" s="17"/>
      <c r="M547" s="15"/>
      <c r="N547" s="18"/>
      <c r="O547" s="4"/>
    </row>
    <row r="548" spans="1:15" x14ac:dyDescent="0.2">
      <c r="A548" s="4"/>
      <c r="B548" s="15"/>
      <c r="C548" s="15"/>
      <c r="D548" s="15"/>
      <c r="E548" s="15"/>
      <c r="F548" s="16"/>
      <c r="G548" s="15"/>
      <c r="H548" s="15"/>
      <c r="I548" s="15"/>
      <c r="J548" s="15"/>
      <c r="K548" s="15"/>
      <c r="L548" s="17"/>
      <c r="M548" s="15"/>
      <c r="N548" s="18"/>
      <c r="O548" s="4"/>
    </row>
    <row r="549" spans="1:15" x14ac:dyDescent="0.2">
      <c r="A549" s="4"/>
      <c r="B549" s="15"/>
      <c r="C549" s="15"/>
      <c r="D549" s="15"/>
      <c r="E549" s="15"/>
      <c r="F549" s="16"/>
      <c r="G549" s="15"/>
      <c r="H549" s="15"/>
      <c r="I549" s="15"/>
      <c r="J549" s="15"/>
      <c r="K549" s="15"/>
      <c r="L549" s="17"/>
      <c r="M549" s="15"/>
      <c r="N549" s="18"/>
      <c r="O549" s="4"/>
    </row>
    <row r="550" spans="1:15" x14ac:dyDescent="0.2">
      <c r="A550" s="4"/>
      <c r="B550" s="15"/>
      <c r="C550" s="15"/>
      <c r="D550" s="15"/>
      <c r="E550" s="15"/>
      <c r="F550" s="16"/>
      <c r="G550" s="15"/>
      <c r="H550" s="15"/>
      <c r="I550" s="15"/>
      <c r="J550" s="15"/>
      <c r="K550" s="15"/>
      <c r="L550" s="17"/>
      <c r="M550" s="15"/>
      <c r="N550" s="18"/>
      <c r="O550" s="4"/>
    </row>
    <row r="551" spans="1:15" x14ac:dyDescent="0.2">
      <c r="A551" s="4"/>
      <c r="B551" s="15"/>
      <c r="C551" s="15"/>
      <c r="D551" s="15"/>
      <c r="E551" s="15"/>
      <c r="F551" s="16"/>
      <c r="G551" s="15"/>
      <c r="H551" s="15"/>
      <c r="I551" s="15"/>
      <c r="J551" s="15"/>
      <c r="K551" s="15"/>
      <c r="L551" s="17"/>
      <c r="M551" s="15"/>
      <c r="N551" s="18"/>
      <c r="O551" s="4"/>
    </row>
    <row r="552" spans="1:15" x14ac:dyDescent="0.2">
      <c r="A552" s="4"/>
      <c r="B552" s="15"/>
      <c r="C552" s="15"/>
      <c r="D552" s="15"/>
      <c r="E552" s="15"/>
      <c r="F552" s="16"/>
      <c r="G552" s="15"/>
      <c r="H552" s="15"/>
      <c r="I552" s="15"/>
      <c r="J552" s="15"/>
      <c r="K552" s="15"/>
      <c r="L552" s="17"/>
      <c r="M552" s="15"/>
      <c r="N552" s="18"/>
      <c r="O552" s="4"/>
    </row>
    <row r="553" spans="1:15" x14ac:dyDescent="0.2">
      <c r="A553" s="4"/>
      <c r="B553" s="15"/>
      <c r="C553" s="15"/>
      <c r="D553" s="15"/>
      <c r="E553" s="15"/>
      <c r="F553" s="16"/>
      <c r="G553" s="15"/>
      <c r="H553" s="15"/>
      <c r="I553" s="15"/>
      <c r="J553" s="15"/>
      <c r="K553" s="15"/>
      <c r="L553" s="17"/>
      <c r="M553" s="15"/>
      <c r="N553" s="18"/>
      <c r="O553" s="4"/>
    </row>
    <row r="554" spans="1:15" x14ac:dyDescent="0.2">
      <c r="A554" s="4"/>
      <c r="B554" s="15"/>
      <c r="C554" s="15"/>
      <c r="D554" s="15"/>
      <c r="E554" s="15"/>
      <c r="F554" s="16"/>
      <c r="G554" s="15"/>
      <c r="H554" s="15"/>
      <c r="I554" s="15"/>
      <c r="J554" s="15"/>
      <c r="K554" s="15"/>
      <c r="L554" s="17"/>
      <c r="M554" s="15"/>
      <c r="N554" s="18"/>
      <c r="O554" s="4"/>
    </row>
    <row r="555" spans="1:15" x14ac:dyDescent="0.2">
      <c r="A555" s="4"/>
      <c r="B555" s="15"/>
      <c r="C555" s="15"/>
      <c r="D555" s="15"/>
      <c r="E555" s="15"/>
      <c r="F555" s="16"/>
      <c r="G555" s="15"/>
      <c r="H555" s="15"/>
      <c r="I555" s="15"/>
      <c r="J555" s="15"/>
      <c r="K555" s="15"/>
      <c r="L555" s="17"/>
      <c r="M555" s="15"/>
      <c r="N555" s="18"/>
      <c r="O555" s="4"/>
    </row>
    <row r="556" spans="1:15" x14ac:dyDescent="0.2">
      <c r="A556" s="4"/>
      <c r="B556" s="15"/>
      <c r="C556" s="15"/>
      <c r="D556" s="15"/>
      <c r="E556" s="15"/>
      <c r="F556" s="16"/>
      <c r="G556" s="15"/>
      <c r="H556" s="15"/>
      <c r="I556" s="15"/>
      <c r="J556" s="15"/>
      <c r="K556" s="15"/>
      <c r="L556" s="17"/>
      <c r="M556" s="15"/>
      <c r="N556" s="18"/>
      <c r="O556" s="4"/>
    </row>
    <row r="557" spans="1:15" x14ac:dyDescent="0.2">
      <c r="A557" s="4"/>
      <c r="B557" s="15"/>
      <c r="C557" s="15"/>
      <c r="D557" s="15"/>
      <c r="E557" s="15"/>
      <c r="F557" s="16"/>
      <c r="G557" s="15"/>
      <c r="H557" s="15"/>
      <c r="I557" s="15"/>
      <c r="J557" s="15"/>
      <c r="K557" s="15"/>
      <c r="L557" s="17"/>
      <c r="M557" s="15"/>
      <c r="N557" s="18"/>
      <c r="O557" s="4"/>
    </row>
    <row r="558" spans="1:15" x14ac:dyDescent="0.2">
      <c r="A558" s="4"/>
      <c r="B558" s="15"/>
      <c r="C558" s="15"/>
      <c r="D558" s="15"/>
      <c r="E558" s="15"/>
      <c r="F558" s="16"/>
      <c r="G558" s="15"/>
      <c r="H558" s="15"/>
      <c r="I558" s="15"/>
      <c r="J558" s="15"/>
      <c r="K558" s="15"/>
      <c r="L558" s="17"/>
      <c r="M558" s="15"/>
      <c r="N558" s="18"/>
      <c r="O558" s="4"/>
    </row>
    <row r="559" spans="1:15" x14ac:dyDescent="0.2">
      <c r="A559" s="4"/>
      <c r="B559" s="15"/>
      <c r="C559" s="15"/>
      <c r="D559" s="15"/>
      <c r="E559" s="15"/>
      <c r="F559" s="16"/>
      <c r="G559" s="15"/>
      <c r="H559" s="15"/>
      <c r="I559" s="15"/>
      <c r="J559" s="15"/>
      <c r="K559" s="15"/>
      <c r="L559" s="17"/>
      <c r="M559" s="15"/>
      <c r="N559" s="18"/>
      <c r="O559" s="4"/>
    </row>
    <row r="560" spans="1:15" x14ac:dyDescent="0.2">
      <c r="A560" s="4"/>
      <c r="B560" s="15"/>
      <c r="C560" s="15"/>
      <c r="D560" s="15"/>
      <c r="E560" s="15"/>
      <c r="F560" s="16"/>
      <c r="G560" s="15"/>
      <c r="H560" s="15"/>
      <c r="I560" s="15"/>
      <c r="J560" s="15"/>
      <c r="K560" s="15"/>
      <c r="L560" s="17"/>
      <c r="M560" s="15"/>
      <c r="N560" s="18"/>
      <c r="O560" s="4"/>
    </row>
  </sheetData>
  <sheetProtection formatCells="0" formatColumns="0" formatRows="0" insertColumns="0" insertRows="0" insertHyperlinks="0" deleteColumns="0" deleteRows="0" sort="0" autoFilter="0" pivotTables="0"/>
  <protectedRanges>
    <protectedRange sqref="B338:M338 B326:H334 J326:M334 B339:H350 J339:M350 B335:M336" name="Intervalo8_1_2"/>
    <protectedRange sqref="C394:L395" name="Intervalo8_1_1_1"/>
    <protectedRange sqref="I326:I334" name="Intervalo8_1_2_1"/>
    <protectedRange sqref="I339:I350" name="Intervalo8_1_2_2"/>
  </protectedRanges>
  <sortState xmlns:xlrd2="http://schemas.microsoft.com/office/spreadsheetml/2017/richdata2" ref="A154:B196">
    <sortCondition ref="A153:A196"/>
  </sortState>
  <mergeCells count="96">
    <mergeCell ref="A306:O306"/>
    <mergeCell ref="A308:O308"/>
    <mergeCell ref="A354:O354"/>
    <mergeCell ref="A323:O323"/>
    <mergeCell ref="A357:O357"/>
    <mergeCell ref="A336:O336"/>
    <mergeCell ref="A324:O324"/>
    <mergeCell ref="A325:O325"/>
    <mergeCell ref="A351:O351"/>
    <mergeCell ref="A337:O337"/>
    <mergeCell ref="A2:O2"/>
    <mergeCell ref="B1:K1"/>
    <mergeCell ref="A280:O280"/>
    <mergeCell ref="A279:O279"/>
    <mergeCell ref="A209:O209"/>
    <mergeCell ref="A200:O200"/>
    <mergeCell ref="A67:O67"/>
    <mergeCell ref="A3:O3"/>
    <mergeCell ref="A5:O5"/>
    <mergeCell ref="A6:O6"/>
    <mergeCell ref="A123:O123"/>
    <mergeCell ref="A16:O16"/>
    <mergeCell ref="A15:O15"/>
    <mergeCell ref="A68:O68"/>
    <mergeCell ref="A75:O75"/>
    <mergeCell ref="A83:O83"/>
    <mergeCell ref="A364:O364"/>
    <mergeCell ref="A99:O99"/>
    <mergeCell ref="A107:O107"/>
    <mergeCell ref="A76:O76"/>
    <mergeCell ref="A208:O208"/>
    <mergeCell ref="A116:O116"/>
    <mergeCell ref="A129:O129"/>
    <mergeCell ref="A92:O92"/>
    <mergeCell ref="A100:O100"/>
    <mergeCell ref="A152:O152"/>
    <mergeCell ref="A141:O141"/>
    <mergeCell ref="A140:O140"/>
    <mergeCell ref="A136:O136"/>
    <mergeCell ref="A130:O130"/>
    <mergeCell ref="A151:O151"/>
    <mergeCell ref="A122:O122"/>
    <mergeCell ref="A479:B479"/>
    <mergeCell ref="A390:O390"/>
    <mergeCell ref="A199:O199"/>
    <mergeCell ref="A318:O318"/>
    <mergeCell ref="A268:O268"/>
    <mergeCell ref="A307:O307"/>
    <mergeCell ref="A297:O297"/>
    <mergeCell ref="A290:O290"/>
    <mergeCell ref="A269:O269"/>
    <mergeCell ref="A317:O317"/>
    <mergeCell ref="A316:O316"/>
    <mergeCell ref="A291:O291"/>
    <mergeCell ref="A298:O298"/>
    <mergeCell ref="A204:O204"/>
    <mergeCell ref="A205:O205"/>
    <mergeCell ref="A289:O289"/>
    <mergeCell ref="A379:O379"/>
    <mergeCell ref="L485:O485"/>
    <mergeCell ref="L486:O486"/>
    <mergeCell ref="A478:B478"/>
    <mergeCell ref="A481:B481"/>
    <mergeCell ref="A482:B482"/>
    <mergeCell ref="L481:O481"/>
    <mergeCell ref="A483:B483"/>
    <mergeCell ref="K483:O483"/>
    <mergeCell ref="D483:H483"/>
    <mergeCell ref="F482:G482"/>
    <mergeCell ref="K480:O480"/>
    <mergeCell ref="E480:F480"/>
    <mergeCell ref="C480:D480"/>
    <mergeCell ref="F481:G481"/>
    <mergeCell ref="A480:B480"/>
    <mergeCell ref="A264:O264"/>
    <mergeCell ref="G480:I480"/>
    <mergeCell ref="A471:O471"/>
    <mergeCell ref="A449:O449"/>
    <mergeCell ref="A355:O355"/>
    <mergeCell ref="A356:O356"/>
    <mergeCell ref="A412:O412"/>
    <mergeCell ref="A369:O369"/>
    <mergeCell ref="A426:O426"/>
    <mergeCell ref="A470:O470"/>
    <mergeCell ref="A448:O448"/>
    <mergeCell ref="A413:O413"/>
    <mergeCell ref="A475:O475"/>
    <mergeCell ref="A425:O425"/>
    <mergeCell ref="A391:O391"/>
    <mergeCell ref="A378:O378"/>
    <mergeCell ref="A84:O84"/>
    <mergeCell ref="A245:O245"/>
    <mergeCell ref="A246:O246"/>
    <mergeCell ref="A252:O252"/>
    <mergeCell ref="A258:O258"/>
    <mergeCell ref="A108:O10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r:id="rId1"/>
  <headerFooter scaleWithDoc="0" alignWithMargins="0"/>
  <rowBreaks count="11" manualBreakCount="11">
    <brk id="23" max="14" man="1"/>
    <brk id="74" max="14" man="1"/>
    <brk id="121" max="16383" man="1"/>
    <brk id="151" max="16383" man="1"/>
    <brk id="198" max="16383" man="1"/>
    <brk id="243" max="14" man="1"/>
    <brk id="288" max="14" man="1"/>
    <brk id="322" max="16383" man="1"/>
    <brk id="353" max="16383" man="1"/>
    <brk id="389" max="16383" man="1"/>
    <brk id="447" max="16383" man="1"/>
  </rowBreaks>
  <ignoredErrors>
    <ignoredError sqref="N476 C468:F468 B468 G468:I468 B40:B42 B335:C335 N259:O260 C253:E253 D335:M335 F248:O248 C248:E248 F299:G299 F133 H126 H41 J468:K468 L468:M468" unlockedFormula="1"/>
    <ignoredError sqref="N446 E121 N396 N81 N286:O286 O255 O261" formula="1"/>
    <ignoredError sqref="B447 F20 B19 F22 B18 B20:B22 F19 C20:C22 D20:D22 E18:E22 G18:G22 H18 H22:I22 I18:I21 J18:J22 K18:L22 C447:M447 M18 M20 M22" formulaRange="1"/>
    <ignoredError sqref="H322" formulaRange="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6"/>
  <sheetViews>
    <sheetView topLeftCell="A31" workbookViewId="0">
      <selection activeCell="A50" sqref="A50:XFD56"/>
    </sheetView>
  </sheetViews>
  <sheetFormatPr defaultRowHeight="12.75" x14ac:dyDescent="0.2"/>
  <sheetData>
    <row r="1" spans="1:16" s="138" customFormat="1" ht="15" customHeight="1" thickBot="1" x14ac:dyDescent="0.25">
      <c r="A1" s="708" t="s">
        <v>278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10"/>
      <c r="P1" s="60"/>
    </row>
    <row r="2" spans="1:16" s="133" customFormat="1" ht="15" customHeight="1" x14ac:dyDescent="0.2">
      <c r="A2" s="80" t="s">
        <v>110</v>
      </c>
      <c r="B2" s="76">
        <v>1</v>
      </c>
      <c r="C2" s="72">
        <v>1</v>
      </c>
      <c r="D2" s="29">
        <v>1</v>
      </c>
      <c r="E2" s="72">
        <v>1</v>
      </c>
      <c r="F2" s="71"/>
      <c r="G2" s="72"/>
      <c r="H2" s="71"/>
      <c r="I2" s="72"/>
      <c r="J2" s="71"/>
      <c r="K2" s="72"/>
      <c r="L2" s="71"/>
      <c r="M2" s="73"/>
      <c r="N2" s="70">
        <f t="shared" ref="N2:N44" si="0">SUM(B2:M2)</f>
        <v>4</v>
      </c>
      <c r="O2" s="75">
        <f>IF(N2=0,0,AVERAGE(B2:M2))</f>
        <v>1</v>
      </c>
      <c r="P2" s="57"/>
    </row>
    <row r="3" spans="1:16" s="133" customFormat="1" ht="15" customHeight="1" x14ac:dyDescent="0.2">
      <c r="A3" s="81" t="s">
        <v>111</v>
      </c>
      <c r="B3" s="27">
        <v>287</v>
      </c>
      <c r="C3" s="28">
        <v>301</v>
      </c>
      <c r="D3" s="29">
        <v>650</v>
      </c>
      <c r="E3" s="28">
        <v>9</v>
      </c>
      <c r="F3" s="29"/>
      <c r="G3" s="28"/>
      <c r="H3" s="29"/>
      <c r="I3" s="28"/>
      <c r="J3" s="29"/>
      <c r="K3" s="28"/>
      <c r="L3" s="29"/>
      <c r="M3" s="67"/>
      <c r="N3" s="3">
        <f t="shared" si="0"/>
        <v>1247</v>
      </c>
      <c r="O3" s="62">
        <f t="shared" ref="O3:O47" si="1">IF(N3=0,0,AVERAGE(B3:M3))</f>
        <v>311.75</v>
      </c>
      <c r="P3" s="57"/>
    </row>
    <row r="4" spans="1:16" s="133" customFormat="1" ht="15" customHeight="1" x14ac:dyDescent="0.2">
      <c r="A4" s="81" t="s">
        <v>112</v>
      </c>
      <c r="B4" s="27">
        <v>2</v>
      </c>
      <c r="C4" s="28">
        <v>8</v>
      </c>
      <c r="D4" s="29">
        <v>5</v>
      </c>
      <c r="E4" s="28">
        <v>3</v>
      </c>
      <c r="F4" s="29"/>
      <c r="G4" s="28"/>
      <c r="H4" s="29"/>
      <c r="I4" s="28"/>
      <c r="J4" s="29"/>
      <c r="K4" s="28"/>
      <c r="L4" s="29"/>
      <c r="M4" s="67"/>
      <c r="N4" s="3">
        <f t="shared" si="0"/>
        <v>18</v>
      </c>
      <c r="O4" s="62">
        <f t="shared" si="1"/>
        <v>4.5</v>
      </c>
      <c r="P4" s="57"/>
    </row>
    <row r="5" spans="1:16" s="133" customFormat="1" ht="15" customHeight="1" x14ac:dyDescent="0.2">
      <c r="A5" s="82" t="s">
        <v>113</v>
      </c>
      <c r="B5" s="27">
        <v>2</v>
      </c>
      <c r="C5" s="28">
        <v>2</v>
      </c>
      <c r="D5" s="29">
        <v>7</v>
      </c>
      <c r="E5" s="28">
        <v>2</v>
      </c>
      <c r="F5" s="29"/>
      <c r="G5" s="28"/>
      <c r="H5" s="29"/>
      <c r="I5" s="28"/>
      <c r="J5" s="29"/>
      <c r="K5" s="28"/>
      <c r="L5" s="29"/>
      <c r="M5" s="67"/>
      <c r="N5" s="3">
        <f t="shared" si="0"/>
        <v>13</v>
      </c>
      <c r="O5" s="62">
        <f t="shared" si="1"/>
        <v>3.25</v>
      </c>
      <c r="P5" s="57"/>
    </row>
    <row r="6" spans="1:16" s="133" customFormat="1" ht="15" customHeight="1" x14ac:dyDescent="0.2">
      <c r="A6" s="81" t="s">
        <v>31</v>
      </c>
      <c r="B6" s="27">
        <v>585</v>
      </c>
      <c r="C6" s="28">
        <v>800</v>
      </c>
      <c r="D6" s="29">
        <v>465</v>
      </c>
      <c r="E6" s="28">
        <v>294</v>
      </c>
      <c r="F6" s="29"/>
      <c r="G6" s="28"/>
      <c r="H6" s="29"/>
      <c r="I6" s="28"/>
      <c r="J6" s="29"/>
      <c r="K6" s="28"/>
      <c r="L6" s="29"/>
      <c r="M6" s="67"/>
      <c r="N6" s="3">
        <f t="shared" si="0"/>
        <v>2144</v>
      </c>
      <c r="O6" s="62">
        <f t="shared" si="1"/>
        <v>536</v>
      </c>
      <c r="P6" s="57"/>
    </row>
    <row r="7" spans="1:16" s="133" customFormat="1" ht="15" customHeight="1" x14ac:dyDescent="0.2">
      <c r="A7" s="82" t="s">
        <v>114</v>
      </c>
      <c r="B7" s="27">
        <v>40</v>
      </c>
      <c r="C7" s="28">
        <v>35</v>
      </c>
      <c r="D7" s="29">
        <v>45</v>
      </c>
      <c r="E7" s="28">
        <v>10</v>
      </c>
      <c r="F7" s="29"/>
      <c r="G7" s="28"/>
      <c r="H7" s="29"/>
      <c r="I7" s="28"/>
      <c r="J7" s="29"/>
      <c r="K7" s="28"/>
      <c r="L7" s="29"/>
      <c r="M7" s="67"/>
      <c r="N7" s="3">
        <f t="shared" si="0"/>
        <v>130</v>
      </c>
      <c r="O7" s="62">
        <f t="shared" si="1"/>
        <v>32.5</v>
      </c>
      <c r="P7" s="57"/>
    </row>
    <row r="8" spans="1:16" s="133" customFormat="1" ht="15" customHeight="1" x14ac:dyDescent="0.2">
      <c r="A8" s="82" t="s">
        <v>65</v>
      </c>
      <c r="B8" s="27">
        <v>6</v>
      </c>
      <c r="C8" s="28">
        <v>10</v>
      </c>
      <c r="D8" s="29">
        <v>15</v>
      </c>
      <c r="E8" s="28">
        <v>28</v>
      </c>
      <c r="F8" s="29"/>
      <c r="G8" s="28"/>
      <c r="H8" s="29"/>
      <c r="I8" s="28"/>
      <c r="J8" s="29"/>
      <c r="K8" s="28"/>
      <c r="L8" s="29"/>
      <c r="M8" s="67"/>
      <c r="N8" s="3">
        <f t="shared" si="0"/>
        <v>59</v>
      </c>
      <c r="O8" s="62">
        <f t="shared" si="1"/>
        <v>14.75</v>
      </c>
      <c r="P8" s="57"/>
    </row>
    <row r="9" spans="1:16" s="133" customFormat="1" ht="15" customHeight="1" x14ac:dyDescent="0.2">
      <c r="A9" s="81" t="s">
        <v>365</v>
      </c>
      <c r="B9" s="27">
        <v>1</v>
      </c>
      <c r="C9" s="28">
        <v>1</v>
      </c>
      <c r="D9" s="29">
        <v>13</v>
      </c>
      <c r="E9" s="28"/>
      <c r="F9" s="29"/>
      <c r="G9" s="28"/>
      <c r="H9" s="29"/>
      <c r="I9" s="28"/>
      <c r="J9" s="29"/>
      <c r="K9" s="28"/>
      <c r="L9" s="29"/>
      <c r="M9" s="67"/>
      <c r="N9" s="3">
        <f t="shared" si="0"/>
        <v>15</v>
      </c>
      <c r="O9" s="62">
        <f t="shared" si="1"/>
        <v>5</v>
      </c>
      <c r="P9" s="57"/>
    </row>
    <row r="10" spans="1:16" s="133" customFormat="1" ht="15" customHeight="1" x14ac:dyDescent="0.2">
      <c r="A10" s="82" t="s">
        <v>366</v>
      </c>
      <c r="B10" s="27">
        <v>1</v>
      </c>
      <c r="C10" s="28">
        <v>1</v>
      </c>
      <c r="D10" s="29">
        <v>3</v>
      </c>
      <c r="E10" s="28">
        <v>2</v>
      </c>
      <c r="F10" s="29"/>
      <c r="G10" s="28"/>
      <c r="H10" s="29"/>
      <c r="I10" s="28"/>
      <c r="J10" s="29"/>
      <c r="K10" s="28"/>
      <c r="L10" s="29"/>
      <c r="M10" s="67"/>
      <c r="N10" s="3">
        <f t="shared" si="0"/>
        <v>7</v>
      </c>
      <c r="O10" s="62">
        <f t="shared" si="1"/>
        <v>1.75</v>
      </c>
      <c r="P10" s="57"/>
    </row>
    <row r="11" spans="1:16" s="133" customFormat="1" ht="15" customHeight="1" x14ac:dyDescent="0.2">
      <c r="A11" s="81" t="s">
        <v>115</v>
      </c>
      <c r="B11" s="27">
        <v>9</v>
      </c>
      <c r="C11" s="28">
        <v>25</v>
      </c>
      <c r="D11" s="29">
        <v>12</v>
      </c>
      <c r="E11" s="28">
        <v>5</v>
      </c>
      <c r="F11" s="29"/>
      <c r="G11" s="28"/>
      <c r="H11" s="29"/>
      <c r="I11" s="28"/>
      <c r="J11" s="29"/>
      <c r="K11" s="28"/>
      <c r="L11" s="29"/>
      <c r="M11" s="67"/>
      <c r="N11" s="3">
        <f t="shared" si="0"/>
        <v>51</v>
      </c>
      <c r="O11" s="62">
        <f t="shared" si="1"/>
        <v>12.75</v>
      </c>
      <c r="P11" s="57"/>
    </row>
    <row r="12" spans="1:16" s="133" customFormat="1" ht="15" customHeight="1" x14ac:dyDescent="0.2">
      <c r="A12" s="81" t="s">
        <v>116</v>
      </c>
      <c r="B12" s="27">
        <v>4</v>
      </c>
      <c r="C12" s="28">
        <v>3</v>
      </c>
      <c r="D12" s="29">
        <v>2</v>
      </c>
      <c r="E12" s="28">
        <v>2</v>
      </c>
      <c r="F12" s="29"/>
      <c r="G12" s="28"/>
      <c r="H12" s="29"/>
      <c r="I12" s="28"/>
      <c r="J12" s="29"/>
      <c r="K12" s="28"/>
      <c r="L12" s="29"/>
      <c r="M12" s="67"/>
      <c r="N12" s="3">
        <f t="shared" si="0"/>
        <v>11</v>
      </c>
      <c r="O12" s="62">
        <f t="shared" si="1"/>
        <v>2.75</v>
      </c>
      <c r="P12" s="57"/>
    </row>
    <row r="13" spans="1:16" s="133" customFormat="1" ht="15" customHeight="1" x14ac:dyDescent="0.2">
      <c r="A13" s="81" t="s">
        <v>117</v>
      </c>
      <c r="B13" s="27">
        <v>8</v>
      </c>
      <c r="C13" s="28">
        <v>6</v>
      </c>
      <c r="D13" s="29">
        <v>14</v>
      </c>
      <c r="E13" s="28">
        <v>9</v>
      </c>
      <c r="F13" s="29"/>
      <c r="G13" s="28"/>
      <c r="H13" s="29"/>
      <c r="I13" s="28"/>
      <c r="J13" s="29"/>
      <c r="K13" s="28"/>
      <c r="L13" s="29"/>
      <c r="M13" s="67"/>
      <c r="N13" s="3">
        <f t="shared" si="0"/>
        <v>37</v>
      </c>
      <c r="O13" s="62">
        <f t="shared" si="1"/>
        <v>9.25</v>
      </c>
      <c r="P13" s="57"/>
    </row>
    <row r="14" spans="1:16" s="133" customFormat="1" ht="15" customHeight="1" x14ac:dyDescent="0.2">
      <c r="A14" s="81" t="s">
        <v>118</v>
      </c>
      <c r="B14" s="27">
        <v>25</v>
      </c>
      <c r="C14" s="28">
        <v>14</v>
      </c>
      <c r="D14" s="29">
        <v>30</v>
      </c>
      <c r="E14" s="28">
        <v>40</v>
      </c>
      <c r="F14" s="29"/>
      <c r="G14" s="28"/>
      <c r="H14" s="29"/>
      <c r="I14" s="28"/>
      <c r="J14" s="29"/>
      <c r="K14" s="28"/>
      <c r="L14" s="29"/>
      <c r="M14" s="67"/>
      <c r="N14" s="3">
        <f t="shared" si="0"/>
        <v>109</v>
      </c>
      <c r="O14" s="62">
        <f t="shared" si="1"/>
        <v>27.25</v>
      </c>
      <c r="P14" s="57"/>
    </row>
    <row r="15" spans="1:16" s="133" customFormat="1" ht="15" customHeight="1" x14ac:dyDescent="0.2">
      <c r="A15" s="81" t="s">
        <v>119</v>
      </c>
      <c r="B15" s="27">
        <v>2</v>
      </c>
      <c r="C15" s="28">
        <v>3</v>
      </c>
      <c r="D15" s="29">
        <v>2</v>
      </c>
      <c r="E15" s="28">
        <v>2</v>
      </c>
      <c r="F15" s="29"/>
      <c r="G15" s="28"/>
      <c r="H15" s="29"/>
      <c r="I15" s="28"/>
      <c r="J15" s="29"/>
      <c r="K15" s="28"/>
      <c r="L15" s="29"/>
      <c r="M15" s="67"/>
      <c r="N15" s="3">
        <f t="shared" si="0"/>
        <v>9</v>
      </c>
      <c r="O15" s="62">
        <f t="shared" si="1"/>
        <v>2.25</v>
      </c>
      <c r="P15" s="57"/>
    </row>
    <row r="16" spans="1:16" s="133" customFormat="1" ht="15" customHeight="1" x14ac:dyDescent="0.2">
      <c r="A16" s="82" t="s">
        <v>120</v>
      </c>
      <c r="B16" s="27">
        <v>2</v>
      </c>
      <c r="C16" s="28">
        <v>5</v>
      </c>
      <c r="D16" s="29">
        <v>7</v>
      </c>
      <c r="E16" s="28">
        <v>8</v>
      </c>
      <c r="F16" s="29"/>
      <c r="G16" s="28"/>
      <c r="H16" s="29"/>
      <c r="I16" s="28"/>
      <c r="J16" s="29"/>
      <c r="K16" s="28"/>
      <c r="L16" s="29"/>
      <c r="M16" s="67"/>
      <c r="N16" s="3">
        <f t="shared" si="0"/>
        <v>22</v>
      </c>
      <c r="O16" s="62">
        <f t="shared" si="1"/>
        <v>5.5</v>
      </c>
      <c r="P16" s="57"/>
    </row>
    <row r="17" spans="1:16" s="133" customFormat="1" ht="15" customHeight="1" x14ac:dyDescent="0.2">
      <c r="A17" s="82" t="s">
        <v>361</v>
      </c>
      <c r="B17" s="27">
        <v>2</v>
      </c>
      <c r="C17" s="28">
        <v>5</v>
      </c>
      <c r="D17" s="29">
        <v>13</v>
      </c>
      <c r="E17" s="28">
        <v>8</v>
      </c>
      <c r="F17" s="29"/>
      <c r="G17" s="28"/>
      <c r="H17" s="29"/>
      <c r="I17" s="28"/>
      <c r="J17" s="29"/>
      <c r="K17" s="28"/>
      <c r="L17" s="29"/>
      <c r="M17" s="67"/>
      <c r="N17" s="3">
        <f t="shared" si="0"/>
        <v>28</v>
      </c>
      <c r="O17" s="62">
        <f t="shared" si="1"/>
        <v>7</v>
      </c>
      <c r="P17" s="57"/>
    </row>
    <row r="18" spans="1:16" s="133" customFormat="1" ht="15" customHeight="1" x14ac:dyDescent="0.2">
      <c r="A18" s="82" t="s">
        <v>121</v>
      </c>
      <c r="B18" s="27">
        <v>4</v>
      </c>
      <c r="C18" s="28">
        <v>2</v>
      </c>
      <c r="D18" s="29">
        <v>6</v>
      </c>
      <c r="E18" s="28">
        <v>5</v>
      </c>
      <c r="F18" s="29"/>
      <c r="G18" s="28"/>
      <c r="H18" s="29"/>
      <c r="I18" s="28"/>
      <c r="J18" s="29"/>
      <c r="K18" s="28"/>
      <c r="L18" s="29"/>
      <c r="M18" s="67"/>
      <c r="N18" s="3">
        <f t="shared" si="0"/>
        <v>17</v>
      </c>
      <c r="O18" s="62">
        <f t="shared" si="1"/>
        <v>4.25</v>
      </c>
      <c r="P18" s="57"/>
    </row>
    <row r="19" spans="1:16" s="133" customFormat="1" ht="15" customHeight="1" x14ac:dyDescent="0.2">
      <c r="A19" s="82" t="s">
        <v>122</v>
      </c>
      <c r="B19" s="27">
        <v>3</v>
      </c>
      <c r="C19" s="28">
        <v>3</v>
      </c>
      <c r="D19" s="29">
        <v>5</v>
      </c>
      <c r="E19" s="28">
        <v>4</v>
      </c>
      <c r="F19" s="29"/>
      <c r="G19" s="28"/>
      <c r="H19" s="29"/>
      <c r="I19" s="28"/>
      <c r="J19" s="29"/>
      <c r="K19" s="28"/>
      <c r="L19" s="29"/>
      <c r="M19" s="67"/>
      <c r="N19" s="3">
        <f t="shared" si="0"/>
        <v>15</v>
      </c>
      <c r="O19" s="62">
        <f t="shared" si="1"/>
        <v>3.75</v>
      </c>
      <c r="P19" s="57"/>
    </row>
    <row r="20" spans="1:16" s="133" customFormat="1" ht="15" customHeight="1" x14ac:dyDescent="0.2">
      <c r="A20" s="81" t="s">
        <v>123</v>
      </c>
      <c r="B20" s="27">
        <v>2</v>
      </c>
      <c r="C20" s="28">
        <v>2</v>
      </c>
      <c r="D20" s="29">
        <v>7</v>
      </c>
      <c r="E20" s="28">
        <v>9</v>
      </c>
      <c r="F20" s="29"/>
      <c r="G20" s="28"/>
      <c r="H20" s="29"/>
      <c r="I20" s="28"/>
      <c r="J20" s="29"/>
      <c r="K20" s="28"/>
      <c r="L20" s="29"/>
      <c r="M20" s="67"/>
      <c r="N20" s="3">
        <f t="shared" si="0"/>
        <v>20</v>
      </c>
      <c r="O20" s="62">
        <f t="shared" si="1"/>
        <v>5</v>
      </c>
      <c r="P20" s="57"/>
    </row>
    <row r="21" spans="1:16" s="133" customFormat="1" ht="15" customHeight="1" x14ac:dyDescent="0.2">
      <c r="A21" s="82" t="s">
        <v>124</v>
      </c>
      <c r="B21" s="27">
        <v>2</v>
      </c>
      <c r="C21" s="28">
        <v>1</v>
      </c>
      <c r="D21" s="29">
        <v>1</v>
      </c>
      <c r="E21" s="28"/>
      <c r="F21" s="29"/>
      <c r="G21" s="28"/>
      <c r="H21" s="29"/>
      <c r="I21" s="28"/>
      <c r="J21" s="29"/>
      <c r="K21" s="28"/>
      <c r="L21" s="29"/>
      <c r="M21" s="67"/>
      <c r="N21" s="3">
        <f t="shared" si="0"/>
        <v>4</v>
      </c>
      <c r="O21" s="62">
        <f t="shared" si="1"/>
        <v>1.3333333333333333</v>
      </c>
      <c r="P21" s="57"/>
    </row>
    <row r="22" spans="1:16" s="133" customFormat="1" ht="15" customHeight="1" x14ac:dyDescent="0.2">
      <c r="A22" s="82" t="s">
        <v>125</v>
      </c>
      <c r="B22" s="27">
        <v>5</v>
      </c>
      <c r="C22" s="28">
        <v>5</v>
      </c>
      <c r="D22" s="29">
        <v>8</v>
      </c>
      <c r="E22" s="28">
        <v>2</v>
      </c>
      <c r="F22" s="29"/>
      <c r="G22" s="28"/>
      <c r="H22" s="29"/>
      <c r="I22" s="28"/>
      <c r="J22" s="29"/>
      <c r="K22" s="28"/>
      <c r="L22" s="29"/>
      <c r="M22" s="67"/>
      <c r="N22" s="3">
        <f t="shared" si="0"/>
        <v>20</v>
      </c>
      <c r="O22" s="62">
        <f t="shared" si="1"/>
        <v>5</v>
      </c>
      <c r="P22" s="57"/>
    </row>
    <row r="23" spans="1:16" s="133" customFormat="1" ht="15" customHeight="1" x14ac:dyDescent="0.2">
      <c r="A23" s="82" t="s">
        <v>126</v>
      </c>
      <c r="B23" s="27">
        <v>6</v>
      </c>
      <c r="C23" s="28">
        <v>5</v>
      </c>
      <c r="D23" s="29">
        <v>3</v>
      </c>
      <c r="E23" s="28">
        <v>4</v>
      </c>
      <c r="F23" s="29"/>
      <c r="G23" s="28"/>
      <c r="H23" s="29"/>
      <c r="I23" s="28"/>
      <c r="J23" s="29"/>
      <c r="K23" s="28"/>
      <c r="L23" s="29"/>
      <c r="M23" s="67"/>
      <c r="N23" s="3">
        <f t="shared" si="0"/>
        <v>18</v>
      </c>
      <c r="O23" s="62">
        <f t="shared" si="1"/>
        <v>4.5</v>
      </c>
      <c r="P23" s="57"/>
    </row>
    <row r="24" spans="1:16" s="133" customFormat="1" ht="15" customHeight="1" x14ac:dyDescent="0.2">
      <c r="A24" s="82" t="s">
        <v>127</v>
      </c>
      <c r="B24" s="27">
        <v>2</v>
      </c>
      <c r="C24" s="28">
        <v>5</v>
      </c>
      <c r="D24" s="29">
        <v>3</v>
      </c>
      <c r="E24" s="28">
        <v>3</v>
      </c>
      <c r="F24" s="29"/>
      <c r="G24" s="28"/>
      <c r="H24" s="29"/>
      <c r="I24" s="28"/>
      <c r="J24" s="29"/>
      <c r="K24" s="28"/>
      <c r="L24" s="29"/>
      <c r="M24" s="67"/>
      <c r="N24" s="3">
        <f t="shared" si="0"/>
        <v>13</v>
      </c>
      <c r="O24" s="62">
        <f t="shared" si="1"/>
        <v>3.25</v>
      </c>
      <c r="P24" s="57"/>
    </row>
    <row r="25" spans="1:16" s="133" customFormat="1" ht="15" customHeight="1" x14ac:dyDescent="0.2">
      <c r="A25" s="82" t="s">
        <v>128</v>
      </c>
      <c r="B25" s="27">
        <v>1</v>
      </c>
      <c r="C25" s="28">
        <v>2</v>
      </c>
      <c r="D25" s="29">
        <v>4</v>
      </c>
      <c r="E25" s="28"/>
      <c r="F25" s="29"/>
      <c r="G25" s="28"/>
      <c r="H25" s="29"/>
      <c r="I25" s="28"/>
      <c r="J25" s="29"/>
      <c r="K25" s="28"/>
      <c r="L25" s="29"/>
      <c r="M25" s="67"/>
      <c r="N25" s="3">
        <f t="shared" si="0"/>
        <v>7</v>
      </c>
      <c r="O25" s="62">
        <f t="shared" si="1"/>
        <v>2.3333333333333335</v>
      </c>
      <c r="P25" s="57"/>
    </row>
    <row r="26" spans="1:16" s="133" customFormat="1" ht="15" customHeight="1" x14ac:dyDescent="0.2">
      <c r="A26" s="82" t="s">
        <v>129</v>
      </c>
      <c r="B26" s="27">
        <v>1</v>
      </c>
      <c r="C26" s="28">
        <v>2</v>
      </c>
      <c r="D26" s="29">
        <v>5</v>
      </c>
      <c r="E26" s="28">
        <v>4</v>
      </c>
      <c r="F26" s="29"/>
      <c r="G26" s="28"/>
      <c r="H26" s="29"/>
      <c r="I26" s="28"/>
      <c r="J26" s="29"/>
      <c r="K26" s="28"/>
      <c r="L26" s="29"/>
      <c r="M26" s="67"/>
      <c r="N26" s="3">
        <f t="shared" si="0"/>
        <v>12</v>
      </c>
      <c r="O26" s="62">
        <f t="shared" si="1"/>
        <v>3</v>
      </c>
      <c r="P26" s="57"/>
    </row>
    <row r="27" spans="1:16" s="133" customFormat="1" ht="15" customHeight="1" x14ac:dyDescent="0.2">
      <c r="A27" s="82" t="s">
        <v>20</v>
      </c>
      <c r="B27" s="27">
        <v>5</v>
      </c>
      <c r="C27" s="28">
        <v>2</v>
      </c>
      <c r="D27" s="29">
        <v>2</v>
      </c>
      <c r="E27" s="28">
        <v>1</v>
      </c>
      <c r="F27" s="29"/>
      <c r="G27" s="28"/>
      <c r="H27" s="29"/>
      <c r="I27" s="28"/>
      <c r="J27" s="29"/>
      <c r="K27" s="28"/>
      <c r="L27" s="29"/>
      <c r="M27" s="67"/>
      <c r="N27" s="3">
        <f t="shared" si="0"/>
        <v>10</v>
      </c>
      <c r="O27" s="62">
        <f t="shared" si="1"/>
        <v>2.5</v>
      </c>
      <c r="P27" s="57"/>
    </row>
    <row r="28" spans="1:16" s="133" customFormat="1" ht="15" customHeight="1" x14ac:dyDescent="0.2">
      <c r="A28" s="82" t="s">
        <v>370</v>
      </c>
      <c r="B28" s="27">
        <v>1</v>
      </c>
      <c r="C28" s="28">
        <v>2</v>
      </c>
      <c r="D28" s="29">
        <v>5</v>
      </c>
      <c r="E28" s="28">
        <v>1</v>
      </c>
      <c r="F28" s="29"/>
      <c r="G28" s="28"/>
      <c r="H28" s="29"/>
      <c r="I28" s="28"/>
      <c r="J28" s="29"/>
      <c r="K28" s="28"/>
      <c r="L28" s="29"/>
      <c r="M28" s="67"/>
      <c r="N28" s="3">
        <f t="shared" si="0"/>
        <v>9</v>
      </c>
      <c r="O28" s="62">
        <f t="shared" si="1"/>
        <v>2.25</v>
      </c>
      <c r="P28" s="57"/>
    </row>
    <row r="29" spans="1:16" s="133" customFormat="1" ht="15" customHeight="1" x14ac:dyDescent="0.2">
      <c r="A29" s="82" t="s">
        <v>367</v>
      </c>
      <c r="B29" s="27">
        <v>3</v>
      </c>
      <c r="C29" s="28">
        <v>2</v>
      </c>
      <c r="D29" s="29">
        <v>6</v>
      </c>
      <c r="E29" s="28">
        <v>6</v>
      </c>
      <c r="F29" s="29"/>
      <c r="G29" s="28"/>
      <c r="H29" s="29"/>
      <c r="I29" s="28"/>
      <c r="J29" s="29"/>
      <c r="K29" s="28"/>
      <c r="L29" s="29"/>
      <c r="M29" s="67"/>
      <c r="N29" s="3">
        <f t="shared" si="0"/>
        <v>17</v>
      </c>
      <c r="O29" s="62">
        <f t="shared" si="1"/>
        <v>4.25</v>
      </c>
      <c r="P29" s="57"/>
    </row>
    <row r="30" spans="1:16" s="133" customFormat="1" ht="15" customHeight="1" x14ac:dyDescent="0.2">
      <c r="A30" s="82" t="s">
        <v>130</v>
      </c>
      <c r="B30" s="27">
        <v>1</v>
      </c>
      <c r="C30" s="28">
        <v>3</v>
      </c>
      <c r="D30" s="29">
        <v>5</v>
      </c>
      <c r="E30" s="28">
        <v>8</v>
      </c>
      <c r="F30" s="29"/>
      <c r="G30" s="28"/>
      <c r="H30" s="29"/>
      <c r="I30" s="28"/>
      <c r="J30" s="29"/>
      <c r="K30" s="28"/>
      <c r="L30" s="29"/>
      <c r="M30" s="67"/>
      <c r="N30" s="3">
        <f t="shared" si="0"/>
        <v>17</v>
      </c>
      <c r="O30" s="62">
        <f t="shared" si="1"/>
        <v>4.25</v>
      </c>
      <c r="P30" s="57"/>
    </row>
    <row r="31" spans="1:16" s="133" customFormat="1" ht="15" customHeight="1" x14ac:dyDescent="0.2">
      <c r="A31" s="81" t="s">
        <v>131</v>
      </c>
      <c r="B31" s="27">
        <v>2</v>
      </c>
      <c r="C31" s="28">
        <v>1</v>
      </c>
      <c r="D31" s="29">
        <v>3</v>
      </c>
      <c r="E31" s="28">
        <v>1</v>
      </c>
      <c r="F31" s="29"/>
      <c r="G31" s="28"/>
      <c r="H31" s="29"/>
      <c r="I31" s="28"/>
      <c r="J31" s="29"/>
      <c r="K31" s="28"/>
      <c r="L31" s="29"/>
      <c r="M31" s="67"/>
      <c r="N31" s="3">
        <f t="shared" si="0"/>
        <v>7</v>
      </c>
      <c r="O31" s="62">
        <f t="shared" si="1"/>
        <v>1.75</v>
      </c>
      <c r="P31" s="57"/>
    </row>
    <row r="32" spans="1:16" s="133" customFormat="1" ht="15" customHeight="1" x14ac:dyDescent="0.2">
      <c r="A32" s="82" t="s">
        <v>132</v>
      </c>
      <c r="B32" s="27">
        <v>1</v>
      </c>
      <c r="C32" s="28">
        <v>1</v>
      </c>
      <c r="D32" s="29">
        <v>4</v>
      </c>
      <c r="E32" s="28">
        <v>1</v>
      </c>
      <c r="F32" s="29"/>
      <c r="G32" s="28"/>
      <c r="H32" s="29"/>
      <c r="I32" s="28"/>
      <c r="J32" s="29"/>
      <c r="K32" s="28"/>
      <c r="L32" s="29"/>
      <c r="M32" s="67"/>
      <c r="N32" s="3">
        <f t="shared" si="0"/>
        <v>7</v>
      </c>
      <c r="O32" s="62">
        <f t="shared" si="1"/>
        <v>1.75</v>
      </c>
      <c r="P32" s="57"/>
    </row>
    <row r="33" spans="1:16" s="133" customFormat="1" ht="15" customHeight="1" x14ac:dyDescent="0.2">
      <c r="A33" s="81" t="s">
        <v>21</v>
      </c>
      <c r="B33" s="27">
        <v>1</v>
      </c>
      <c r="C33" s="28">
        <v>2</v>
      </c>
      <c r="D33" s="29">
        <v>4</v>
      </c>
      <c r="E33" s="28"/>
      <c r="F33" s="29"/>
      <c r="G33" s="28"/>
      <c r="H33" s="29"/>
      <c r="I33" s="28"/>
      <c r="J33" s="29"/>
      <c r="K33" s="28"/>
      <c r="L33" s="29"/>
      <c r="M33" s="67"/>
      <c r="N33" s="3">
        <f t="shared" si="0"/>
        <v>7</v>
      </c>
      <c r="O33" s="62">
        <f t="shared" si="1"/>
        <v>2.3333333333333335</v>
      </c>
      <c r="P33" s="57"/>
    </row>
    <row r="34" spans="1:16" s="133" customFormat="1" ht="15" customHeight="1" x14ac:dyDescent="0.2">
      <c r="A34" s="81" t="s">
        <v>362</v>
      </c>
      <c r="B34" s="27">
        <v>4</v>
      </c>
      <c r="C34" s="28">
        <v>10</v>
      </c>
      <c r="D34" s="29">
        <v>3</v>
      </c>
      <c r="E34" s="28">
        <v>6</v>
      </c>
      <c r="F34" s="29"/>
      <c r="G34" s="28"/>
      <c r="H34" s="29"/>
      <c r="I34" s="28"/>
      <c r="J34" s="29"/>
      <c r="K34" s="28"/>
      <c r="L34" s="29"/>
      <c r="M34" s="67"/>
      <c r="N34" s="3">
        <f t="shared" si="0"/>
        <v>23</v>
      </c>
      <c r="O34" s="62">
        <f t="shared" si="1"/>
        <v>5.75</v>
      </c>
      <c r="P34" s="57"/>
    </row>
    <row r="35" spans="1:16" s="133" customFormat="1" ht="15" customHeight="1" x14ac:dyDescent="0.2">
      <c r="A35" s="83" t="s">
        <v>363</v>
      </c>
      <c r="B35" s="27">
        <v>5</v>
      </c>
      <c r="C35" s="28">
        <v>10</v>
      </c>
      <c r="D35" s="29">
        <v>17</v>
      </c>
      <c r="E35" s="28">
        <v>9</v>
      </c>
      <c r="F35" s="29"/>
      <c r="G35" s="28"/>
      <c r="H35" s="29"/>
      <c r="I35" s="28"/>
      <c r="J35" s="29"/>
      <c r="K35" s="28"/>
      <c r="L35" s="29"/>
      <c r="M35" s="67"/>
      <c r="N35" s="3">
        <f t="shared" si="0"/>
        <v>41</v>
      </c>
      <c r="O35" s="62">
        <f t="shared" si="1"/>
        <v>10.25</v>
      </c>
      <c r="P35" s="57"/>
    </row>
    <row r="36" spans="1:16" s="133" customFormat="1" ht="15" customHeight="1" x14ac:dyDescent="0.2">
      <c r="A36" s="81" t="s">
        <v>133</v>
      </c>
      <c r="B36" s="27">
        <v>5</v>
      </c>
      <c r="C36" s="28">
        <v>6</v>
      </c>
      <c r="D36" s="29">
        <v>10</v>
      </c>
      <c r="E36" s="28">
        <v>13</v>
      </c>
      <c r="F36" s="29"/>
      <c r="G36" s="28"/>
      <c r="H36" s="29"/>
      <c r="I36" s="28"/>
      <c r="J36" s="29"/>
      <c r="K36" s="28"/>
      <c r="L36" s="29"/>
      <c r="M36" s="67"/>
      <c r="N36" s="3">
        <f t="shared" si="0"/>
        <v>34</v>
      </c>
      <c r="O36" s="62">
        <f t="shared" si="1"/>
        <v>8.5</v>
      </c>
      <c r="P36" s="57"/>
    </row>
    <row r="37" spans="1:16" s="133" customFormat="1" ht="15" customHeight="1" x14ac:dyDescent="0.2">
      <c r="A37" s="81" t="s">
        <v>364</v>
      </c>
      <c r="B37" s="27">
        <v>15</v>
      </c>
      <c r="C37" s="28">
        <v>20</v>
      </c>
      <c r="D37" s="29">
        <v>16</v>
      </c>
      <c r="E37" s="28">
        <v>18</v>
      </c>
      <c r="F37" s="29"/>
      <c r="G37" s="28"/>
      <c r="H37" s="29"/>
      <c r="I37" s="28"/>
      <c r="J37" s="29"/>
      <c r="K37" s="28"/>
      <c r="L37" s="29"/>
      <c r="M37" s="67"/>
      <c r="N37" s="3">
        <f t="shared" si="0"/>
        <v>69</v>
      </c>
      <c r="O37" s="62">
        <f t="shared" si="1"/>
        <v>17.25</v>
      </c>
      <c r="P37" s="57"/>
    </row>
    <row r="38" spans="1:16" s="133" customFormat="1" ht="15" customHeight="1" x14ac:dyDescent="0.2">
      <c r="A38" s="81" t="s">
        <v>134</v>
      </c>
      <c r="B38" s="27">
        <v>1</v>
      </c>
      <c r="C38" s="28">
        <v>2</v>
      </c>
      <c r="D38" s="29">
        <v>2</v>
      </c>
      <c r="E38" s="28"/>
      <c r="F38" s="29"/>
      <c r="G38" s="28"/>
      <c r="H38" s="29"/>
      <c r="I38" s="28"/>
      <c r="J38" s="29"/>
      <c r="K38" s="28"/>
      <c r="L38" s="29"/>
      <c r="M38" s="67"/>
      <c r="N38" s="3">
        <f t="shared" si="0"/>
        <v>5</v>
      </c>
      <c r="O38" s="62">
        <f t="shared" si="1"/>
        <v>1.6666666666666667</v>
      </c>
      <c r="P38" s="57"/>
    </row>
    <row r="39" spans="1:16" s="133" customFormat="1" ht="15" customHeight="1" x14ac:dyDescent="0.2">
      <c r="A39" s="81" t="s">
        <v>135</v>
      </c>
      <c r="B39" s="27">
        <v>2</v>
      </c>
      <c r="C39" s="28">
        <v>7</v>
      </c>
      <c r="D39" s="29">
        <v>3</v>
      </c>
      <c r="E39" s="28">
        <v>10</v>
      </c>
      <c r="F39" s="29"/>
      <c r="G39" s="28"/>
      <c r="H39" s="29"/>
      <c r="I39" s="28"/>
      <c r="J39" s="29"/>
      <c r="K39" s="28"/>
      <c r="L39" s="29"/>
      <c r="M39" s="67"/>
      <c r="N39" s="3">
        <f t="shared" si="0"/>
        <v>22</v>
      </c>
      <c r="O39" s="62">
        <f t="shared" si="1"/>
        <v>5.5</v>
      </c>
      <c r="P39" s="57"/>
    </row>
    <row r="40" spans="1:16" s="133" customFormat="1" ht="15" customHeight="1" x14ac:dyDescent="0.2">
      <c r="A40" s="81" t="s">
        <v>136</v>
      </c>
      <c r="B40" s="27">
        <v>2</v>
      </c>
      <c r="C40" s="28">
        <v>6</v>
      </c>
      <c r="D40" s="29">
        <v>9</v>
      </c>
      <c r="E40" s="28">
        <v>6</v>
      </c>
      <c r="F40" s="29"/>
      <c r="G40" s="28"/>
      <c r="H40" s="29"/>
      <c r="I40" s="28"/>
      <c r="J40" s="29"/>
      <c r="K40" s="28"/>
      <c r="L40" s="29"/>
      <c r="M40" s="67"/>
      <c r="N40" s="3">
        <f t="shared" si="0"/>
        <v>23</v>
      </c>
      <c r="O40" s="62">
        <f t="shared" si="1"/>
        <v>5.75</v>
      </c>
      <c r="P40" s="57"/>
    </row>
    <row r="41" spans="1:16" s="133" customFormat="1" ht="15" customHeight="1" x14ac:dyDescent="0.2">
      <c r="A41" s="82" t="s">
        <v>49</v>
      </c>
      <c r="B41" s="27">
        <v>1</v>
      </c>
      <c r="C41" s="28">
        <v>1</v>
      </c>
      <c r="D41" s="29">
        <v>1</v>
      </c>
      <c r="E41" s="28">
        <v>1</v>
      </c>
      <c r="F41" s="29"/>
      <c r="G41" s="28"/>
      <c r="H41" s="29"/>
      <c r="I41" s="28"/>
      <c r="J41" s="29"/>
      <c r="K41" s="28"/>
      <c r="L41" s="29"/>
      <c r="M41" s="67"/>
      <c r="N41" s="3">
        <f t="shared" si="0"/>
        <v>4</v>
      </c>
      <c r="O41" s="62">
        <f t="shared" si="1"/>
        <v>1</v>
      </c>
      <c r="P41" s="57"/>
    </row>
    <row r="42" spans="1:16" s="133" customFormat="1" ht="15" customHeight="1" x14ac:dyDescent="0.2">
      <c r="A42" s="82" t="s">
        <v>137</v>
      </c>
      <c r="B42" s="27">
        <v>4</v>
      </c>
      <c r="C42" s="28">
        <v>5</v>
      </c>
      <c r="D42" s="29">
        <v>3</v>
      </c>
      <c r="E42" s="28">
        <v>3</v>
      </c>
      <c r="F42" s="29"/>
      <c r="G42" s="28"/>
      <c r="H42" s="29"/>
      <c r="I42" s="28"/>
      <c r="J42" s="29"/>
      <c r="K42" s="28"/>
      <c r="L42" s="29"/>
      <c r="M42" s="67"/>
      <c r="N42" s="3">
        <f t="shared" si="0"/>
        <v>15</v>
      </c>
      <c r="O42" s="62">
        <f t="shared" si="1"/>
        <v>3.75</v>
      </c>
      <c r="P42" s="57"/>
    </row>
    <row r="43" spans="1:16" s="133" customFormat="1" ht="15" customHeight="1" x14ac:dyDescent="0.2">
      <c r="A43" s="82" t="s">
        <v>138</v>
      </c>
      <c r="B43" s="27">
        <v>2</v>
      </c>
      <c r="C43" s="28">
        <v>6</v>
      </c>
      <c r="D43" s="29">
        <v>11</v>
      </c>
      <c r="E43" s="28">
        <v>27</v>
      </c>
      <c r="F43" s="29"/>
      <c r="G43" s="28"/>
      <c r="H43" s="29"/>
      <c r="I43" s="28"/>
      <c r="J43" s="29"/>
      <c r="K43" s="28"/>
      <c r="L43" s="29"/>
      <c r="M43" s="67"/>
      <c r="N43" s="3">
        <f t="shared" si="0"/>
        <v>46</v>
      </c>
      <c r="O43" s="62">
        <f t="shared" si="1"/>
        <v>11.5</v>
      </c>
      <c r="P43" s="57"/>
    </row>
    <row r="44" spans="1:16" s="133" customFormat="1" ht="15" customHeight="1" x14ac:dyDescent="0.2">
      <c r="A44" s="82" t="s">
        <v>139</v>
      </c>
      <c r="B44" s="27">
        <v>1</v>
      </c>
      <c r="C44" s="28">
        <v>1</v>
      </c>
      <c r="D44" s="29">
        <v>2</v>
      </c>
      <c r="E44" s="28">
        <v>7</v>
      </c>
      <c r="F44" s="29"/>
      <c r="G44" s="28"/>
      <c r="H44" s="29"/>
      <c r="I44" s="28"/>
      <c r="J44" s="29"/>
      <c r="K44" s="28"/>
      <c r="L44" s="29"/>
      <c r="M44" s="67"/>
      <c r="N44" s="3">
        <f t="shared" si="0"/>
        <v>11</v>
      </c>
      <c r="O44" s="62">
        <f t="shared" si="1"/>
        <v>2.75</v>
      </c>
      <c r="P44" s="57"/>
    </row>
    <row r="45" spans="1:16" s="133" customFormat="1" ht="15" customHeight="1" x14ac:dyDescent="0.2">
      <c r="A45" s="82" t="s">
        <v>140</v>
      </c>
      <c r="B45" s="27">
        <v>2</v>
      </c>
      <c r="C45" s="28">
        <v>2</v>
      </c>
      <c r="D45" s="29">
        <v>2</v>
      </c>
      <c r="E45" s="28">
        <v>10</v>
      </c>
      <c r="F45" s="29"/>
      <c r="G45" s="28"/>
      <c r="H45" s="29"/>
      <c r="I45" s="28"/>
      <c r="J45" s="29"/>
      <c r="K45" s="28"/>
      <c r="L45" s="29"/>
      <c r="M45" s="67"/>
      <c r="N45" s="3">
        <f>SUM(B45:M45)</f>
        <v>16</v>
      </c>
      <c r="O45" s="62">
        <f t="shared" si="1"/>
        <v>4</v>
      </c>
      <c r="P45" s="57"/>
    </row>
    <row r="46" spans="1:16" s="133" customFormat="1" ht="15" customHeight="1" x14ac:dyDescent="0.2">
      <c r="A46" s="81" t="s">
        <v>2</v>
      </c>
      <c r="B46" s="27">
        <v>395</v>
      </c>
      <c r="C46" s="28">
        <v>450</v>
      </c>
      <c r="D46" s="29">
        <v>819</v>
      </c>
      <c r="E46" s="28">
        <v>367</v>
      </c>
      <c r="F46" s="29"/>
      <c r="G46" s="28"/>
      <c r="H46" s="29"/>
      <c r="I46" s="28"/>
      <c r="J46" s="29"/>
      <c r="K46" s="28"/>
      <c r="L46" s="29"/>
      <c r="M46" s="67"/>
      <c r="N46" s="3">
        <f>SUM(B46:M46)</f>
        <v>2031</v>
      </c>
      <c r="O46" s="62">
        <f t="shared" si="1"/>
        <v>507.75</v>
      </c>
      <c r="P46" s="57"/>
    </row>
    <row r="47" spans="1:16" s="134" customFormat="1" ht="15" customHeight="1" x14ac:dyDescent="0.2">
      <c r="A47" s="77" t="s">
        <v>0</v>
      </c>
      <c r="B47" s="1">
        <f>IF(SUM(B2:B46)=0,0,SUM(B2:B46))</f>
        <v>1456</v>
      </c>
      <c r="C47" s="2">
        <f>SUM(C2:C46)</f>
        <v>1786</v>
      </c>
      <c r="D47" s="1">
        <f>SUM(D2:D46)</f>
        <v>2253</v>
      </c>
      <c r="E47" s="87">
        <f>SUM(E2:E46)</f>
        <v>949</v>
      </c>
      <c r="F47" s="1"/>
      <c r="G47" s="2"/>
      <c r="H47" s="1"/>
      <c r="I47" s="2"/>
      <c r="J47" s="1"/>
      <c r="K47" s="2"/>
      <c r="L47" s="1"/>
      <c r="M47" s="2"/>
      <c r="N47" s="3">
        <f>SUM(N2:N46)</f>
        <v>6444</v>
      </c>
      <c r="O47" s="62">
        <f t="shared" si="1"/>
        <v>1611</v>
      </c>
      <c r="P47" s="58"/>
    </row>
    <row r="49" spans="1:16" ht="13.5" thickBot="1" x14ac:dyDescent="0.25"/>
    <row r="50" spans="1:16" s="135" customFormat="1" ht="15" customHeight="1" thickBot="1" x14ac:dyDescent="0.25">
      <c r="A50" s="711" t="s">
        <v>311</v>
      </c>
      <c r="B50" s="712"/>
      <c r="C50" s="712"/>
      <c r="D50" s="712"/>
      <c r="E50" s="712"/>
      <c r="F50" s="712"/>
      <c r="G50" s="712"/>
      <c r="H50" s="712"/>
      <c r="I50" s="712"/>
      <c r="J50" s="712"/>
      <c r="K50" s="712"/>
      <c r="L50" s="712"/>
      <c r="M50" s="712"/>
      <c r="N50" s="712"/>
      <c r="O50" s="713"/>
      <c r="P50" s="59"/>
    </row>
    <row r="51" spans="1:16" s="139" customFormat="1" ht="15" customHeight="1" x14ac:dyDescent="0.2">
      <c r="A51" s="84" t="s">
        <v>28</v>
      </c>
      <c r="B51" s="69"/>
      <c r="C51" s="88"/>
      <c r="D51" s="69"/>
      <c r="E51" s="92"/>
      <c r="F51" s="69"/>
      <c r="G51" s="74"/>
      <c r="H51" s="69"/>
      <c r="I51" s="74"/>
      <c r="J51" s="69"/>
      <c r="K51" s="74"/>
      <c r="L51" s="69"/>
      <c r="M51" s="74"/>
      <c r="N51" s="70">
        <f>SUM(B51:M51)</f>
        <v>0</v>
      </c>
      <c r="O51" s="78">
        <f>IF(N51=0,0,AVERAGE(B51:M51))</f>
        <v>0</v>
      </c>
      <c r="P51" s="61"/>
    </row>
    <row r="52" spans="1:16" s="133" customFormat="1" ht="15" customHeight="1" x14ac:dyDescent="0.2">
      <c r="A52" s="38" t="s">
        <v>17</v>
      </c>
      <c r="B52" s="25"/>
      <c r="C52" s="89"/>
      <c r="D52" s="25"/>
      <c r="E52" s="93"/>
      <c r="F52" s="25"/>
      <c r="G52" s="26"/>
      <c r="H52" s="25"/>
      <c r="I52" s="26"/>
      <c r="J52" s="25"/>
      <c r="K52" s="26"/>
      <c r="L52" s="25"/>
      <c r="M52" s="26"/>
      <c r="N52" s="3">
        <f>SUM(B52:M52)</f>
        <v>0</v>
      </c>
      <c r="O52" s="79">
        <f>IF(N52=0,0,AVERAGE(B52:M52))</f>
        <v>0</v>
      </c>
      <c r="P52" s="57"/>
    </row>
    <row r="53" spans="1:16" s="133" customFormat="1" ht="15" customHeight="1" x14ac:dyDescent="0.2">
      <c r="A53" s="38" t="s">
        <v>18</v>
      </c>
      <c r="B53" s="25"/>
      <c r="C53" s="89"/>
      <c r="D53" s="25"/>
      <c r="E53" s="93"/>
      <c r="F53" s="25"/>
      <c r="G53" s="26"/>
      <c r="H53" s="25"/>
      <c r="I53" s="26"/>
      <c r="J53" s="25"/>
      <c r="K53" s="26"/>
      <c r="L53" s="25"/>
      <c r="M53" s="26"/>
      <c r="N53" s="3">
        <f>SUM(B53:M53)</f>
        <v>0</v>
      </c>
      <c r="O53" s="79">
        <f>IF(N53=0,0,AVERAGE(B53:M53))</f>
        <v>0</v>
      </c>
      <c r="P53" s="57"/>
    </row>
    <row r="54" spans="1:16" s="133" customFormat="1" ht="15" customHeight="1" x14ac:dyDescent="0.2">
      <c r="A54" s="77" t="s">
        <v>0</v>
      </c>
      <c r="B54" s="1">
        <f t="shared" ref="B54:O54" si="2">SUM(B51:B53)</f>
        <v>0</v>
      </c>
      <c r="C54" s="90">
        <f t="shared" si="2"/>
        <v>0</v>
      </c>
      <c r="D54" s="1">
        <f t="shared" si="2"/>
        <v>0</v>
      </c>
      <c r="E54" s="94">
        <f t="shared" si="2"/>
        <v>0</v>
      </c>
      <c r="F54" s="1">
        <f t="shared" si="2"/>
        <v>0</v>
      </c>
      <c r="G54" s="2">
        <f t="shared" si="2"/>
        <v>0</v>
      </c>
      <c r="H54" s="1">
        <f t="shared" si="2"/>
        <v>0</v>
      </c>
      <c r="I54" s="2">
        <f t="shared" si="2"/>
        <v>0</v>
      </c>
      <c r="J54" s="1">
        <f t="shared" si="2"/>
        <v>0</v>
      </c>
      <c r="K54" s="2">
        <f t="shared" si="2"/>
        <v>0</v>
      </c>
      <c r="L54" s="1">
        <f t="shared" si="2"/>
        <v>0</v>
      </c>
      <c r="M54" s="2">
        <f t="shared" si="2"/>
        <v>0</v>
      </c>
      <c r="N54" s="3">
        <f t="shared" si="2"/>
        <v>0</v>
      </c>
      <c r="O54" s="79">
        <f t="shared" si="2"/>
        <v>0</v>
      </c>
      <c r="P54" s="57"/>
    </row>
    <row r="55" spans="1:16" s="132" customFormat="1" ht="15" x14ac:dyDescent="0.2">
      <c r="A55" s="77" t="s">
        <v>1</v>
      </c>
      <c r="B55" s="64" t="str">
        <f t="shared" ref="B55:M55" si="3">IF(B54=0,"",B54/B269)</f>
        <v/>
      </c>
      <c r="C55" s="91" t="str">
        <f t="shared" si="3"/>
        <v/>
      </c>
      <c r="D55" s="64" t="str">
        <f t="shared" si="3"/>
        <v/>
      </c>
      <c r="E55" s="95" t="str">
        <f t="shared" si="3"/>
        <v/>
      </c>
      <c r="F55" s="64" t="str">
        <f t="shared" si="3"/>
        <v/>
      </c>
      <c r="G55" s="65" t="str">
        <f t="shared" si="3"/>
        <v/>
      </c>
      <c r="H55" s="64" t="str">
        <f t="shared" si="3"/>
        <v/>
      </c>
      <c r="I55" s="65" t="str">
        <f t="shared" si="3"/>
        <v/>
      </c>
      <c r="J55" s="64" t="str">
        <f t="shared" si="3"/>
        <v/>
      </c>
      <c r="K55" s="65" t="str">
        <f t="shared" si="3"/>
        <v/>
      </c>
      <c r="L55" s="64" t="str">
        <f t="shared" si="3"/>
        <v/>
      </c>
      <c r="M55" s="65" t="str">
        <f t="shared" si="3"/>
        <v/>
      </c>
      <c r="N55" s="66">
        <f>SUM(B55:M55)</f>
        <v>0</v>
      </c>
      <c r="O55" s="62">
        <f>IF(N55=0,0,AVERAGE(B55:M55))</f>
        <v>0</v>
      </c>
      <c r="P55" s="35"/>
    </row>
    <row r="56" spans="1:16" s="134" customFormat="1" ht="15" customHeight="1" x14ac:dyDescent="0.2">
      <c r="A56" s="682"/>
      <c r="B56" s="679"/>
      <c r="C56" s="679"/>
      <c r="D56" s="679"/>
      <c r="E56" s="679"/>
      <c r="F56" s="679"/>
      <c r="G56" s="679"/>
      <c r="H56" s="679"/>
      <c r="I56" s="679"/>
      <c r="J56" s="679"/>
      <c r="K56" s="679"/>
      <c r="L56" s="679"/>
      <c r="M56" s="679"/>
      <c r="N56" s="679"/>
      <c r="O56" s="714"/>
      <c r="P56" s="58"/>
    </row>
  </sheetData>
  <mergeCells count="3">
    <mergeCell ref="A1:O1"/>
    <mergeCell ref="A50:O50"/>
    <mergeCell ref="A56:O5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121"/>
  <sheetViews>
    <sheetView topLeftCell="A109" workbookViewId="0">
      <selection activeCell="B45" sqref="B45"/>
    </sheetView>
  </sheetViews>
  <sheetFormatPr defaultRowHeight="12.75" x14ac:dyDescent="0.2"/>
  <cols>
    <col min="1" max="1" width="34.7109375" bestFit="1" customWidth="1"/>
  </cols>
  <sheetData>
    <row r="2" spans="1:2" x14ac:dyDescent="0.2">
      <c r="A2" s="96" t="s">
        <v>381</v>
      </c>
      <c r="B2" s="96" t="s">
        <v>382</v>
      </c>
    </row>
    <row r="3" spans="1:2" x14ac:dyDescent="0.2">
      <c r="A3" t="s">
        <v>172</v>
      </c>
      <c r="B3" s="96" t="s">
        <v>64</v>
      </c>
    </row>
    <row r="4" spans="1:2" x14ac:dyDescent="0.2">
      <c r="A4" t="s">
        <v>173</v>
      </c>
      <c r="B4" s="96" t="s">
        <v>64</v>
      </c>
    </row>
    <row r="5" spans="1:2" x14ac:dyDescent="0.2">
      <c r="A5" t="s">
        <v>174</v>
      </c>
      <c r="B5" s="96" t="s">
        <v>64</v>
      </c>
    </row>
    <row r="6" spans="1:2" x14ac:dyDescent="0.2">
      <c r="A6" t="s">
        <v>175</v>
      </c>
      <c r="B6" s="96" t="s">
        <v>64</v>
      </c>
    </row>
    <row r="7" spans="1:2" x14ac:dyDescent="0.2">
      <c r="A7" t="s">
        <v>176</v>
      </c>
      <c r="B7" s="96" t="s">
        <v>64</v>
      </c>
    </row>
    <row r="8" spans="1:2" x14ac:dyDescent="0.2">
      <c r="A8" t="s">
        <v>177</v>
      </c>
      <c r="B8" s="96" t="s">
        <v>64</v>
      </c>
    </row>
    <row r="9" spans="1:2" x14ac:dyDescent="0.2">
      <c r="A9" t="s">
        <v>178</v>
      </c>
      <c r="B9" s="96" t="s">
        <v>64</v>
      </c>
    </row>
    <row r="10" spans="1:2" x14ac:dyDescent="0.2">
      <c r="A10" t="s">
        <v>281</v>
      </c>
      <c r="B10" s="96" t="s">
        <v>64</v>
      </c>
    </row>
    <row r="11" spans="1:2" x14ac:dyDescent="0.2">
      <c r="A11" t="s">
        <v>179</v>
      </c>
      <c r="B11" s="96" t="s">
        <v>64</v>
      </c>
    </row>
    <row r="12" spans="1:2" x14ac:dyDescent="0.2">
      <c r="A12" t="s">
        <v>180</v>
      </c>
      <c r="B12" s="96" t="s">
        <v>64</v>
      </c>
    </row>
    <row r="13" spans="1:2" x14ac:dyDescent="0.2">
      <c r="A13" t="s">
        <v>181</v>
      </c>
      <c r="B13" s="96" t="s">
        <v>64</v>
      </c>
    </row>
    <row r="14" spans="1:2" x14ac:dyDescent="0.2">
      <c r="A14" t="s">
        <v>182</v>
      </c>
      <c r="B14" s="96" t="s">
        <v>64</v>
      </c>
    </row>
    <row r="15" spans="1:2" x14ac:dyDescent="0.2">
      <c r="A15" t="s">
        <v>183</v>
      </c>
      <c r="B15" s="96" t="s">
        <v>64</v>
      </c>
    </row>
    <row r="16" spans="1:2" x14ac:dyDescent="0.2">
      <c r="A16" t="s">
        <v>184</v>
      </c>
      <c r="B16" s="96" t="s">
        <v>64</v>
      </c>
    </row>
    <row r="17" spans="1:2" x14ac:dyDescent="0.2">
      <c r="A17" t="s">
        <v>185</v>
      </c>
      <c r="B17" s="96" t="s">
        <v>64</v>
      </c>
    </row>
    <row r="18" spans="1:2" x14ac:dyDescent="0.2">
      <c r="A18" t="s">
        <v>186</v>
      </c>
      <c r="B18" s="96" t="s">
        <v>64</v>
      </c>
    </row>
    <row r="19" spans="1:2" x14ac:dyDescent="0.2">
      <c r="A19" t="s">
        <v>187</v>
      </c>
      <c r="B19" s="96" t="s">
        <v>64</v>
      </c>
    </row>
    <row r="20" spans="1:2" x14ac:dyDescent="0.2">
      <c r="A20" t="s">
        <v>188</v>
      </c>
      <c r="B20" s="96" t="s">
        <v>64</v>
      </c>
    </row>
    <row r="21" spans="1:2" x14ac:dyDescent="0.2">
      <c r="A21" t="s">
        <v>189</v>
      </c>
      <c r="B21" s="96" t="s">
        <v>64</v>
      </c>
    </row>
    <row r="22" spans="1:2" x14ac:dyDescent="0.2">
      <c r="A22" t="s">
        <v>190</v>
      </c>
      <c r="B22" s="96" t="s">
        <v>64</v>
      </c>
    </row>
    <row r="23" spans="1:2" x14ac:dyDescent="0.2">
      <c r="A23" t="s">
        <v>191</v>
      </c>
      <c r="B23" s="96" t="s">
        <v>64</v>
      </c>
    </row>
    <row r="24" spans="1:2" x14ac:dyDescent="0.2">
      <c r="A24" t="s">
        <v>192</v>
      </c>
      <c r="B24" s="96" t="s">
        <v>64</v>
      </c>
    </row>
    <row r="25" spans="1:2" x14ac:dyDescent="0.2">
      <c r="A25" t="s">
        <v>359</v>
      </c>
      <c r="B25" s="96" t="s">
        <v>64</v>
      </c>
    </row>
    <row r="26" spans="1:2" x14ac:dyDescent="0.2">
      <c r="A26" t="s">
        <v>231</v>
      </c>
      <c r="B26" s="96" t="s">
        <v>64</v>
      </c>
    </row>
    <row r="27" spans="1:2" x14ac:dyDescent="0.2">
      <c r="A27" s="96" t="s">
        <v>215</v>
      </c>
      <c r="B27" s="96" t="s">
        <v>64</v>
      </c>
    </row>
    <row r="28" spans="1:2" x14ac:dyDescent="0.2">
      <c r="A28" t="s">
        <v>282</v>
      </c>
      <c r="B28" s="96" t="s">
        <v>144</v>
      </c>
    </row>
    <row r="29" spans="1:2" x14ac:dyDescent="0.2">
      <c r="A29" t="s">
        <v>283</v>
      </c>
      <c r="B29" s="96" t="s">
        <v>144</v>
      </c>
    </row>
    <row r="30" spans="1:2" x14ac:dyDescent="0.2">
      <c r="A30" t="s">
        <v>284</v>
      </c>
      <c r="B30" s="96" t="s">
        <v>144</v>
      </c>
    </row>
    <row r="31" spans="1:2" x14ac:dyDescent="0.2">
      <c r="A31" t="s">
        <v>285</v>
      </c>
      <c r="B31" s="96" t="s">
        <v>144</v>
      </c>
    </row>
    <row r="32" spans="1:2" x14ac:dyDescent="0.2">
      <c r="A32" t="s">
        <v>230</v>
      </c>
      <c r="B32" s="96" t="s">
        <v>144</v>
      </c>
    </row>
    <row r="33" spans="1:2" x14ac:dyDescent="0.2">
      <c r="A33" t="s">
        <v>193</v>
      </c>
      <c r="B33" s="96" t="s">
        <v>383</v>
      </c>
    </row>
    <row r="34" spans="1:2" x14ac:dyDescent="0.2">
      <c r="A34" t="s">
        <v>194</v>
      </c>
      <c r="B34" s="96" t="s">
        <v>383</v>
      </c>
    </row>
    <row r="35" spans="1:2" x14ac:dyDescent="0.2">
      <c r="A35" t="s">
        <v>286</v>
      </c>
      <c r="B35" s="96" t="s">
        <v>383</v>
      </c>
    </row>
    <row r="36" spans="1:2" x14ac:dyDescent="0.2">
      <c r="A36" t="s">
        <v>195</v>
      </c>
      <c r="B36" s="96" t="s">
        <v>383</v>
      </c>
    </row>
    <row r="37" spans="1:2" x14ac:dyDescent="0.2">
      <c r="A37" t="s">
        <v>196</v>
      </c>
      <c r="B37" s="96" t="s">
        <v>383</v>
      </c>
    </row>
    <row r="38" spans="1:2" x14ac:dyDescent="0.2">
      <c r="A38" t="s">
        <v>197</v>
      </c>
      <c r="B38" s="96" t="s">
        <v>383</v>
      </c>
    </row>
    <row r="39" spans="1:2" x14ac:dyDescent="0.2">
      <c r="A39" t="s">
        <v>198</v>
      </c>
      <c r="B39" s="96" t="s">
        <v>383</v>
      </c>
    </row>
    <row r="40" spans="1:2" x14ac:dyDescent="0.2">
      <c r="A40" t="s">
        <v>199</v>
      </c>
      <c r="B40" s="96" t="s">
        <v>383</v>
      </c>
    </row>
    <row r="41" spans="1:2" x14ac:dyDescent="0.2">
      <c r="A41" s="96" t="s">
        <v>387</v>
      </c>
      <c r="B41" s="96" t="s">
        <v>383</v>
      </c>
    </row>
    <row r="42" spans="1:2" x14ac:dyDescent="0.2">
      <c r="A42" s="96" t="s">
        <v>389</v>
      </c>
      <c r="B42" s="96" t="s">
        <v>383</v>
      </c>
    </row>
    <row r="43" spans="1:2" x14ac:dyDescent="0.2">
      <c r="A43" s="96" t="s">
        <v>216</v>
      </c>
      <c r="B43" s="96" t="s">
        <v>383</v>
      </c>
    </row>
    <row r="44" spans="1:2" x14ac:dyDescent="0.2">
      <c r="A44" s="96" t="s">
        <v>244</v>
      </c>
      <c r="B44" s="96" t="s">
        <v>383</v>
      </c>
    </row>
    <row r="45" spans="1:2" x14ac:dyDescent="0.2">
      <c r="A45" s="96" t="s">
        <v>245</v>
      </c>
      <c r="B45" s="96" t="s">
        <v>383</v>
      </c>
    </row>
    <row r="46" spans="1:2" x14ac:dyDescent="0.2">
      <c r="A46" t="s">
        <v>287</v>
      </c>
      <c r="B46" s="96" t="s">
        <v>358</v>
      </c>
    </row>
    <row r="47" spans="1:2" x14ac:dyDescent="0.2">
      <c r="A47" t="s">
        <v>288</v>
      </c>
      <c r="B47" s="96" t="s">
        <v>358</v>
      </c>
    </row>
    <row r="48" spans="1:2" x14ac:dyDescent="0.2">
      <c r="A48" t="s">
        <v>289</v>
      </c>
      <c r="B48" s="96" t="s">
        <v>358</v>
      </c>
    </row>
    <row r="49" spans="1:2" x14ac:dyDescent="0.2">
      <c r="A49" t="s">
        <v>290</v>
      </c>
      <c r="B49" s="96" t="s">
        <v>358</v>
      </c>
    </row>
    <row r="50" spans="1:2" x14ac:dyDescent="0.2">
      <c r="A50" t="s">
        <v>200</v>
      </c>
      <c r="B50" s="96" t="s">
        <v>358</v>
      </c>
    </row>
    <row r="51" spans="1:2" x14ac:dyDescent="0.2">
      <c r="A51" t="s">
        <v>201</v>
      </c>
      <c r="B51" s="96" t="s">
        <v>358</v>
      </c>
    </row>
    <row r="52" spans="1:2" x14ac:dyDescent="0.2">
      <c r="A52" t="s">
        <v>202</v>
      </c>
      <c r="B52" s="96" t="s">
        <v>358</v>
      </c>
    </row>
    <row r="53" spans="1:2" x14ac:dyDescent="0.2">
      <c r="A53" t="s">
        <v>203</v>
      </c>
      <c r="B53" s="96" t="s">
        <v>358</v>
      </c>
    </row>
    <row r="54" spans="1:2" x14ac:dyDescent="0.2">
      <c r="A54" t="s">
        <v>232</v>
      </c>
      <c r="B54" s="96" t="s">
        <v>358</v>
      </c>
    </row>
    <row r="55" spans="1:2" x14ac:dyDescent="0.2">
      <c r="A55" t="s">
        <v>358</v>
      </c>
      <c r="B55" s="96" t="s">
        <v>358</v>
      </c>
    </row>
    <row r="56" spans="1:2" x14ac:dyDescent="0.2">
      <c r="A56" s="96" t="s">
        <v>224</v>
      </c>
      <c r="B56" s="96" t="s">
        <v>358</v>
      </c>
    </row>
    <row r="57" spans="1:2" x14ac:dyDescent="0.2">
      <c r="A57" s="96" t="s">
        <v>390</v>
      </c>
      <c r="B57" s="96" t="s">
        <v>358</v>
      </c>
    </row>
    <row r="58" spans="1:2" x14ac:dyDescent="0.2">
      <c r="A58" t="s">
        <v>226</v>
      </c>
      <c r="B58" s="96" t="s">
        <v>358</v>
      </c>
    </row>
    <row r="59" spans="1:2" x14ac:dyDescent="0.2">
      <c r="A59" t="s">
        <v>60</v>
      </c>
      <c r="B59" s="96" t="s">
        <v>385</v>
      </c>
    </row>
    <row r="60" spans="1:2" x14ac:dyDescent="0.2">
      <c r="A60" s="96" t="s">
        <v>384</v>
      </c>
      <c r="B60" s="96" t="s">
        <v>385</v>
      </c>
    </row>
    <row r="61" spans="1:2" x14ac:dyDescent="0.2">
      <c r="A61" s="96" t="s">
        <v>388</v>
      </c>
      <c r="B61" s="96" t="s">
        <v>385</v>
      </c>
    </row>
    <row r="62" spans="1:2" x14ac:dyDescent="0.2">
      <c r="A62" s="96" t="s">
        <v>59</v>
      </c>
      <c r="B62" s="96" t="s">
        <v>385</v>
      </c>
    </row>
    <row r="63" spans="1:2" x14ac:dyDescent="0.2">
      <c r="A63" s="96" t="s">
        <v>218</v>
      </c>
      <c r="B63" s="96" t="s">
        <v>385</v>
      </c>
    </row>
    <row r="64" spans="1:2" x14ac:dyDescent="0.2">
      <c r="A64" s="96" t="s">
        <v>16</v>
      </c>
      <c r="B64" s="96" t="s">
        <v>385</v>
      </c>
    </row>
    <row r="65" spans="1:2" x14ac:dyDescent="0.2">
      <c r="A65" t="s">
        <v>227</v>
      </c>
      <c r="B65" s="96" t="s">
        <v>385</v>
      </c>
    </row>
    <row r="66" spans="1:2" x14ac:dyDescent="0.2">
      <c r="A66" t="s">
        <v>59</v>
      </c>
      <c r="B66" s="96" t="s">
        <v>385</v>
      </c>
    </row>
    <row r="67" spans="1:2" x14ac:dyDescent="0.2">
      <c r="A67" t="s">
        <v>233</v>
      </c>
      <c r="B67" s="96" t="s">
        <v>385</v>
      </c>
    </row>
    <row r="68" spans="1:2" x14ac:dyDescent="0.2">
      <c r="A68" t="s">
        <v>235</v>
      </c>
      <c r="B68" s="96" t="s">
        <v>385</v>
      </c>
    </row>
    <row r="69" spans="1:2" x14ac:dyDescent="0.2">
      <c r="A69" t="s">
        <v>236</v>
      </c>
      <c r="B69" s="96" t="s">
        <v>385</v>
      </c>
    </row>
    <row r="70" spans="1:2" x14ac:dyDescent="0.2">
      <c r="A70" t="s">
        <v>294</v>
      </c>
      <c r="B70" s="96" t="s">
        <v>385</v>
      </c>
    </row>
    <row r="71" spans="1:2" x14ac:dyDescent="0.2">
      <c r="A71" t="s">
        <v>237</v>
      </c>
      <c r="B71" s="96" t="s">
        <v>385</v>
      </c>
    </row>
    <row r="72" spans="1:2" x14ac:dyDescent="0.2">
      <c r="A72" t="s">
        <v>238</v>
      </c>
      <c r="B72" s="96" t="s">
        <v>385</v>
      </c>
    </row>
    <row r="73" spans="1:2" x14ac:dyDescent="0.2">
      <c r="A73" t="s">
        <v>239</v>
      </c>
      <c r="B73" s="96" t="s">
        <v>385</v>
      </c>
    </row>
    <row r="74" spans="1:2" x14ac:dyDescent="0.2">
      <c r="A74" t="s">
        <v>240</v>
      </c>
      <c r="B74" s="96" t="s">
        <v>385</v>
      </c>
    </row>
    <row r="75" spans="1:2" x14ac:dyDescent="0.2">
      <c r="A75" t="s">
        <v>25</v>
      </c>
      <c r="B75" s="96" t="s">
        <v>385</v>
      </c>
    </row>
    <row r="76" spans="1:2" x14ac:dyDescent="0.2">
      <c r="A76" t="s">
        <v>57</v>
      </c>
      <c r="B76" s="96" t="s">
        <v>385</v>
      </c>
    </row>
    <row r="77" spans="1:2" x14ac:dyDescent="0.2">
      <c r="A77" t="s">
        <v>58</v>
      </c>
      <c r="B77" s="96" t="s">
        <v>385</v>
      </c>
    </row>
    <row r="78" spans="1:2" x14ac:dyDescent="0.2">
      <c r="A78" t="s">
        <v>241</v>
      </c>
      <c r="B78" s="96" t="s">
        <v>385</v>
      </c>
    </row>
    <row r="79" spans="1:2" x14ac:dyDescent="0.2">
      <c r="A79" t="s">
        <v>242</v>
      </c>
      <c r="B79" s="96" t="s">
        <v>385</v>
      </c>
    </row>
    <row r="80" spans="1:2" x14ac:dyDescent="0.2">
      <c r="A80" t="s">
        <v>243</v>
      </c>
      <c r="B80" s="96" t="s">
        <v>385</v>
      </c>
    </row>
    <row r="81" spans="1:2" x14ac:dyDescent="0.2">
      <c r="A81" t="s">
        <v>47</v>
      </c>
      <c r="B81" s="96" t="s">
        <v>385</v>
      </c>
    </row>
    <row r="82" spans="1:2" x14ac:dyDescent="0.2">
      <c r="A82" t="s">
        <v>148</v>
      </c>
      <c r="B82" s="96" t="s">
        <v>54</v>
      </c>
    </row>
    <row r="83" spans="1:2" x14ac:dyDescent="0.2">
      <c r="A83" t="s">
        <v>204</v>
      </c>
      <c r="B83" s="96" t="s">
        <v>54</v>
      </c>
    </row>
    <row r="84" spans="1:2" x14ac:dyDescent="0.2">
      <c r="A84" t="s">
        <v>150</v>
      </c>
      <c r="B84" s="96" t="s">
        <v>54</v>
      </c>
    </row>
    <row r="85" spans="1:2" x14ac:dyDescent="0.2">
      <c r="A85" t="s">
        <v>151</v>
      </c>
      <c r="B85" s="96" t="s">
        <v>54</v>
      </c>
    </row>
    <row r="86" spans="1:2" x14ac:dyDescent="0.2">
      <c r="A86" t="s">
        <v>205</v>
      </c>
      <c r="B86" s="96" t="s">
        <v>54</v>
      </c>
    </row>
    <row r="87" spans="1:2" x14ac:dyDescent="0.2">
      <c r="A87" t="s">
        <v>152</v>
      </c>
      <c r="B87" s="96" t="s">
        <v>54</v>
      </c>
    </row>
    <row r="88" spans="1:2" x14ac:dyDescent="0.2">
      <c r="A88" t="s">
        <v>153</v>
      </c>
      <c r="B88" s="96" t="s">
        <v>54</v>
      </c>
    </row>
    <row r="89" spans="1:2" x14ac:dyDescent="0.2">
      <c r="A89" t="s">
        <v>206</v>
      </c>
      <c r="B89" s="96" t="s">
        <v>54</v>
      </c>
    </row>
    <row r="90" spans="1:2" x14ac:dyDescent="0.2">
      <c r="A90" t="s">
        <v>291</v>
      </c>
      <c r="B90" s="96" t="s">
        <v>54</v>
      </c>
    </row>
    <row r="91" spans="1:2" x14ac:dyDescent="0.2">
      <c r="A91" t="s">
        <v>155</v>
      </c>
      <c r="B91" s="96" t="s">
        <v>54</v>
      </c>
    </row>
    <row r="92" spans="1:2" x14ac:dyDescent="0.2">
      <c r="A92" t="s">
        <v>207</v>
      </c>
      <c r="B92" s="96" t="s">
        <v>54</v>
      </c>
    </row>
    <row r="93" spans="1:2" x14ac:dyDescent="0.2">
      <c r="A93" t="s">
        <v>292</v>
      </c>
      <c r="B93" s="96" t="s">
        <v>54</v>
      </c>
    </row>
    <row r="94" spans="1:2" x14ac:dyDescent="0.2">
      <c r="A94" t="s">
        <v>208</v>
      </c>
      <c r="B94" s="96" t="s">
        <v>54</v>
      </c>
    </row>
    <row r="95" spans="1:2" x14ac:dyDescent="0.2">
      <c r="A95" t="s">
        <v>209</v>
      </c>
      <c r="B95" s="96" t="s">
        <v>54</v>
      </c>
    </row>
    <row r="96" spans="1:2" x14ac:dyDescent="0.2">
      <c r="A96" t="s">
        <v>210</v>
      </c>
      <c r="B96" s="96" t="s">
        <v>54</v>
      </c>
    </row>
    <row r="97" spans="1:2" x14ac:dyDescent="0.2">
      <c r="A97" t="s">
        <v>211</v>
      </c>
      <c r="B97" s="96" t="s">
        <v>54</v>
      </c>
    </row>
    <row r="98" spans="1:2" x14ac:dyDescent="0.2">
      <c r="A98" t="s">
        <v>212</v>
      </c>
      <c r="B98" s="96" t="s">
        <v>54</v>
      </c>
    </row>
    <row r="99" spans="1:2" x14ac:dyDescent="0.2">
      <c r="A99" s="96" t="s">
        <v>19</v>
      </c>
      <c r="B99" s="96" t="s">
        <v>54</v>
      </c>
    </row>
    <row r="100" spans="1:2" x14ac:dyDescent="0.2">
      <c r="A100" s="96" t="s">
        <v>234</v>
      </c>
      <c r="B100" s="96" t="s">
        <v>54</v>
      </c>
    </row>
    <row r="101" spans="1:2" x14ac:dyDescent="0.2">
      <c r="A101" t="s">
        <v>217</v>
      </c>
      <c r="B101" s="96" t="s">
        <v>54</v>
      </c>
    </row>
    <row r="102" spans="1:2" x14ac:dyDescent="0.2">
      <c r="A102" t="s">
        <v>229</v>
      </c>
      <c r="B102" s="96" t="s">
        <v>54</v>
      </c>
    </row>
    <row r="103" spans="1:2" x14ac:dyDescent="0.2">
      <c r="A103" t="s">
        <v>213</v>
      </c>
      <c r="B103" s="96" t="s">
        <v>386</v>
      </c>
    </row>
    <row r="104" spans="1:2" x14ac:dyDescent="0.2">
      <c r="A104" t="s">
        <v>214</v>
      </c>
      <c r="B104" s="96" t="s">
        <v>386</v>
      </c>
    </row>
    <row r="105" spans="1:2" x14ac:dyDescent="0.2">
      <c r="A105" t="s">
        <v>216</v>
      </c>
      <c r="B105" s="96" t="s">
        <v>386</v>
      </c>
    </row>
    <row r="106" spans="1:2" x14ac:dyDescent="0.2">
      <c r="A106" t="s">
        <v>218</v>
      </c>
      <c r="B106" s="96" t="s">
        <v>386</v>
      </c>
    </row>
    <row r="107" spans="1:2" x14ac:dyDescent="0.2">
      <c r="A107" t="s">
        <v>219</v>
      </c>
      <c r="B107" s="96" t="s">
        <v>386</v>
      </c>
    </row>
    <row r="108" spans="1:2" x14ac:dyDescent="0.2">
      <c r="A108" t="s">
        <v>220</v>
      </c>
      <c r="B108" s="96" t="s">
        <v>386</v>
      </c>
    </row>
    <row r="109" spans="1:2" x14ac:dyDescent="0.2">
      <c r="A109" t="s">
        <v>221</v>
      </c>
      <c r="B109" s="96" t="s">
        <v>386</v>
      </c>
    </row>
    <row r="110" spans="1:2" x14ac:dyDescent="0.2">
      <c r="A110" t="s">
        <v>222</v>
      </c>
      <c r="B110" s="96" t="s">
        <v>386</v>
      </c>
    </row>
    <row r="111" spans="1:2" x14ac:dyDescent="0.2">
      <c r="A111" t="s">
        <v>223</v>
      </c>
      <c r="B111" s="96" t="s">
        <v>386</v>
      </c>
    </row>
    <row r="112" spans="1:2" x14ac:dyDescent="0.2">
      <c r="A112" t="s">
        <v>4</v>
      </c>
      <c r="B112" s="96" t="s">
        <v>386</v>
      </c>
    </row>
    <row r="113" spans="1:2" x14ac:dyDescent="0.2">
      <c r="A113" t="s">
        <v>24</v>
      </c>
      <c r="B113" s="96" t="s">
        <v>386</v>
      </c>
    </row>
    <row r="114" spans="1:2" x14ac:dyDescent="0.2">
      <c r="A114" t="s">
        <v>225</v>
      </c>
      <c r="B114" s="96" t="s">
        <v>386</v>
      </c>
    </row>
    <row r="115" spans="1:2" x14ac:dyDescent="0.2">
      <c r="A115" t="s">
        <v>293</v>
      </c>
      <c r="B115" s="96" t="s">
        <v>386</v>
      </c>
    </row>
    <row r="116" spans="1:2" x14ac:dyDescent="0.2">
      <c r="A116" t="s">
        <v>228</v>
      </c>
      <c r="B116" s="96" t="s">
        <v>386</v>
      </c>
    </row>
    <row r="117" spans="1:2" x14ac:dyDescent="0.2">
      <c r="A117" t="s">
        <v>246</v>
      </c>
      <c r="B117" s="96" t="s">
        <v>271</v>
      </c>
    </row>
    <row r="118" spans="1:2" x14ac:dyDescent="0.2">
      <c r="A118" t="s">
        <v>247</v>
      </c>
      <c r="B118" s="96" t="s">
        <v>271</v>
      </c>
    </row>
    <row r="119" spans="1:2" x14ac:dyDescent="0.2">
      <c r="A119" t="s">
        <v>248</v>
      </c>
      <c r="B119" s="96" t="s">
        <v>271</v>
      </c>
    </row>
    <row r="120" spans="1:2" x14ac:dyDescent="0.2">
      <c r="A120" t="s">
        <v>249</v>
      </c>
      <c r="B120" s="96" t="s">
        <v>271</v>
      </c>
    </row>
    <row r="121" spans="1:2" x14ac:dyDescent="0.2">
      <c r="A121" t="s">
        <v>250</v>
      </c>
      <c r="B121" s="96" t="s">
        <v>271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V149"/>
  <sheetViews>
    <sheetView view="pageBreakPreview" topLeftCell="A82" zoomScale="80" zoomScaleNormal="100" zoomScaleSheetLayoutView="80" workbookViewId="0">
      <selection activeCell="A129" sqref="A129"/>
    </sheetView>
  </sheetViews>
  <sheetFormatPr defaultRowHeight="15" x14ac:dyDescent="0.2"/>
  <cols>
    <col min="1" max="1" width="58.140625" style="36" bestFit="1" customWidth="1"/>
    <col min="2" max="4" width="12.7109375" style="36" customWidth="1"/>
    <col min="5" max="5" width="13.85546875" style="36" bestFit="1" customWidth="1"/>
    <col min="6" max="13" width="12.7109375" style="36" customWidth="1"/>
    <col min="14" max="14" width="14.5703125" style="53" bestFit="1" customWidth="1"/>
    <col min="15" max="15" width="12.7109375" style="52" customWidth="1"/>
    <col min="16" max="16384" width="9.140625" style="36"/>
  </cols>
  <sheetData>
    <row r="1" spans="1:16" ht="18" x14ac:dyDescent="0.2">
      <c r="A1" s="221" t="s">
        <v>368</v>
      </c>
      <c r="B1" s="694" t="s">
        <v>506</v>
      </c>
      <c r="C1" s="694"/>
      <c r="D1" s="694"/>
      <c r="E1" s="694"/>
      <c r="F1" s="694"/>
      <c r="G1" s="694"/>
      <c r="H1" s="694"/>
      <c r="I1" s="694"/>
      <c r="J1" s="694"/>
      <c r="K1" s="694"/>
      <c r="L1" s="222"/>
      <c r="M1" s="222"/>
      <c r="N1" s="223"/>
      <c r="O1" s="224"/>
    </row>
    <row r="2" spans="1:16" ht="28.5" customHeight="1" x14ac:dyDescent="0.2">
      <c r="A2" s="715" t="s">
        <v>369</v>
      </c>
      <c r="B2" s="716"/>
      <c r="C2" s="716"/>
      <c r="D2" s="716"/>
      <c r="E2" s="716"/>
      <c r="F2" s="716"/>
      <c r="G2" s="716"/>
      <c r="H2" s="716"/>
      <c r="I2" s="716"/>
      <c r="J2" s="716"/>
      <c r="K2" s="716"/>
      <c r="L2" s="716"/>
      <c r="M2" s="716"/>
      <c r="N2" s="716"/>
      <c r="O2" s="717"/>
    </row>
    <row r="3" spans="1:16" x14ac:dyDescent="0.2">
      <c r="A3" s="722" t="s">
        <v>507</v>
      </c>
      <c r="B3" s="723"/>
      <c r="C3" s="723"/>
      <c r="D3" s="723"/>
      <c r="E3" s="723"/>
      <c r="F3" s="723"/>
      <c r="G3" s="723"/>
      <c r="H3" s="723"/>
      <c r="I3" s="723"/>
      <c r="J3" s="723"/>
      <c r="K3" s="723"/>
      <c r="L3" s="723"/>
      <c r="M3" s="723"/>
      <c r="N3" s="723"/>
      <c r="O3" s="724"/>
    </row>
    <row r="4" spans="1:16" ht="14.25" x14ac:dyDescent="0.2">
      <c r="A4" s="721"/>
      <c r="B4" s="721"/>
      <c r="C4" s="721"/>
      <c r="D4" s="721"/>
      <c r="E4" s="721"/>
      <c r="F4" s="721"/>
      <c r="G4" s="721"/>
      <c r="H4" s="721"/>
      <c r="I4" s="721"/>
      <c r="J4" s="721"/>
      <c r="K4" s="721"/>
      <c r="L4" s="721"/>
      <c r="M4" s="721"/>
      <c r="N4" s="721"/>
      <c r="O4" s="721"/>
    </row>
    <row r="5" spans="1:16" s="51" customFormat="1" x14ac:dyDescent="0.2">
      <c r="A5" s="311" t="s">
        <v>45</v>
      </c>
      <c r="B5" s="312">
        <v>44197</v>
      </c>
      <c r="C5" s="312">
        <v>44228</v>
      </c>
      <c r="D5" s="312">
        <v>44256</v>
      </c>
      <c r="E5" s="312">
        <v>44287</v>
      </c>
      <c r="F5" s="312">
        <v>44317</v>
      </c>
      <c r="G5" s="312">
        <v>44348</v>
      </c>
      <c r="H5" s="312">
        <v>44378</v>
      </c>
      <c r="I5" s="312">
        <v>44409</v>
      </c>
      <c r="J5" s="312">
        <v>44440</v>
      </c>
      <c r="K5" s="312">
        <v>44470</v>
      </c>
      <c r="L5" s="312">
        <v>44501</v>
      </c>
      <c r="M5" s="312">
        <v>44531</v>
      </c>
      <c r="N5" s="312" t="s">
        <v>408</v>
      </c>
      <c r="O5" s="312" t="s">
        <v>360</v>
      </c>
    </row>
    <row r="6" spans="1:16" x14ac:dyDescent="0.2">
      <c r="A6" s="313" t="s">
        <v>298</v>
      </c>
      <c r="B6" s="203">
        <f>'Plano Estatístico Analitic 2021'!B14</f>
        <v>81</v>
      </c>
      <c r="C6" s="203">
        <f>'Plano Estatístico Analitic 2021'!C14</f>
        <v>81</v>
      </c>
      <c r="D6" s="203">
        <f>'Plano Estatístico Analitic 2021'!D14</f>
        <v>81</v>
      </c>
      <c r="E6" s="203">
        <f>'Plano Estatístico Analitic 2021'!E14</f>
        <v>81</v>
      </c>
      <c r="F6" s="203">
        <f>'Plano Estatístico Analitic 2021'!F14</f>
        <v>81</v>
      </c>
      <c r="G6" s="203">
        <f>'Plano Estatístico Analitic 2021'!G14</f>
        <v>81</v>
      </c>
      <c r="H6" s="203">
        <f>'Plano Estatístico Analitic 2021'!H14</f>
        <v>81</v>
      </c>
      <c r="I6" s="203">
        <f>'Plano Estatístico Analitic 2021'!I14</f>
        <v>81</v>
      </c>
      <c r="J6" s="203">
        <f>'Plano Estatístico Analitic 2021'!J14</f>
        <v>81</v>
      </c>
      <c r="K6" s="203">
        <f>'Plano Estatístico Analitic 2021'!K14</f>
        <v>81</v>
      </c>
      <c r="L6" s="203">
        <f>'Plano Estatístico Analitic 2021'!L14</f>
        <v>81</v>
      </c>
      <c r="M6" s="203">
        <f>'Plano Estatístico Analitic 2021'!M14</f>
        <v>81</v>
      </c>
      <c r="N6" s="314">
        <f>'Plano Estatístico Analitic 2021'!N14</f>
        <v>81</v>
      </c>
      <c r="O6" s="314">
        <f>'Plano Estatístico Analitic 2021'!O14</f>
        <v>81</v>
      </c>
    </row>
    <row r="7" spans="1:16" x14ac:dyDescent="0.2">
      <c r="A7" s="324" t="s">
        <v>299</v>
      </c>
      <c r="B7" s="325">
        <f>'Plano Estatístico Analitic 2021'!B23</f>
        <v>12595</v>
      </c>
      <c r="C7" s="325">
        <f>'Plano Estatístico Analitic 2021'!C23</f>
        <v>11845</v>
      </c>
      <c r="D7" s="325">
        <f>'Plano Estatístico Analitic 2021'!D23</f>
        <v>10816</v>
      </c>
      <c r="E7" s="325">
        <f>'Plano Estatístico Analitic 2021'!E23</f>
        <v>14475</v>
      </c>
      <c r="F7" s="325">
        <f>'Plano Estatístico Analitic 2021'!F23</f>
        <v>18323</v>
      </c>
      <c r="G7" s="325">
        <f>'Plano Estatístico Analitic 2021'!G23</f>
        <v>17799</v>
      </c>
      <c r="H7" s="325">
        <f>'Plano Estatístico Analitic 2021'!H23</f>
        <v>21764</v>
      </c>
      <c r="I7" s="325">
        <f>'Plano Estatístico Analitic 2021'!I23</f>
        <v>18195</v>
      </c>
      <c r="J7" s="325">
        <f>'Plano Estatístico Analitic 2021'!J23</f>
        <v>16750</v>
      </c>
      <c r="K7" s="325">
        <f>'Plano Estatístico Analitic 2021'!K23</f>
        <v>17174</v>
      </c>
      <c r="L7" s="325">
        <f>'Plano Estatístico Analitic 2021'!L23</f>
        <v>19148</v>
      </c>
      <c r="M7" s="325">
        <f>'Plano Estatístico Analitic 2021'!M23</f>
        <v>15533</v>
      </c>
      <c r="N7" s="326">
        <f>'Plano Estatístico Analitic 2021'!N23</f>
        <v>194417</v>
      </c>
      <c r="O7" s="326">
        <f>'Plano Estatístico Analitic 2021'!O23</f>
        <v>16201.416666666666</v>
      </c>
    </row>
    <row r="8" spans="1:16" x14ac:dyDescent="0.2">
      <c r="A8" s="313" t="s">
        <v>300</v>
      </c>
      <c r="B8" s="197">
        <f>'Plano Estatístico Analitic 2021'!B74</f>
        <v>47</v>
      </c>
      <c r="C8" s="197">
        <f>'Plano Estatístico Analitic 2021'!C74</f>
        <v>18</v>
      </c>
      <c r="D8" s="197">
        <f>'Plano Estatístico Analitic 2021'!D74</f>
        <v>59</v>
      </c>
      <c r="E8" s="197">
        <f>'Plano Estatístico Analitic 2021'!E74</f>
        <v>46</v>
      </c>
      <c r="F8" s="197">
        <f>'Plano Estatístico Analitic 2021'!F74</f>
        <v>70</v>
      </c>
      <c r="G8" s="197">
        <f>'Plano Estatístico Analitic 2021'!G74</f>
        <v>47</v>
      </c>
      <c r="H8" s="197">
        <f>'Plano Estatístico Analitic 2021'!H74</f>
        <v>41</v>
      </c>
      <c r="I8" s="197">
        <f>'Plano Estatístico Analitic 2021'!I74</f>
        <v>23</v>
      </c>
      <c r="J8" s="197">
        <f>'Plano Estatístico Analitic 2021'!J74</f>
        <v>24</v>
      </c>
      <c r="K8" s="197">
        <f>'Plano Estatístico Analitic 2021'!K74</f>
        <v>32</v>
      </c>
      <c r="L8" s="197">
        <f>'Plano Estatístico Analitic 2021'!L74</f>
        <v>30</v>
      </c>
      <c r="M8" s="197">
        <f>'Plano Estatístico Analitic 2021'!M74</f>
        <v>29</v>
      </c>
      <c r="N8" s="315">
        <f>'Plano Estatístico Analitic 2021'!N74</f>
        <v>466</v>
      </c>
      <c r="O8" s="315">
        <f>'Plano Estatístico Analitic 2021'!O74</f>
        <v>43.828282828282831</v>
      </c>
    </row>
    <row r="9" spans="1:16" x14ac:dyDescent="0.2">
      <c r="A9" s="324" t="s">
        <v>531</v>
      </c>
      <c r="B9" s="327">
        <f>'Plano Estatístico Analitic 2021'!B82</f>
        <v>821</v>
      </c>
      <c r="C9" s="327">
        <f>'Plano Estatístico Analitic 2021'!C82</f>
        <v>829</v>
      </c>
      <c r="D9" s="327">
        <f>'Plano Estatístico Analitic 2021'!D82</f>
        <v>850</v>
      </c>
      <c r="E9" s="327">
        <f>'Plano Estatístico Analitic 2021'!E82</f>
        <v>875</v>
      </c>
      <c r="F9" s="327">
        <f>'Plano Estatístico Analitic 2021'!F82</f>
        <v>894</v>
      </c>
      <c r="G9" s="327">
        <f>'Plano Estatístico Analitic 2021'!G82</f>
        <v>941</v>
      </c>
      <c r="H9" s="327">
        <f>'Plano Estatístico Analitic 2021'!H82</f>
        <v>958</v>
      </c>
      <c r="I9" s="327">
        <f>'Plano Estatístico Analitic 2021'!I82</f>
        <v>961</v>
      </c>
      <c r="J9" s="327">
        <f>'Plano Estatístico Analitic 2021'!J82</f>
        <v>957</v>
      </c>
      <c r="K9" s="327">
        <f>'Plano Estatístico Analitic 2021'!K82</f>
        <v>962</v>
      </c>
      <c r="L9" s="327">
        <f>'Plano Estatístico Analitic 2021'!L82</f>
        <v>961</v>
      </c>
      <c r="M9" s="327">
        <f>'Plano Estatístico Analitic 2021'!M82</f>
        <v>943</v>
      </c>
      <c r="N9" s="328">
        <f>'Plano Estatístico Analitic 2021'!N82</f>
        <v>943</v>
      </c>
      <c r="O9" s="328">
        <f>'Plano Estatístico Analitic 2021'!O82</f>
        <v>837.66666666666674</v>
      </c>
      <c r="P9" s="55"/>
    </row>
    <row r="10" spans="1:16" x14ac:dyDescent="0.2">
      <c r="A10" s="313" t="s">
        <v>532</v>
      </c>
      <c r="B10" s="316" t="str">
        <f>'Plano Estatístico Analitic 2021'!B90</f>
        <v/>
      </c>
      <c r="C10" s="316" t="str">
        <f>'Plano Estatístico Analitic 2021'!C90</f>
        <v/>
      </c>
      <c r="D10" s="316" t="str">
        <f>'Plano Estatístico Analitic 2021'!D90</f>
        <v/>
      </c>
      <c r="E10" s="316" t="str">
        <f>'Plano Estatístico Analitic 2021'!E90</f>
        <v/>
      </c>
      <c r="F10" s="316" t="str">
        <f>'Plano Estatístico Analitic 2021'!F90</f>
        <v/>
      </c>
      <c r="G10" s="316" t="str">
        <f>'Plano Estatístico Analitic 2021'!G90</f>
        <v/>
      </c>
      <c r="H10" s="316">
        <f>'Plano Estatístico Analitic 2021'!H90</f>
        <v>3</v>
      </c>
      <c r="I10" s="316">
        <f>'Plano Estatístico Analitic 2021'!I90</f>
        <v>3</v>
      </c>
      <c r="J10" s="316" t="str">
        <f>'Plano Estatístico Analitic 2021'!J90</f>
        <v/>
      </c>
      <c r="K10" s="316">
        <f>'Plano Estatístico Analitic 2021'!K90</f>
        <v>5</v>
      </c>
      <c r="L10" s="316">
        <f>'Plano Estatístico Analitic 2021'!L90</f>
        <v>14</v>
      </c>
      <c r="M10" s="316">
        <f>'Plano Estatístico Analitic 2021'!M90</f>
        <v>7</v>
      </c>
      <c r="N10" s="317">
        <f>'Plano Estatístico Analitic 2021'!N90</f>
        <v>32</v>
      </c>
      <c r="O10" s="317">
        <f>'Plano Estatístico Analitic 2021'!O90</f>
        <v>8.6</v>
      </c>
      <c r="P10" s="55"/>
    </row>
    <row r="11" spans="1:16" x14ac:dyDescent="0.2">
      <c r="A11" s="324" t="s">
        <v>304</v>
      </c>
      <c r="B11" s="327">
        <f>'Plano Estatístico Analitic 2021'!B98</f>
        <v>26</v>
      </c>
      <c r="C11" s="327">
        <f>'Plano Estatístico Analitic 2021'!C98</f>
        <v>28</v>
      </c>
      <c r="D11" s="327">
        <f>'Plano Estatístico Analitic 2021'!D98</f>
        <v>49</v>
      </c>
      <c r="E11" s="327">
        <f>'Plano Estatístico Analitic 2021'!E98</f>
        <v>45</v>
      </c>
      <c r="F11" s="327">
        <f>'Plano Estatístico Analitic 2021'!F98</f>
        <v>42</v>
      </c>
      <c r="G11" s="327">
        <f>'Plano Estatístico Analitic 2021'!G98</f>
        <v>61</v>
      </c>
      <c r="H11" s="327">
        <f>'Plano Estatístico Analitic 2021'!H98</f>
        <v>44</v>
      </c>
      <c r="I11" s="327">
        <f>'Plano Estatístico Analitic 2021'!I98</f>
        <v>13</v>
      </c>
      <c r="J11" s="327">
        <f>'Plano Estatístico Analitic 2021'!J98</f>
        <v>16</v>
      </c>
      <c r="K11" s="327">
        <f>'Plano Estatístico Analitic 2021'!K98</f>
        <v>35</v>
      </c>
      <c r="L11" s="327">
        <f>'Plano Estatístico Analitic 2021'!L98</f>
        <v>26</v>
      </c>
      <c r="M11" s="327">
        <f>'Plano Estatístico Analitic 2021'!M98</f>
        <v>26</v>
      </c>
      <c r="N11" s="328">
        <f>'Plano Estatístico Analitic 2021'!N98</f>
        <v>411</v>
      </c>
      <c r="O11" s="328">
        <f>'Plano Estatístico Analitic 2021'!O98</f>
        <v>37.452020202020208</v>
      </c>
    </row>
    <row r="12" spans="1:16" x14ac:dyDescent="0.2">
      <c r="A12" s="313" t="s">
        <v>301</v>
      </c>
      <c r="B12" s="552">
        <f>'Plano Estatístico Analitic 2021'!B106</f>
        <v>27</v>
      </c>
      <c r="C12" s="552">
        <f>'Plano Estatístico Analitic 2021'!C106</f>
        <v>8</v>
      </c>
      <c r="D12" s="552">
        <f>'Plano Estatístico Analitic 2021'!D106</f>
        <v>13</v>
      </c>
      <c r="E12" s="552">
        <f>'Plano Estatístico Analitic 2021'!E106</f>
        <v>14</v>
      </c>
      <c r="F12" s="552">
        <f>'Plano Estatístico Analitic 2021'!F106</f>
        <v>2</v>
      </c>
      <c r="G12" s="552">
        <f>'Plano Estatístico Analitic 2021'!G106</f>
        <v>12</v>
      </c>
      <c r="H12" s="552">
        <f>'Plano Estatístico Analitic 2021'!H106</f>
        <v>24</v>
      </c>
      <c r="I12" s="552">
        <f>'Plano Estatístico Analitic 2021'!I106</f>
        <v>7</v>
      </c>
      <c r="J12" s="552">
        <f>'Plano Estatístico Analitic 2021'!J106</f>
        <v>19</v>
      </c>
      <c r="K12" s="552">
        <f>'Plano Estatístico Analitic 2021'!K106</f>
        <v>18</v>
      </c>
      <c r="L12" s="552">
        <f>'Plano Estatístico Analitic 2021'!L106</f>
        <v>14</v>
      </c>
      <c r="M12" s="552">
        <f>'Plano Estatístico Analitic 2021'!M106</f>
        <v>36</v>
      </c>
      <c r="N12" s="553">
        <f>'Plano Estatístico Analitic 2021'!N106</f>
        <v>194</v>
      </c>
      <c r="O12" s="553">
        <f>'Plano Estatístico Analitic 2021'!O106</f>
        <v>20.066666666666666</v>
      </c>
    </row>
    <row r="13" spans="1:16" x14ac:dyDescent="0.2">
      <c r="A13" s="324" t="s">
        <v>502</v>
      </c>
      <c r="B13" s="329">
        <f>'Plano Estatístico Analitic 2021'!B114</f>
        <v>38</v>
      </c>
      <c r="C13" s="329">
        <f>'Plano Estatístico Analitic 2021'!C114</f>
        <v>13</v>
      </c>
      <c r="D13" s="329">
        <f>'Plano Estatístico Analitic 2021'!D114</f>
        <v>15</v>
      </c>
      <c r="E13" s="329">
        <f>'Plano Estatístico Analitic 2021'!E114</f>
        <v>6</v>
      </c>
      <c r="F13" s="329">
        <f>'Plano Estatístico Analitic 2021'!F114</f>
        <v>22</v>
      </c>
      <c r="G13" s="329">
        <f>'Plano Estatístico Analitic 2021'!G114</f>
        <v>2</v>
      </c>
      <c r="H13" s="329" t="str">
        <f>'Plano Estatístico Analitic 2021'!H114</f>
        <v/>
      </c>
      <c r="I13" s="329" t="str">
        <f>'Plano Estatístico Analitic 2021'!I114</f>
        <v/>
      </c>
      <c r="J13" s="329">
        <f>'Plano Estatístico Analitic 2021'!J114</f>
        <v>3</v>
      </c>
      <c r="K13" s="329">
        <f>'Plano Estatístico Analitic 2021'!K114</f>
        <v>7</v>
      </c>
      <c r="L13" s="329">
        <f>'Plano Estatístico Analitic 2021'!L114</f>
        <v>1</v>
      </c>
      <c r="M13" s="329">
        <f>'Plano Estatístico Analitic 2021'!M114</f>
        <v>1</v>
      </c>
      <c r="N13" s="643">
        <f>'Plano Estatístico Analitic 2021'!N114</f>
        <v>108</v>
      </c>
      <c r="O13" s="643">
        <f>'Plano Estatístico Analitic 2021'!O114</f>
        <v>12.6</v>
      </c>
    </row>
    <row r="14" spans="1:16" x14ac:dyDescent="0.2">
      <c r="A14" s="313" t="s">
        <v>302</v>
      </c>
      <c r="B14" s="197">
        <f>'Plano Estatístico Analitic 2021'!B121</f>
        <v>157</v>
      </c>
      <c r="C14" s="197">
        <f>'Plano Estatístico Analitic 2021'!C121</f>
        <v>139</v>
      </c>
      <c r="D14" s="318">
        <f>'Plano Estatístico Analitic 2021'!D121</f>
        <v>201</v>
      </c>
      <c r="E14" s="197">
        <f>'Plano Estatístico Analitic 2021'!E121</f>
        <v>194</v>
      </c>
      <c r="F14" s="197">
        <f>'Plano Estatístico Analitic 2021'!F121</f>
        <v>256</v>
      </c>
      <c r="G14" s="197">
        <f>'Plano Estatístico Analitic 2021'!G121</f>
        <v>277</v>
      </c>
      <c r="H14" s="197">
        <f>'Plano Estatístico Analitic 2021'!H121</f>
        <v>281</v>
      </c>
      <c r="I14" s="197">
        <f>'Plano Estatístico Analitic 2021'!I121</f>
        <v>276</v>
      </c>
      <c r="J14" s="197">
        <f>'Plano Estatístico Analitic 2021'!J121</f>
        <v>281</v>
      </c>
      <c r="K14" s="197">
        <f>'Plano Estatístico Analitic 2021'!K121</f>
        <v>267</v>
      </c>
      <c r="L14" s="197">
        <f>'Plano Estatístico Analitic 2021'!L121</f>
        <v>269</v>
      </c>
      <c r="M14" s="197">
        <f>'Plano Estatístico Analitic 2021'!M121</f>
        <v>218</v>
      </c>
      <c r="N14" s="315">
        <f>'Plano Estatístico Analitic 2021'!N121</f>
        <v>2816</v>
      </c>
      <c r="O14" s="315">
        <f>'Plano Estatístico Analitic 2021'!O121</f>
        <v>234.66666666666669</v>
      </c>
    </row>
    <row r="15" spans="1:16" x14ac:dyDescent="0.2">
      <c r="A15" s="644" t="s">
        <v>303</v>
      </c>
      <c r="B15" s="291">
        <f>'Plano Estatístico Analitic 2021'!B128</f>
        <v>1213</v>
      </c>
      <c r="C15" s="291">
        <f>'Plano Estatístico Analitic 2021'!C128</f>
        <v>1208</v>
      </c>
      <c r="D15" s="330">
        <f>'Plano Estatístico Analitic 2021'!D128</f>
        <v>1131</v>
      </c>
      <c r="E15" s="291">
        <f>'Plano Estatístico Analitic 2021'!E128</f>
        <v>1132</v>
      </c>
      <c r="F15" s="291">
        <f>'Plano Estatístico Analitic 2021'!F128</f>
        <v>1456</v>
      </c>
      <c r="G15" s="291">
        <f>'Plano Estatístico Analitic 2021'!G128</f>
        <v>1480</v>
      </c>
      <c r="H15" s="291">
        <f>'Plano Estatístico Analitic 2021'!H128</f>
        <v>1763</v>
      </c>
      <c r="I15" s="291">
        <f>'Plano Estatístico Analitic 2021'!I128</f>
        <v>1566</v>
      </c>
      <c r="J15" s="291">
        <f>'Plano Estatístico Analitic 2021'!J128</f>
        <v>1504</v>
      </c>
      <c r="K15" s="291">
        <f>'Plano Estatístico Analitic 2021'!K128</f>
        <v>1667</v>
      </c>
      <c r="L15" s="291">
        <f>'Plano Estatístico Analitic 2021'!L128</f>
        <v>1710</v>
      </c>
      <c r="M15" s="291">
        <f>'Plano Estatístico Analitic 2021'!M128</f>
        <v>1268</v>
      </c>
      <c r="N15" s="331">
        <f>'Plano Estatístico Analitic 2021'!N128</f>
        <v>17098</v>
      </c>
      <c r="O15" s="331">
        <f>'Plano Estatístico Analitic 2021'!O128</f>
        <v>1424.8333333333333</v>
      </c>
    </row>
    <row r="16" spans="1:16" customFormat="1" x14ac:dyDescent="0.25">
      <c r="A16" s="638" t="s">
        <v>415</v>
      </c>
      <c r="B16" s="649">
        <f>'Plano Estatístico Analitic 2021'!B134</f>
        <v>510</v>
      </c>
      <c r="C16" s="649">
        <f>'Plano Estatístico Analitic 2021'!C134</f>
        <v>401</v>
      </c>
      <c r="D16" s="649">
        <f>'Plano Estatístico Analitic 2021'!D134</f>
        <v>515</v>
      </c>
      <c r="E16" s="649">
        <f>'Plano Estatístico Analitic 2021'!E134</f>
        <v>459</v>
      </c>
      <c r="F16" s="649">
        <f>'Plano Estatístico Analitic 2021'!F134</f>
        <v>475</v>
      </c>
      <c r="G16" s="649">
        <f>'Plano Estatístico Analitic 2021'!G134</f>
        <v>516</v>
      </c>
      <c r="H16" s="649">
        <f>'Plano Estatístico Analitic 2021'!H134</f>
        <v>841</v>
      </c>
      <c r="I16" s="649">
        <f>'Plano Estatístico Analitic 2021'!I134</f>
        <v>701</v>
      </c>
      <c r="J16" s="649">
        <f>'Plano Estatístico Analitic 2021'!J134</f>
        <v>626</v>
      </c>
      <c r="K16" s="649">
        <f>'Plano Estatístico Analitic 2021'!K134</f>
        <v>797</v>
      </c>
      <c r="L16" s="649">
        <f>'Plano Estatístico Analitic 2021'!L134</f>
        <v>686</v>
      </c>
      <c r="M16" s="649">
        <f>'Plano Estatístico Analitic 2021'!M134</f>
        <v>601</v>
      </c>
      <c r="N16" s="650">
        <f>'Plano Estatístico Analitic 2021'!N134</f>
        <v>7128</v>
      </c>
      <c r="O16" s="651">
        <f>'Plano Estatístico Analitic 2021'!O134</f>
        <v>594</v>
      </c>
    </row>
    <row r="17" spans="1:17" x14ac:dyDescent="0.2">
      <c r="A17" s="324" t="s">
        <v>329</v>
      </c>
      <c r="B17" s="325">
        <f>'Plano Estatístico Analitic 2021'!B203</f>
        <v>4437</v>
      </c>
      <c r="C17" s="325">
        <f>'Plano Estatístico Analitic 2021'!C203</f>
        <v>4527</v>
      </c>
      <c r="D17" s="325">
        <f>'Plano Estatístico Analitic 2021'!D203</f>
        <v>6422</v>
      </c>
      <c r="E17" s="325">
        <f>'Plano Estatístico Analitic 2021'!E203</f>
        <v>3968</v>
      </c>
      <c r="F17" s="325">
        <f>'Plano Estatístico Analitic 2021'!F203</f>
        <v>4302</v>
      </c>
      <c r="G17" s="325">
        <f>'Plano Estatístico Analitic 2021'!G203</f>
        <v>5376</v>
      </c>
      <c r="H17" s="325">
        <f>'Plano Estatístico Analitic 2021'!H203</f>
        <v>4443</v>
      </c>
      <c r="I17" s="325">
        <f>'Plano Estatístico Analitic 2021'!I203</f>
        <v>4458</v>
      </c>
      <c r="J17" s="325">
        <f>'Plano Estatístico Analitic 2021'!J203</f>
        <v>4860</v>
      </c>
      <c r="K17" s="325">
        <f>'Plano Estatístico Analitic 2021'!K203</f>
        <v>4503</v>
      </c>
      <c r="L17" s="325">
        <f>'Plano Estatístico Analitic 2021'!L203</f>
        <v>3530</v>
      </c>
      <c r="M17" s="325">
        <f>'Plano Estatístico Analitic 2021'!M203</f>
        <v>2300</v>
      </c>
      <c r="N17" s="326">
        <f>'Plano Estatístico Analitic 2021'!N203</f>
        <v>53126</v>
      </c>
      <c r="O17" s="326">
        <f>'Plano Estatístico Analitic 2021'!O203</f>
        <v>4427.166666666667</v>
      </c>
    </row>
    <row r="18" spans="1:17" x14ac:dyDescent="0.2">
      <c r="A18" s="313" t="s">
        <v>306</v>
      </c>
      <c r="B18" s="203">
        <f>'Plano Estatístico Analitic 2021'!B207</f>
        <v>5</v>
      </c>
      <c r="C18" s="203">
        <f>'Plano Estatístico Analitic 2021'!C207</f>
        <v>7</v>
      </c>
      <c r="D18" s="203">
        <f>'Plano Estatístico Analitic 2021'!D206</f>
        <v>9</v>
      </c>
      <c r="E18" s="203">
        <f>'Plano Estatístico Analitic 2021'!E207</f>
        <v>17</v>
      </c>
      <c r="F18" s="203">
        <f>'Plano Estatístico Analitic 2021'!F207</f>
        <v>15</v>
      </c>
      <c r="G18" s="203">
        <f>'Plano Estatístico Analitic 2021'!G207</f>
        <v>13</v>
      </c>
      <c r="H18" s="203">
        <f>'Plano Estatístico Analitic 2021'!H207</f>
        <v>18</v>
      </c>
      <c r="I18" s="203">
        <f>'Plano Estatístico Analitic 2021'!I207</f>
        <v>10</v>
      </c>
      <c r="J18" s="203">
        <f>'Plano Estatístico Analitic 2021'!J207</f>
        <v>10</v>
      </c>
      <c r="K18" s="203">
        <f>'Plano Estatístico Analitic 2021'!K207</f>
        <v>13</v>
      </c>
      <c r="L18" s="203">
        <f>'Plano Estatístico Analitic 2021'!L207</f>
        <v>22</v>
      </c>
      <c r="M18" s="203">
        <f>'Plano Estatístico Analitic 2021'!M207</f>
        <v>22</v>
      </c>
      <c r="N18" s="314">
        <f>'Plano Estatístico Analitic 2021'!N207</f>
        <v>161</v>
      </c>
      <c r="O18" s="314">
        <f>'Plano Estatístico Analitic 2021'!O207</f>
        <v>13.416666666666666</v>
      </c>
    </row>
    <row r="19" spans="1:17" x14ac:dyDescent="0.2">
      <c r="A19" s="324" t="s">
        <v>305</v>
      </c>
      <c r="B19" s="325">
        <f>'Plano Estatístico Analitic 2021'!B211</f>
        <v>9</v>
      </c>
      <c r="C19" s="325">
        <f>'Plano Estatístico Analitic 2021'!C211</f>
        <v>45</v>
      </c>
      <c r="D19" s="325">
        <f>'Plano Estatístico Analitic 2021'!D210</f>
        <v>46</v>
      </c>
      <c r="E19" s="325">
        <f>'Plano Estatístico Analitic 2021'!E210</f>
        <v>39</v>
      </c>
      <c r="F19" s="325">
        <f>'Plano Estatístico Analitic 2021'!F210</f>
        <v>59</v>
      </c>
      <c r="G19" s="325">
        <f>'Plano Estatístico Analitic 2021'!G210</f>
        <v>54</v>
      </c>
      <c r="H19" s="325">
        <f>'Plano Estatístico Analitic 2021'!H210</f>
        <v>70</v>
      </c>
      <c r="I19" s="325">
        <f>'Plano Estatístico Analitic 2021'!I210</f>
        <v>79</v>
      </c>
      <c r="J19" s="325">
        <f>'Plano Estatístico Analitic 2021'!J210</f>
        <v>63</v>
      </c>
      <c r="K19" s="325">
        <f>'Plano Estatístico Analitic 2021'!K210</f>
        <v>53</v>
      </c>
      <c r="L19" s="325">
        <f>'Plano Estatístico Analitic 2021'!L210</f>
        <v>64</v>
      </c>
      <c r="M19" s="325">
        <f>'Plano Estatístico Analitic 2021'!M210</f>
        <v>46</v>
      </c>
      <c r="N19" s="326">
        <f>'Plano Estatístico Analitic 2021'!N211</f>
        <v>627</v>
      </c>
      <c r="O19" s="326">
        <f>'Plano Estatístico Analitic 2021'!O211</f>
        <v>52.25</v>
      </c>
    </row>
    <row r="20" spans="1:17" x14ac:dyDescent="0.2">
      <c r="A20" s="313" t="s">
        <v>310</v>
      </c>
      <c r="B20" s="203">
        <f>'Plano Estatístico Analitic 2021'!B242</f>
        <v>1898</v>
      </c>
      <c r="C20" s="203">
        <f>'Plano Estatístico Analitic 2021'!C242</f>
        <v>2261</v>
      </c>
      <c r="D20" s="203">
        <f>'Plano Estatístico Analitic 2021'!D242</f>
        <v>3003</v>
      </c>
      <c r="E20" s="203">
        <f>'Plano Estatístico Analitic 2021'!E242</f>
        <v>4615</v>
      </c>
      <c r="F20" s="203">
        <f>'Plano Estatístico Analitic 2021'!F242</f>
        <v>6383</v>
      </c>
      <c r="G20" s="203">
        <f>'Plano Estatístico Analitic 2021'!G242</f>
        <v>7132</v>
      </c>
      <c r="H20" s="203">
        <f>'Plano Estatístico Analitic 2021'!H242</f>
        <v>6079</v>
      </c>
      <c r="I20" s="203">
        <f>'Plano Estatístico Analitic 2021'!I242</f>
        <v>7862</v>
      </c>
      <c r="J20" s="203">
        <f>'Plano Estatístico Analitic 2021'!J242</f>
        <v>6909</v>
      </c>
      <c r="K20" s="203">
        <f>'Plano Estatístico Analitic 2021'!K242</f>
        <v>7772</v>
      </c>
      <c r="L20" s="203">
        <f>'Plano Estatístico Analitic 2021'!L242</f>
        <v>7527</v>
      </c>
      <c r="M20" s="203">
        <f>'Plano Estatístico Analitic 2021'!M242</f>
        <v>7326</v>
      </c>
      <c r="N20" s="314">
        <f>'Plano Estatístico Analitic 2021'!N242</f>
        <v>68767</v>
      </c>
      <c r="O20" s="314">
        <f>'Plano Estatístico Analitic 2021'!O242</f>
        <v>5730.583333333333</v>
      </c>
    </row>
    <row r="21" spans="1:17" x14ac:dyDescent="0.2">
      <c r="A21" s="324" t="s">
        <v>503</v>
      </c>
      <c r="B21" s="325">
        <f>'Plano Estatístico Analitic 2021'!B249</f>
        <v>46</v>
      </c>
      <c r="C21" s="325">
        <f>'Plano Estatístico Analitic 2021'!C249</f>
        <v>61</v>
      </c>
      <c r="D21" s="325">
        <f>'Plano Estatístico Analitic 2021'!D249</f>
        <v>80</v>
      </c>
      <c r="E21" s="325">
        <f>'Plano Estatístico Analitic 2021'!E249</f>
        <v>105</v>
      </c>
      <c r="F21" s="325">
        <f>'Plano Estatístico Analitic 2021'!F249</f>
        <v>245</v>
      </c>
      <c r="G21" s="325">
        <f>'Plano Estatístico Analitic 2021'!G249</f>
        <v>254</v>
      </c>
      <c r="H21" s="325">
        <f>'Plano Estatístico Analitic 2021'!H249</f>
        <v>249</v>
      </c>
      <c r="I21" s="325">
        <f>'Plano Estatístico Analitic 2021'!I249</f>
        <v>245</v>
      </c>
      <c r="J21" s="325">
        <f>'Plano Estatístico Analitic 2021'!J249</f>
        <v>243</v>
      </c>
      <c r="K21" s="325">
        <f>'Plano Estatístico Analitic 2021'!K249</f>
        <v>264</v>
      </c>
      <c r="L21" s="325">
        <f>'Plano Estatístico Analitic 2021'!L249</f>
        <v>272</v>
      </c>
      <c r="M21" s="325">
        <f>'Plano Estatístico Analitic 2021'!M249</f>
        <v>271</v>
      </c>
      <c r="N21" s="326">
        <f>'Plano Estatístico Analitic 2021'!N243</f>
        <v>2218.2903225806454</v>
      </c>
      <c r="O21" s="326">
        <f>'Plano Estatístico Analitic 2021'!O243</f>
        <v>187.85488351254483</v>
      </c>
    </row>
    <row r="22" spans="1:17" x14ac:dyDescent="0.2">
      <c r="A22" s="313" t="s">
        <v>504</v>
      </c>
      <c r="B22" s="203">
        <f>'Plano Estatístico Analitic 2021'!B254</f>
        <v>9</v>
      </c>
      <c r="C22" s="203">
        <f>'Plano Estatístico Analitic 2021'!C254</f>
        <v>3</v>
      </c>
      <c r="D22" s="203">
        <f>'Plano Estatístico Analitic 2021'!D254</f>
        <v>4</v>
      </c>
      <c r="E22" s="203">
        <f>'Plano Estatístico Analitic 2021'!E254</f>
        <v>19</v>
      </c>
      <c r="F22" s="203">
        <f>'Plano Estatístico Analitic 2021'!F254</f>
        <v>119</v>
      </c>
      <c r="G22" s="203">
        <f>'Plano Estatístico Analitic 2021'!G254</f>
        <v>7</v>
      </c>
      <c r="H22" s="203">
        <f>'Plano Estatístico Analitic 2021'!H254</f>
        <v>1</v>
      </c>
      <c r="I22" s="203">
        <f>'Plano Estatístico Analitic 2021'!I254</f>
        <v>0</v>
      </c>
      <c r="J22" s="203">
        <f>'Plano Estatístico Analitic 2021'!J254</f>
        <v>2</v>
      </c>
      <c r="K22" s="203">
        <f>'Plano Estatístico Analitic 2021'!K254</f>
        <v>15</v>
      </c>
      <c r="L22" s="203">
        <f>'Plano Estatístico Analitic 2021'!L254</f>
        <v>11</v>
      </c>
      <c r="M22" s="203">
        <f>'Plano Estatístico Analitic 2021'!M254</f>
        <v>3</v>
      </c>
      <c r="N22" s="314">
        <f>'Plano Estatístico Analitic 2021'!N254</f>
        <v>193</v>
      </c>
      <c r="O22" s="314">
        <f>'Plano Estatístico Analitic 2021'!O254</f>
        <v>17.545454545454547</v>
      </c>
    </row>
    <row r="23" spans="1:17" x14ac:dyDescent="0.2">
      <c r="A23" s="324" t="s">
        <v>505</v>
      </c>
      <c r="B23" s="325">
        <f>'Plano Estatístico Analitic 2021'!B261</f>
        <v>0</v>
      </c>
      <c r="C23" s="325">
        <f>'Plano Estatístico Analitic 2021'!C261</f>
        <v>1</v>
      </c>
      <c r="D23" s="325">
        <f>'Plano Estatístico Analitic 2021'!D261</f>
        <v>0</v>
      </c>
      <c r="E23" s="325">
        <f>'Plano Estatístico Analitic 2021'!E261</f>
        <v>0</v>
      </c>
      <c r="F23" s="325">
        <f>'Plano Estatístico Analitic 2021'!F261</f>
        <v>1</v>
      </c>
      <c r="G23" s="325">
        <f>'Plano Estatístico Analitic 2021'!G261</f>
        <v>0</v>
      </c>
      <c r="H23" s="325">
        <f>'Plano Estatístico Analitic 2021'!H261</f>
        <v>6</v>
      </c>
      <c r="I23" s="325">
        <f>'Plano Estatístico Analitic 2021'!I261</f>
        <v>4</v>
      </c>
      <c r="J23" s="325">
        <f>'Plano Estatístico Analitic 2021'!J261</f>
        <v>7</v>
      </c>
      <c r="K23" s="325">
        <f>'Plano Estatístico Analitic 2021'!K261</f>
        <v>1</v>
      </c>
      <c r="L23" s="325">
        <f>'Plano Estatístico Analitic 2021'!L261</f>
        <v>4</v>
      </c>
      <c r="M23" s="325">
        <f>'Plano Estatístico Analitic 2021'!M261</f>
        <v>5</v>
      </c>
      <c r="N23" s="326">
        <f>'Plano Estatístico Analitic 2021'!N261</f>
        <v>29</v>
      </c>
      <c r="O23" s="326">
        <f>'Plano Estatístico Analitic 2021'!O261</f>
        <v>5.3333333333333339</v>
      </c>
    </row>
    <row r="24" spans="1:17" x14ac:dyDescent="0.2">
      <c r="A24" s="313" t="s">
        <v>308</v>
      </c>
      <c r="B24" s="319">
        <f>'Plano Estatístico Analitic 2021'!B288</f>
        <v>0.96684000000000003</v>
      </c>
      <c r="C24" s="319">
        <f>'Plano Estatístico Analitic 2021'!C288</f>
        <v>0.96471428571428564</v>
      </c>
      <c r="D24" s="319">
        <f>'Plano Estatístico Analitic 2021'!D288</f>
        <v>0.95141428571428577</v>
      </c>
      <c r="E24" s="319">
        <f>'Plano Estatístico Analitic 2021'!E288</f>
        <v>0.96107142857142858</v>
      </c>
      <c r="F24" s="319">
        <f>'Plano Estatístico Analitic 2021'!F288</f>
        <v>0.96019999999999983</v>
      </c>
      <c r="G24" s="319">
        <f>'Plano Estatístico Analitic 2021'!G288</f>
        <v>0.95539999999999992</v>
      </c>
      <c r="H24" s="319">
        <f>'Plano Estatístico Analitic 2021'!H288</f>
        <v>0.95758571428571437</v>
      </c>
      <c r="I24" s="319">
        <f>'Plano Estatístico Analitic 2021'!I288</f>
        <v>0.95857142857142852</v>
      </c>
      <c r="J24" s="319">
        <f>'Plano Estatístico Analitic 2021'!J288</f>
        <v>0.95574285714285701</v>
      </c>
      <c r="K24" s="319">
        <f>'Plano Estatístico Analitic 2021'!K288</f>
        <v>0.9665999999999999</v>
      </c>
      <c r="L24" s="319">
        <f>'Plano Estatístico Analitic 2021'!L288</f>
        <v>0.97158571428571427</v>
      </c>
      <c r="M24" s="319">
        <f>'Plano Estatístico Analitic 2021'!M288</f>
        <v>0.97725000000000006</v>
      </c>
      <c r="N24" s="320">
        <f>'Plano Estatístico Analitic 2021'!N288</f>
        <v>0.96224797619047608</v>
      </c>
      <c r="O24" s="320">
        <f>'Plano Estatístico Analitic 2021'!O288</f>
        <v>0.96224797619047608</v>
      </c>
    </row>
    <row r="25" spans="1:17" x14ac:dyDescent="0.2">
      <c r="A25" s="324" t="s">
        <v>309</v>
      </c>
      <c r="B25" s="325">
        <f>'Plano Estatístico Analitic 2021'!B295</f>
        <v>439</v>
      </c>
      <c r="C25" s="325">
        <f>'Plano Estatístico Analitic 2021'!C295</f>
        <v>299</v>
      </c>
      <c r="D25" s="325">
        <f>'Plano Estatístico Analitic 2021'!D295</f>
        <v>304</v>
      </c>
      <c r="E25" s="325">
        <f>'Plano Estatístico Analitic 2021'!E295</f>
        <v>330</v>
      </c>
      <c r="F25" s="325">
        <f>'Plano Estatístico Analitic 2021'!F295</f>
        <v>618</v>
      </c>
      <c r="G25" s="325">
        <f>'Plano Estatístico Analitic 2021'!G295</f>
        <v>518</v>
      </c>
      <c r="H25" s="325">
        <f>'Plano Estatístico Analitic 2021'!H295</f>
        <v>626</v>
      </c>
      <c r="I25" s="325">
        <f>'Plano Estatístico Analitic 2021'!I295</f>
        <v>426</v>
      </c>
      <c r="J25" s="325">
        <f>'Plano Estatístico Analitic 2021'!J295</f>
        <v>512</v>
      </c>
      <c r="K25" s="325">
        <f>'Plano Estatístico Analitic 2021'!K295</f>
        <v>475</v>
      </c>
      <c r="L25" s="325">
        <f>'Plano Estatístico Analitic 2021'!L295</f>
        <v>492</v>
      </c>
      <c r="M25" s="325">
        <f>'Plano Estatístico Analitic 2021'!M295</f>
        <v>387</v>
      </c>
      <c r="N25" s="326">
        <f>'Plano Estatístico Analitic 2021'!N295</f>
        <v>5426</v>
      </c>
      <c r="O25" s="326">
        <f>'Plano Estatístico Analitic 2021'!O295</f>
        <v>452.16666666666663</v>
      </c>
      <c r="Q25" s="56"/>
    </row>
    <row r="26" spans="1:17" x14ac:dyDescent="0.2">
      <c r="A26" s="639" t="s">
        <v>346</v>
      </c>
      <c r="B26" s="640">
        <f>'Plano Estatístico Analitic 2021'!B305</f>
        <v>0.10527777777777779</v>
      </c>
      <c r="C26" s="640">
        <f>'Plano Estatístico Analitic 2021'!C305</f>
        <v>7.1331018518518516E-2</v>
      </c>
      <c r="D26" s="640">
        <f>'Plano Estatístico Analitic 2021'!D305</f>
        <v>0.10288194444444444</v>
      </c>
      <c r="E26" s="640">
        <f>'Plano Estatístico Analitic 2021'!E305</f>
        <v>0.21008101851851854</v>
      </c>
      <c r="F26" s="640">
        <f>'Plano Estatístico Analitic 2021'!F305</f>
        <v>0.14515046296296297</v>
      </c>
      <c r="G26" s="640">
        <f>'Plano Estatístico Analitic 2021'!G305</f>
        <v>7.9733796296296303E-2</v>
      </c>
      <c r="H26" s="640">
        <f>'Plano Estatístico Analitic 2021'!H305</f>
        <v>0.13797453703703702</v>
      </c>
      <c r="I26" s="640">
        <f>'Plano Estatístico Analitic 2021'!I305</f>
        <v>0.17135416666666667</v>
      </c>
      <c r="J26" s="640">
        <f>'Plano Estatístico Analitic 2021'!J305</f>
        <v>0.1864699074074074</v>
      </c>
      <c r="K26" s="640">
        <f>'Plano Estatístico Analitic 2021'!K305</f>
        <v>8.038194444444445E-2</v>
      </c>
      <c r="L26" s="640">
        <f>'Plano Estatístico Analitic 2021'!L305</f>
        <v>6.9629629629629639E-2</v>
      </c>
      <c r="M26" s="640">
        <f>'Plano Estatístico Analitic 2021'!M305</f>
        <v>6.4317129629629641E-2</v>
      </c>
      <c r="N26" s="641">
        <f>'Plano Estatístico Analitic 2021'!N305</f>
        <v>1.4245833333333335</v>
      </c>
      <c r="O26" s="641">
        <f>N26</f>
        <v>1.4245833333333335</v>
      </c>
      <c r="Q26" s="56"/>
    </row>
    <row r="27" spans="1:17" x14ac:dyDescent="0.2">
      <c r="A27" s="278" t="s">
        <v>307</v>
      </c>
      <c r="B27" s="325">
        <f>'Plano Estatístico Analitic 2021'!B314</f>
        <v>1706</v>
      </c>
      <c r="C27" s="325">
        <f>'Plano Estatístico Analitic 2021'!C314</f>
        <v>1640</v>
      </c>
      <c r="D27" s="325">
        <f>'Plano Estatístico Analitic 2021'!D314</f>
        <v>1821</v>
      </c>
      <c r="E27" s="325">
        <f>'Plano Estatístico Analitic 2021'!E314</f>
        <v>1657</v>
      </c>
      <c r="F27" s="325">
        <f>'Plano Estatístico Analitic 2021'!F314</f>
        <v>1689</v>
      </c>
      <c r="G27" s="325">
        <f>'Plano Estatístico Analitic 2021'!G314</f>
        <v>1832</v>
      </c>
      <c r="H27" s="325">
        <f>'Plano Estatístico Analitic 2021'!H314</f>
        <v>1966</v>
      </c>
      <c r="I27" s="325">
        <f>'Plano Estatístico Analitic 2021'!I314</f>
        <v>1840</v>
      </c>
      <c r="J27" s="325">
        <f>'Plano Estatístico Analitic 2021'!J314</f>
        <v>1723</v>
      </c>
      <c r="K27" s="325">
        <f>'Plano Estatístico Analitic 2021'!K314</f>
        <v>1593</v>
      </c>
      <c r="L27" s="325">
        <f>'Plano Estatístico Analitic 2021'!L314</f>
        <v>1896</v>
      </c>
      <c r="M27" s="325">
        <f>'Plano Estatístico Analitic 2021'!M314</f>
        <v>1786</v>
      </c>
      <c r="N27" s="326">
        <f>'Plano Estatístico Analitic 2021'!N314</f>
        <v>21149</v>
      </c>
      <c r="O27" s="326">
        <f>'Plano Estatístico Analitic 2021'!O314</f>
        <v>1762.4166666666667</v>
      </c>
    </row>
    <row r="28" spans="1:17" x14ac:dyDescent="0.2">
      <c r="A28" s="182" t="s">
        <v>170</v>
      </c>
      <c r="B28" s="203">
        <f>'Plano Estatístico Analitic 2021'!B320</f>
        <v>9</v>
      </c>
      <c r="C28" s="203">
        <f>'Plano Estatístico Analitic 2021'!C320</f>
        <v>10</v>
      </c>
      <c r="D28" s="203">
        <f>'Plano Estatístico Analitic 2021'!D320</f>
        <v>4</v>
      </c>
      <c r="E28" s="203">
        <f>'Plano Estatístico Analitic 2021'!F320</f>
        <v>8</v>
      </c>
      <c r="F28" s="203">
        <f>'Plano Estatístico Analitic 2021'!G320</f>
        <v>21</v>
      </c>
      <c r="G28" s="203">
        <f>'Plano Estatístico Analitic 2021'!H320</f>
        <v>19</v>
      </c>
      <c r="H28" s="203">
        <f>'Plano Estatístico Analitic 2021'!I320</f>
        <v>26</v>
      </c>
      <c r="I28" s="203">
        <f>'Plano Estatístico Analitic 2021'!J320</f>
        <v>29</v>
      </c>
      <c r="J28" s="203">
        <f>'Plano Estatístico Analitic 2021'!K320</f>
        <v>8</v>
      </c>
      <c r="K28" s="203">
        <f>'Plano Estatístico Analitic 2021'!L320</f>
        <v>14</v>
      </c>
      <c r="L28" s="203">
        <f>'Plano Estatístico Analitic 2021'!M320</f>
        <v>35</v>
      </c>
      <c r="M28" s="203">
        <f>'Plano Estatístico Analitic 2021'!N320</f>
        <v>191</v>
      </c>
      <c r="N28" s="314">
        <f>'Plano Estatístico Analitic 2021'!N320</f>
        <v>191</v>
      </c>
      <c r="O28" s="314">
        <f>'Plano Estatístico Analitic 2021'!O320</f>
        <v>15.916666666666666</v>
      </c>
    </row>
    <row r="29" spans="1:17" x14ac:dyDescent="0.2">
      <c r="A29" s="300" t="s">
        <v>280</v>
      </c>
      <c r="B29" s="325">
        <f>'Plano Estatístico Analitic 2021'!B321</f>
        <v>50</v>
      </c>
      <c r="C29" s="325">
        <f>'Plano Estatístico Analitic 2021'!C321</f>
        <v>51</v>
      </c>
      <c r="D29" s="325">
        <v>0</v>
      </c>
      <c r="E29" s="325">
        <v>0</v>
      </c>
      <c r="F29" s="325">
        <v>0</v>
      </c>
      <c r="G29" s="325">
        <v>0</v>
      </c>
      <c r="H29" s="325">
        <v>0</v>
      </c>
      <c r="I29" s="325">
        <v>0</v>
      </c>
      <c r="J29" s="325">
        <v>0</v>
      </c>
      <c r="K29" s="325">
        <v>0</v>
      </c>
      <c r="L29" s="325">
        <v>0</v>
      </c>
      <c r="M29" s="325">
        <v>0</v>
      </c>
      <c r="N29" s="326">
        <f>'Plano Estatístico Analitic 2021'!N321</f>
        <v>562</v>
      </c>
      <c r="O29" s="326">
        <f>'Plano Estatístico Analitic 2021'!O321</f>
        <v>46.833333333333336</v>
      </c>
    </row>
    <row r="30" spans="1:17" x14ac:dyDescent="0.2">
      <c r="A30" s="182" t="s">
        <v>267</v>
      </c>
      <c r="B30" s="203">
        <f>'Plano Estatístico Analitic 2021'!B352</f>
        <v>96</v>
      </c>
      <c r="C30" s="203">
        <f>'Plano Estatístico Analitic 2021'!C352</f>
        <v>43</v>
      </c>
      <c r="D30" s="203">
        <f>'Plano Estatístico Analitic 2021'!D352</f>
        <v>80</v>
      </c>
      <c r="E30" s="203">
        <f>'Plano Estatístico Analitic 2021'!E352</f>
        <v>56</v>
      </c>
      <c r="F30" s="203">
        <f>'Plano Estatístico Analitic 2021'!F352</f>
        <v>78</v>
      </c>
      <c r="G30" s="203">
        <f>'Plano Estatístico Analitic 2021'!G352</f>
        <v>55</v>
      </c>
      <c r="H30" s="203">
        <f>'Plano Estatístico Analitic 2021'!H352</f>
        <v>89</v>
      </c>
      <c r="I30" s="203">
        <f>'Plano Estatístico Analitic 2021'!I352</f>
        <v>114</v>
      </c>
      <c r="J30" s="203">
        <f>'Plano Estatístico Analitic 2021'!J352</f>
        <v>54</v>
      </c>
      <c r="K30" s="203">
        <f>'Plano Estatístico Analitic 2021'!K352</f>
        <v>57</v>
      </c>
      <c r="L30" s="203">
        <f>'Plano Estatístico Analitic 2021'!L352</f>
        <v>44</v>
      </c>
      <c r="M30" s="203">
        <f>'Plano Estatístico Analitic 2021'!M352</f>
        <v>44</v>
      </c>
      <c r="N30" s="314">
        <f>'Plano Estatístico Analitic 2021'!N352</f>
        <v>810</v>
      </c>
      <c r="O30" s="314">
        <f>'Plano Estatístico Analitic 2021'!O352</f>
        <v>67.5</v>
      </c>
    </row>
    <row r="31" spans="1:17" x14ac:dyDescent="0.2">
      <c r="A31" s="324" t="s">
        <v>46</v>
      </c>
      <c r="B31" s="325">
        <f>'Plano Estatístico Analitic 2021'!B363</f>
        <v>302</v>
      </c>
      <c r="C31" s="325">
        <f>'Plano Estatístico Analitic 2021'!C363</f>
        <v>302</v>
      </c>
      <c r="D31" s="325">
        <f>'Plano Estatístico Analitic 2021'!D363</f>
        <v>326</v>
      </c>
      <c r="E31" s="325">
        <f>'Plano Estatístico Analitic 2021'!E363</f>
        <v>330</v>
      </c>
      <c r="F31" s="325">
        <f>'Plano Estatístico Analitic 2021'!F363</f>
        <v>336</v>
      </c>
      <c r="G31" s="325">
        <f>'Plano Estatístico Analitic 2021'!G363</f>
        <v>336</v>
      </c>
      <c r="H31" s="325">
        <f>'Plano Estatístico Analitic 2021'!H363</f>
        <v>337</v>
      </c>
      <c r="I31" s="325">
        <f>'Plano Estatístico Analitic 2021'!I363</f>
        <v>333</v>
      </c>
      <c r="J31" s="325">
        <f>'Plano Estatístico Analitic 2021'!J363</f>
        <v>344</v>
      </c>
      <c r="K31" s="325">
        <f>'Plano Estatístico Analitic 2021'!K363</f>
        <v>341</v>
      </c>
      <c r="L31" s="325">
        <f>'Plano Estatístico Analitic 2021'!L363</f>
        <v>344</v>
      </c>
      <c r="M31" s="325">
        <f>'Plano Estatístico Analitic 2021'!M363</f>
        <v>351</v>
      </c>
      <c r="N31" s="326">
        <f>'Plano Estatístico Analitic 2021'!N363</f>
        <v>351</v>
      </c>
      <c r="O31" s="326">
        <f>'Plano Estatístico Analitic 2021'!O363</f>
        <v>331.83333333333331</v>
      </c>
    </row>
    <row r="32" spans="1:17" x14ac:dyDescent="0.2">
      <c r="A32" s="182" t="s">
        <v>331</v>
      </c>
      <c r="B32" s="203">
        <f>'Plano Estatístico Analitic 2021'!B370</f>
        <v>61</v>
      </c>
      <c r="C32" s="203">
        <f>'Plano Estatístico Analitic 2021'!C370</f>
        <v>62</v>
      </c>
      <c r="D32" s="203">
        <f>'Plano Estatístico Analitic 2021'!D370</f>
        <v>62</v>
      </c>
      <c r="E32" s="203">
        <f>'Plano Estatístico Analitic 2021'!E370</f>
        <v>62</v>
      </c>
      <c r="F32" s="203">
        <f>'Plano Estatístico Analitic 2021'!F370</f>
        <v>61</v>
      </c>
      <c r="G32" s="203">
        <f>'Plano Estatístico Analitic 2021'!G370</f>
        <v>60</v>
      </c>
      <c r="H32" s="203">
        <f>'Plano Estatístico Analitic 2021'!H370</f>
        <v>61</v>
      </c>
      <c r="I32" s="203">
        <f>'Plano Estatístico Analitic 2021'!I370</f>
        <v>61</v>
      </c>
      <c r="J32" s="203">
        <f>'Plano Estatístico Analitic 2021'!J370</f>
        <v>60</v>
      </c>
      <c r="K32" s="203">
        <f>'Plano Estatístico Analitic 2021'!K370</f>
        <v>53</v>
      </c>
      <c r="L32" s="203">
        <f>'Plano Estatístico Analitic 2021'!L370</f>
        <v>53</v>
      </c>
      <c r="M32" s="203">
        <f>'Plano Estatístico Analitic 2021'!M370</f>
        <v>64</v>
      </c>
      <c r="N32" s="314">
        <f>'Plano Estatístico Analitic 2021'!N370</f>
        <v>64</v>
      </c>
      <c r="O32" s="314">
        <f>'Plano Estatístico Analitic 2021'!O370</f>
        <v>60</v>
      </c>
    </row>
    <row r="33" spans="1:15" x14ac:dyDescent="0.2">
      <c r="A33" s="332" t="s">
        <v>332</v>
      </c>
      <c r="B33" s="325">
        <f>'Plano Estatístico Analitic 2021'!B371</f>
        <v>8</v>
      </c>
      <c r="C33" s="325">
        <f>'Plano Estatístico Analitic 2021'!C371</f>
        <v>8</v>
      </c>
      <c r="D33" s="325">
        <f>'Plano Estatístico Analitic 2021'!D371</f>
        <v>8</v>
      </c>
      <c r="E33" s="325">
        <f>'Plano Estatístico Analitic 2021'!E371</f>
        <v>8</v>
      </c>
      <c r="F33" s="325">
        <f>'Plano Estatístico Analitic 2021'!F371</f>
        <v>8</v>
      </c>
      <c r="G33" s="325">
        <f>'Plano Estatístico Analitic 2021'!G371</f>
        <v>9</v>
      </c>
      <c r="H33" s="325">
        <f>'Plano Estatístico Analitic 2021'!H371</f>
        <v>8</v>
      </c>
      <c r="I33" s="325">
        <f>'Plano Estatístico Analitic 2021'!I371</f>
        <v>8</v>
      </c>
      <c r="J33" s="325">
        <f>'Plano Estatístico Analitic 2021'!J371</f>
        <v>8</v>
      </c>
      <c r="K33" s="325">
        <f>'Plano Estatístico Analitic 2021'!K371</f>
        <v>7</v>
      </c>
      <c r="L33" s="325">
        <f>'Plano Estatístico Analitic 2021'!L371</f>
        <v>7</v>
      </c>
      <c r="M33" s="325">
        <f>'Plano Estatístico Analitic 2021'!M371</f>
        <v>8</v>
      </c>
      <c r="N33" s="326">
        <f>'Plano Estatístico Analitic 2021'!N371</f>
        <v>8</v>
      </c>
      <c r="O33" s="326">
        <f>'Plano Estatístico Analitic 2021'!O371</f>
        <v>7.916666666666667</v>
      </c>
    </row>
    <row r="34" spans="1:15" x14ac:dyDescent="0.2">
      <c r="A34" s="321" t="s">
        <v>333</v>
      </c>
      <c r="B34" s="203">
        <f>'Plano Estatístico Analitic 2021'!B372</f>
        <v>2</v>
      </c>
      <c r="C34" s="203">
        <f>'Plano Estatístico Analitic 2021'!C372</f>
        <v>2</v>
      </c>
      <c r="D34" s="203">
        <f>'Plano Estatístico Analitic 2021'!D372</f>
        <v>2</v>
      </c>
      <c r="E34" s="203">
        <f>'Plano Estatístico Analitic 2021'!E372</f>
        <v>2</v>
      </c>
      <c r="F34" s="203">
        <f>'Plano Estatístico Analitic 2021'!F372</f>
        <v>2</v>
      </c>
      <c r="G34" s="203">
        <f>'Plano Estatístico Analitic 2021'!G372</f>
        <v>2</v>
      </c>
      <c r="H34" s="203">
        <f>'Plano Estatístico Analitic 2021'!H372</f>
        <v>2</v>
      </c>
      <c r="I34" s="203">
        <f>'Plano Estatístico Analitic 2021'!I372</f>
        <v>2</v>
      </c>
      <c r="J34" s="203">
        <f>'Plano Estatístico Analitic 2021'!J372</f>
        <v>2</v>
      </c>
      <c r="K34" s="203">
        <f>'Plano Estatístico Analitic 2021'!K372</f>
        <v>2</v>
      </c>
      <c r="L34" s="203">
        <f>'Plano Estatístico Analitic 2021'!L372</f>
        <v>2</v>
      </c>
      <c r="M34" s="203">
        <f>'Plano Estatístico Analitic 2021'!M372</f>
        <v>2</v>
      </c>
      <c r="N34" s="314">
        <f>'Plano Estatístico Analitic 2021'!N372</f>
        <v>2</v>
      </c>
      <c r="O34" s="314">
        <f>'Plano Estatístico Analitic 2021'!O372</f>
        <v>2</v>
      </c>
    </row>
    <row r="35" spans="1:15" x14ac:dyDescent="0.2">
      <c r="A35" s="332" t="s">
        <v>334</v>
      </c>
      <c r="B35" s="325">
        <f>'Plano Estatístico Analitic 2021'!B373</f>
        <v>13</v>
      </c>
      <c r="C35" s="325">
        <f>'Plano Estatístico Analitic 2021'!C373</f>
        <v>13</v>
      </c>
      <c r="D35" s="325">
        <f>'Plano Estatístico Analitic 2021'!D373</f>
        <v>13</v>
      </c>
      <c r="E35" s="325">
        <f>'Plano Estatístico Analitic 2021'!E373</f>
        <v>15</v>
      </c>
      <c r="F35" s="325">
        <f>'Plano Estatístico Analitic 2021'!F373</f>
        <v>14</v>
      </c>
      <c r="G35" s="325">
        <f>'Plano Estatístico Analitic 2021'!G373</f>
        <v>14</v>
      </c>
      <c r="H35" s="325">
        <f>'Plano Estatístico Analitic 2021'!H373</f>
        <v>15</v>
      </c>
      <c r="I35" s="325">
        <f>'Plano Estatístico Analitic 2021'!I373</f>
        <v>15</v>
      </c>
      <c r="J35" s="325">
        <f>'Plano Estatístico Analitic 2021'!J373</f>
        <v>15</v>
      </c>
      <c r="K35" s="325">
        <f>'Plano Estatístico Analitic 2021'!K373</f>
        <v>8</v>
      </c>
      <c r="L35" s="325">
        <f>'Plano Estatístico Analitic 2021'!L373</f>
        <v>8</v>
      </c>
      <c r="M35" s="325">
        <f>'Plano Estatístico Analitic 2021'!M373</f>
        <v>14</v>
      </c>
      <c r="N35" s="326">
        <f>'Plano Estatístico Analitic 2021'!N373</f>
        <v>14</v>
      </c>
      <c r="O35" s="326">
        <f>'Plano Estatístico Analitic 2021'!O373</f>
        <v>13.083333333333334</v>
      </c>
    </row>
    <row r="36" spans="1:15" x14ac:dyDescent="0.2">
      <c r="A36" s="321" t="s">
        <v>335</v>
      </c>
      <c r="B36" s="203">
        <f>'Plano Estatístico Analitic 2021'!B374</f>
        <v>32</v>
      </c>
      <c r="C36" s="203">
        <f>'Plano Estatístico Analitic 2021'!C374</f>
        <v>32</v>
      </c>
      <c r="D36" s="203">
        <f>'Plano Estatístico Analitic 2021'!D374</f>
        <v>32</v>
      </c>
      <c r="E36" s="203">
        <f>'Plano Estatístico Analitic 2021'!E374</f>
        <v>32</v>
      </c>
      <c r="F36" s="203">
        <f>'Plano Estatístico Analitic 2021'!F374</f>
        <v>16</v>
      </c>
      <c r="G36" s="203">
        <f>'Plano Estatístico Analitic 2021'!G374</f>
        <v>16</v>
      </c>
      <c r="H36" s="203">
        <f>'Plano Estatístico Analitic 2021'!H374</f>
        <v>32</v>
      </c>
      <c r="I36" s="203">
        <f>'Plano Estatístico Analitic 2021'!I374</f>
        <v>32</v>
      </c>
      <c r="J36" s="203">
        <f>'Plano Estatístico Analitic 2021'!J374</f>
        <v>33</v>
      </c>
      <c r="K36" s="203">
        <f>'Plano Estatístico Analitic 2021'!K374</f>
        <v>15</v>
      </c>
      <c r="L36" s="203">
        <f>'Plano Estatístico Analitic 2021'!L374</f>
        <v>15</v>
      </c>
      <c r="M36" s="203">
        <f>'Plano Estatístico Analitic 2021'!M374</f>
        <v>19</v>
      </c>
      <c r="N36" s="314">
        <f>'Plano Estatístico Analitic 2021'!N374</f>
        <v>19</v>
      </c>
      <c r="O36" s="314">
        <f>'Plano Estatístico Analitic 2021'!O374</f>
        <v>25.5</v>
      </c>
    </row>
    <row r="37" spans="1:15" x14ac:dyDescent="0.2">
      <c r="A37" s="332" t="s">
        <v>336</v>
      </c>
      <c r="B37" s="325">
        <f>'Plano Estatístico Analitic 2021'!B375</f>
        <v>13</v>
      </c>
      <c r="C37" s="325">
        <f>'Plano Estatístico Analitic 2021'!C375</f>
        <v>13</v>
      </c>
      <c r="D37" s="325">
        <f>'Plano Estatístico Analitic 2021'!D375</f>
        <v>13</v>
      </c>
      <c r="E37" s="325">
        <f>'Plano Estatístico Analitic 2021'!E375</f>
        <v>13</v>
      </c>
      <c r="F37" s="325">
        <f>'Plano Estatístico Analitic 2021'!F375</f>
        <v>14</v>
      </c>
      <c r="G37" s="325">
        <f>'Plano Estatístico Analitic 2021'!G375</f>
        <v>13</v>
      </c>
      <c r="H37" s="325">
        <f>'Plano Estatístico Analitic 2021'!H375</f>
        <v>13</v>
      </c>
      <c r="I37" s="325">
        <f>'Plano Estatístico Analitic 2021'!I375</f>
        <v>13</v>
      </c>
      <c r="J37" s="325">
        <f>'Plano Estatístico Analitic 2021'!J375</f>
        <v>12</v>
      </c>
      <c r="K37" s="325">
        <f>'Plano Estatístico Analitic 2021'!K375</f>
        <v>16</v>
      </c>
      <c r="L37" s="325">
        <f>'Plano Estatístico Analitic 2021'!L375</f>
        <v>16</v>
      </c>
      <c r="M37" s="325">
        <f>'Plano Estatístico Analitic 2021'!M375</f>
        <v>13</v>
      </c>
      <c r="N37" s="326">
        <f>'Plano Estatístico Analitic 2021'!N375</f>
        <v>13</v>
      </c>
      <c r="O37" s="326">
        <f>'Plano Estatístico Analitic 2021'!O375</f>
        <v>13.5</v>
      </c>
    </row>
    <row r="38" spans="1:15" x14ac:dyDescent="0.2">
      <c r="A38" s="321" t="s">
        <v>337</v>
      </c>
      <c r="B38" s="203">
        <f>'Plano Estatístico Analitic 2021'!B376</f>
        <v>4</v>
      </c>
      <c r="C38" s="203">
        <f>'Plano Estatístico Analitic 2021'!C376</f>
        <v>5</v>
      </c>
      <c r="D38" s="203">
        <f>'Plano Estatístico Analitic 2021'!D376</f>
        <v>5</v>
      </c>
      <c r="E38" s="203">
        <f>'Plano Estatístico Analitic 2021'!E376</f>
        <v>5</v>
      </c>
      <c r="F38" s="203">
        <f>'Plano Estatístico Analitic 2021'!F376</f>
        <v>5</v>
      </c>
      <c r="G38" s="203">
        <f>'Plano Estatístico Analitic 2021'!G376</f>
        <v>5</v>
      </c>
      <c r="H38" s="203">
        <f>'Plano Estatístico Analitic 2021'!H376</f>
        <v>5</v>
      </c>
      <c r="I38" s="203">
        <f>'Plano Estatístico Analitic 2021'!I376</f>
        <v>5</v>
      </c>
      <c r="J38" s="203">
        <f>'Plano Estatístico Analitic 2021'!J376</f>
        <v>5</v>
      </c>
      <c r="K38" s="203">
        <f>'Plano Estatístico Analitic 2021'!K376</f>
        <v>5</v>
      </c>
      <c r="L38" s="203">
        <f>'Plano Estatístico Analitic 2021'!L376</f>
        <v>5</v>
      </c>
      <c r="M38" s="203">
        <f>'Plano Estatístico Analitic 2021'!M376</f>
        <v>4</v>
      </c>
      <c r="N38" s="314">
        <f>'Plano Estatístico Analitic 2021'!N376</f>
        <v>4</v>
      </c>
      <c r="O38" s="314">
        <f>'Plano Estatístico Analitic 2021'!O376</f>
        <v>4.833333333333333</v>
      </c>
    </row>
    <row r="39" spans="1:15" x14ac:dyDescent="0.2">
      <c r="A39" s="324" t="s">
        <v>338</v>
      </c>
      <c r="B39" s="325">
        <f>'Plano Estatístico Analitic 2021'!B410</f>
        <v>17</v>
      </c>
      <c r="C39" s="325">
        <f>'Plano Estatístico Analitic 2021'!C410</f>
        <v>17</v>
      </c>
      <c r="D39" s="325">
        <f>'Plano Estatístico Analitic 2021'!D365</f>
        <v>17</v>
      </c>
      <c r="E39" s="325">
        <f>'Plano Estatístico Analitic 2021'!E365</f>
        <v>17</v>
      </c>
      <c r="F39" s="325">
        <f>'Plano Estatístico Analitic 2021'!F365</f>
        <v>17</v>
      </c>
      <c r="G39" s="325">
        <f>'Plano Estatístico Analitic 2021'!G365</f>
        <v>14</v>
      </c>
      <c r="H39" s="325">
        <f>'Plano Estatístico Analitic 2021'!H365</f>
        <v>17</v>
      </c>
      <c r="I39" s="325">
        <f>'Plano Estatístico Analitic 2021'!I365</f>
        <v>17</v>
      </c>
      <c r="J39" s="325">
        <f>'Plano Estatístico Analitic 2021'!J365</f>
        <v>17</v>
      </c>
      <c r="K39" s="325">
        <f>'Plano Estatístico Analitic 2021'!K365</f>
        <v>16</v>
      </c>
      <c r="L39" s="325">
        <f>'Plano Estatístico Analitic 2021'!L365</f>
        <v>16</v>
      </c>
      <c r="M39" s="325">
        <f>'Plano Estatístico Analitic 2021'!M365</f>
        <v>17</v>
      </c>
      <c r="N39" s="326">
        <f>'Plano Estatístico Analitic 2021'!N410</f>
        <v>17</v>
      </c>
      <c r="O39" s="326">
        <f>'Plano Estatístico Analitic 2021'!O410</f>
        <v>16.583333333333332</v>
      </c>
    </row>
    <row r="40" spans="1:15" x14ac:dyDescent="0.2">
      <c r="A40" s="322" t="s">
        <v>7</v>
      </c>
      <c r="B40" s="203">
        <f>'Plano Estatístico Analitic 2021'!B392</f>
        <v>25</v>
      </c>
      <c r="C40" s="203">
        <f>'Plano Estatístico Analitic 2021'!C392</f>
        <v>22</v>
      </c>
      <c r="D40" s="203">
        <f>'Plano Estatístico Analitic 2021'!D392</f>
        <v>18</v>
      </c>
      <c r="E40" s="203">
        <f>'Plano Estatístico Analitic 2021'!E392</f>
        <v>18</v>
      </c>
      <c r="F40" s="203">
        <f>'Plano Estatístico Analitic 2021'!F392</f>
        <v>23</v>
      </c>
      <c r="G40" s="203">
        <f>'Plano Estatístico Analitic 2021'!G392</f>
        <v>36</v>
      </c>
      <c r="H40" s="203">
        <f>'Plano Estatístico Analitic 2021'!H392</f>
        <v>37</v>
      </c>
      <c r="I40" s="203">
        <f>'Plano Estatístico Analitic 2021'!I392</f>
        <v>37</v>
      </c>
      <c r="J40" s="203">
        <f>'Plano Estatístico Analitic 2021'!J392</f>
        <v>21</v>
      </c>
      <c r="K40" s="203">
        <f>'Plano Estatístico Analitic 2021'!K392</f>
        <v>20</v>
      </c>
      <c r="L40" s="203">
        <f>'Plano Estatístico Analitic 2021'!L392</f>
        <v>19</v>
      </c>
      <c r="M40" s="203">
        <f>'Plano Estatístico Analitic 2021'!M392</f>
        <v>26</v>
      </c>
      <c r="N40" s="314">
        <f>'Plano Estatístico Analitic 2021'!N392</f>
        <v>302</v>
      </c>
      <c r="O40" s="314">
        <f>'Plano Estatístico Analitic 2021'!O392</f>
        <v>25.166666666666668</v>
      </c>
    </row>
    <row r="41" spans="1:15" x14ac:dyDescent="0.2">
      <c r="A41" s="333" t="s">
        <v>339</v>
      </c>
      <c r="B41" s="325">
        <f>'Plano Estatístico Analitic 2021'!B393</f>
        <v>5</v>
      </c>
      <c r="C41" s="325">
        <f>'Plano Estatístico Analitic 2021'!C393</f>
        <v>3</v>
      </c>
      <c r="D41" s="325">
        <f>'Plano Estatístico Analitic 2021'!D393</f>
        <v>4</v>
      </c>
      <c r="E41" s="325">
        <f>'Plano Estatístico Analitic 2021'!E393</f>
        <v>4</v>
      </c>
      <c r="F41" s="325">
        <f>'Plano Estatístico Analitic 2021'!F393</f>
        <v>3</v>
      </c>
      <c r="G41" s="325">
        <f>'Plano Estatístico Analitic 2021'!G393</f>
        <v>4</v>
      </c>
      <c r="H41" s="325">
        <f>'Plano Estatístico Analitic 2021'!H393</f>
        <v>3</v>
      </c>
      <c r="I41" s="325">
        <f>'Plano Estatístico Analitic 2021'!I393</f>
        <v>5</v>
      </c>
      <c r="J41" s="325">
        <f>'Plano Estatístico Analitic 2021'!J393</f>
        <v>5</v>
      </c>
      <c r="K41" s="325">
        <f>'Plano Estatístico Analitic 2021'!K393</f>
        <v>5</v>
      </c>
      <c r="L41" s="325">
        <f>'Plano Estatístico Analitic 2021'!L393</f>
        <v>5</v>
      </c>
      <c r="M41" s="325">
        <f>'Plano Estatístico Analitic 2021'!M393</f>
        <v>7</v>
      </c>
      <c r="N41" s="326">
        <f>'Plano Estatístico Analitic 2021'!N393</f>
        <v>53</v>
      </c>
      <c r="O41" s="326">
        <f>'Plano Estatístico Analitic 2021'!O393</f>
        <v>4.416666666666667</v>
      </c>
    </row>
    <row r="42" spans="1:15" x14ac:dyDescent="0.2">
      <c r="A42" s="182" t="s">
        <v>8</v>
      </c>
      <c r="B42" s="203">
        <f>'Plano Estatístico Analitic 2021'!B394</f>
        <v>65</v>
      </c>
      <c r="C42" s="203">
        <f>'Plano Estatístico Analitic 2021'!C394</f>
        <v>11</v>
      </c>
      <c r="D42" s="203">
        <f>'Plano Estatístico Analitic 2021'!D394</f>
        <v>28</v>
      </c>
      <c r="E42" s="203">
        <f>'Plano Estatístico Analitic 2021'!E394</f>
        <v>6</v>
      </c>
      <c r="F42" s="203">
        <f>'Plano Estatístico Analitic 2021'!F394</f>
        <v>11</v>
      </c>
      <c r="G42" s="203">
        <f>'Plano Estatístico Analitic 2021'!G394</f>
        <v>5</v>
      </c>
      <c r="H42" s="203">
        <f>'Plano Estatístico Analitic 2021'!H394</f>
        <v>7</v>
      </c>
      <c r="I42" s="203">
        <f>'Plano Estatístico Analitic 2021'!I394</f>
        <v>5</v>
      </c>
      <c r="J42" s="203">
        <f>'Plano Estatístico Analitic 2021'!J394</f>
        <v>19</v>
      </c>
      <c r="K42" s="203">
        <f>'Plano Estatístico Analitic 2021'!K394</f>
        <v>7</v>
      </c>
      <c r="L42" s="203">
        <f>'Plano Estatístico Analitic 2021'!L394</f>
        <v>9</v>
      </c>
      <c r="M42" s="203">
        <f>'Plano Estatístico Analitic 2021'!M394</f>
        <v>16</v>
      </c>
      <c r="N42" s="314">
        <f>'Plano Estatístico Analitic 2021'!N394</f>
        <v>189</v>
      </c>
      <c r="O42" s="314">
        <f>'Plano Estatístico Analitic 2021'!O394</f>
        <v>15.75</v>
      </c>
    </row>
    <row r="43" spans="1:15" x14ac:dyDescent="0.2">
      <c r="A43" s="278" t="s">
        <v>9</v>
      </c>
      <c r="B43" s="325">
        <f>'Plano Estatístico Analitic 2021'!B395</f>
        <v>6</v>
      </c>
      <c r="C43" s="325">
        <f>'Plano Estatístico Analitic 2021'!C395</f>
        <v>11</v>
      </c>
      <c r="D43" s="325">
        <f>'Plano Estatístico Analitic 2021'!D395</f>
        <v>4</v>
      </c>
      <c r="E43" s="325">
        <f>'Plano Estatístico Analitic 2021'!E395</f>
        <v>2</v>
      </c>
      <c r="F43" s="325">
        <f>'Plano Estatístico Analitic 2021'!F395</f>
        <v>5</v>
      </c>
      <c r="G43" s="325">
        <f>'Plano Estatístico Analitic 2021'!G395</f>
        <v>5</v>
      </c>
      <c r="H43" s="325">
        <f>'Plano Estatístico Analitic 2021'!H395</f>
        <v>6</v>
      </c>
      <c r="I43" s="325">
        <f>'Plano Estatístico Analitic 2021'!I395</f>
        <v>9</v>
      </c>
      <c r="J43" s="325">
        <f>'Plano Estatístico Analitic 2021'!J395</f>
        <v>8</v>
      </c>
      <c r="K43" s="325">
        <f>'Plano Estatístico Analitic 2021'!K395</f>
        <v>10</v>
      </c>
      <c r="L43" s="325">
        <f>'Plano Estatístico Analitic 2021'!L395</f>
        <v>6</v>
      </c>
      <c r="M43" s="325">
        <f>'Plano Estatístico Analitic 2021'!M395</f>
        <v>9</v>
      </c>
      <c r="N43" s="326">
        <f>'Plano Estatístico Analitic 2021'!N395</f>
        <v>81</v>
      </c>
      <c r="O43" s="326">
        <f>'Plano Estatístico Analitic 2021'!O395</f>
        <v>6.75</v>
      </c>
    </row>
    <row r="44" spans="1:15" x14ac:dyDescent="0.2">
      <c r="A44" s="98" t="s">
        <v>252</v>
      </c>
      <c r="B44" s="319">
        <f>'Plano Estatístico Analitic 2021'!B402</f>
        <v>0.32119205298013243</v>
      </c>
      <c r="C44" s="319">
        <f>'Plano Estatístico Analitic 2021'!C402</f>
        <v>0.31788079470198677</v>
      </c>
      <c r="D44" s="319">
        <f>'Plano Estatístico Analitic 2021'!D402</f>
        <v>0.32515337423312884</v>
      </c>
      <c r="E44" s="319">
        <f>'Plano Estatístico Analitic 2021'!E402</f>
        <v>0.32121212121212123</v>
      </c>
      <c r="F44" s="319">
        <f>'Plano Estatístico Analitic 2021'!F402</f>
        <v>0.30654761904761907</v>
      </c>
      <c r="G44" s="319">
        <f>'Plano Estatístico Analitic 2021'!G402</f>
        <v>0.29464285714285715</v>
      </c>
      <c r="H44" s="319">
        <f>'Plano Estatístico Analitic 2021'!H402</f>
        <v>0.28783382789317508</v>
      </c>
      <c r="I44" s="319">
        <f>'Plano Estatístico Analitic 2021'!I402</f>
        <v>0.28528528528528529</v>
      </c>
      <c r="J44" s="319">
        <f>'Plano Estatístico Analitic 2021'!J402</f>
        <v>0.30813953488372092</v>
      </c>
      <c r="K44" s="319">
        <f>'Plano Estatístico Analitic 2021'!K402</f>
        <v>0.30791788856304986</v>
      </c>
      <c r="L44" s="319">
        <f>'Plano Estatístico Analitic 2021'!L402</f>
        <v>0.30523255813953487</v>
      </c>
      <c r="M44" s="319">
        <f>'Plano Estatístico Analitic 2021'!M402</f>
        <v>0.31054131054131057</v>
      </c>
      <c r="N44" s="320">
        <f>'Plano Estatístico Analitic 2021'!N402</f>
        <v>0.31054131054131057</v>
      </c>
      <c r="O44" s="645">
        <f>'Plano Estatístico Analitic 2021'!O402</f>
        <v>0.30763160205199352</v>
      </c>
    </row>
    <row r="45" spans="1:15" x14ac:dyDescent="0.2">
      <c r="A45" s="247" t="s">
        <v>251</v>
      </c>
      <c r="B45" s="334">
        <f>'Plano Estatístico Analitic 2021'!B403</f>
        <v>0.20860927152317882</v>
      </c>
      <c r="C45" s="334">
        <f>'Plano Estatístico Analitic 2021'!C403</f>
        <v>0.20529801324503311</v>
      </c>
      <c r="D45" s="334">
        <f>'Plano Estatístico Analitic 2021'!D403</f>
        <v>0.22392638036809817</v>
      </c>
      <c r="E45" s="334">
        <f>'Plano Estatístico Analitic 2021'!E403</f>
        <v>0.22727272727272727</v>
      </c>
      <c r="F45" s="334">
        <f>'Plano Estatístico Analitic 2021'!F403</f>
        <v>0.24404761904761904</v>
      </c>
      <c r="G45" s="334">
        <f>'Plano Estatístico Analitic 2021'!G403</f>
        <v>0.24404761904761904</v>
      </c>
      <c r="H45" s="334">
        <f>'Plano Estatístico Analitic 2021'!H403</f>
        <v>0.24629080118694363</v>
      </c>
      <c r="I45" s="334">
        <f>'Plano Estatístico Analitic 2021'!I403</f>
        <v>0.25225225225225223</v>
      </c>
      <c r="J45" s="334">
        <f>'Plano Estatístico Analitic 2021'!J403</f>
        <v>0.2441860465116279</v>
      </c>
      <c r="K45" s="334">
        <f>'Plano Estatístico Analitic 2021'!K403</f>
        <v>0.24340175953079179</v>
      </c>
      <c r="L45" s="334">
        <f>'Plano Estatístico Analitic 2021'!L403</f>
        <v>0.23546511627906977</v>
      </c>
      <c r="M45" s="334">
        <f>'Plano Estatístico Analitic 2021'!M403</f>
        <v>0.23646723646723647</v>
      </c>
      <c r="N45" s="335">
        <f>'Plano Estatístico Analitic 2021'!N403</f>
        <v>0.23646723646723647</v>
      </c>
      <c r="O45" s="335">
        <f>'Plano Estatístico Analitic 2021'!O403</f>
        <v>0.23427207022768312</v>
      </c>
    </row>
    <row r="46" spans="1:15" x14ac:dyDescent="0.2">
      <c r="A46" s="98" t="s">
        <v>253</v>
      </c>
      <c r="B46" s="319">
        <f>'Plano Estatístico Analitic 2021'!B404</f>
        <v>0.10927152317880795</v>
      </c>
      <c r="C46" s="319">
        <f>'Plano Estatístico Analitic 2021'!C404</f>
        <v>0.10927152317880795</v>
      </c>
      <c r="D46" s="319">
        <f>'Plano Estatístico Analitic 2021'!D404</f>
        <v>0.10429447852760736</v>
      </c>
      <c r="E46" s="319">
        <f>'Plano Estatístico Analitic 2021'!E404</f>
        <v>0.10303030303030303</v>
      </c>
      <c r="F46" s="319">
        <f>'Plano Estatístico Analitic 2021'!F404</f>
        <v>0.11011904761904762</v>
      </c>
      <c r="G46" s="319">
        <f>'Plano Estatístico Analitic 2021'!G404</f>
        <v>0.11011904761904762</v>
      </c>
      <c r="H46" s="319">
        <f>'Plano Estatístico Analitic 2021'!H404</f>
        <v>0.10682492581602374</v>
      </c>
      <c r="I46" s="319">
        <f>'Plano Estatístico Analitic 2021'!I404</f>
        <v>0.1111111111111111</v>
      </c>
      <c r="J46" s="319">
        <f>'Plano Estatístico Analitic 2021'!J404</f>
        <v>0.10755813953488372</v>
      </c>
      <c r="K46" s="319">
        <f>'Plano Estatístico Analitic 2021'!K404</f>
        <v>0.10263929618768329</v>
      </c>
      <c r="L46" s="319">
        <f>'Plano Estatístico Analitic 2021'!L404</f>
        <v>0.10465116279069768</v>
      </c>
      <c r="M46" s="319">
        <f>'Plano Estatístico Analitic 2021'!M404</f>
        <v>0.10541310541310542</v>
      </c>
      <c r="N46" s="320">
        <f>'Plano Estatístico Analitic 2021'!N404</f>
        <v>0.10541310541310542</v>
      </c>
      <c r="O46" s="320">
        <f>'Plano Estatístico Analitic 2021'!O404</f>
        <v>0.10702530533392718</v>
      </c>
    </row>
    <row r="47" spans="1:15" x14ac:dyDescent="0.2">
      <c r="A47" s="247" t="s">
        <v>272</v>
      </c>
      <c r="B47" s="334">
        <f>'Plano Estatístico Analitic 2021'!B405</f>
        <v>3.6423841059602648E-2</v>
      </c>
      <c r="C47" s="334">
        <f>'Plano Estatístico Analitic 2021'!C405</f>
        <v>3.6423841059602648E-2</v>
      </c>
      <c r="D47" s="334">
        <f>'Plano Estatístico Analitic 2021'!D405</f>
        <v>3.3742331288343558E-2</v>
      </c>
      <c r="E47" s="334">
        <f>'Plano Estatístico Analitic 2021'!E405</f>
        <v>3.9393939393939391E-2</v>
      </c>
      <c r="F47" s="334">
        <f>'Plano Estatístico Analitic 2021'!F405</f>
        <v>3.8690476190476192E-2</v>
      </c>
      <c r="G47" s="334">
        <f>'Plano Estatístico Analitic 2021'!G405</f>
        <v>3.8690476190476192E-2</v>
      </c>
      <c r="H47" s="334">
        <f>'Plano Estatístico Analitic 2021'!H405</f>
        <v>3.857566765578635E-2</v>
      </c>
      <c r="I47" s="334">
        <f>'Plano Estatístico Analitic 2021'!I405</f>
        <v>3.903903903903904E-2</v>
      </c>
      <c r="J47" s="334">
        <f>'Plano Estatístico Analitic 2021'!J405</f>
        <v>3.7790697674418602E-2</v>
      </c>
      <c r="K47" s="334">
        <f>'Plano Estatístico Analitic 2021'!K405</f>
        <v>3.8123167155425221E-2</v>
      </c>
      <c r="L47" s="334">
        <f>'Plano Estatístico Analitic 2021'!L405</f>
        <v>3.7790697674418602E-2</v>
      </c>
      <c r="M47" s="334">
        <f>'Plano Estatístico Analitic 2021'!M405</f>
        <v>3.7037037037037035E-2</v>
      </c>
      <c r="N47" s="335">
        <f>'Plano Estatístico Analitic 2021'!N405</f>
        <v>3.7037037037037035E-2</v>
      </c>
      <c r="O47" s="335">
        <f>'Plano Estatístico Analitic 2021'!O405</f>
        <v>3.7643434284880463E-2</v>
      </c>
    </row>
    <row r="48" spans="1:15" x14ac:dyDescent="0.2">
      <c r="A48" s="98" t="s">
        <v>513</v>
      </c>
      <c r="B48" s="319">
        <f>'Plano Estatístico Analitic 2021'!B406</f>
        <v>0.32450331125827814</v>
      </c>
      <c r="C48" s="319">
        <f>'Plano Estatístico Analitic 2021'!C406</f>
        <v>0.33112582781456956</v>
      </c>
      <c r="D48" s="319">
        <f>'Plano Estatístico Analitic 2021'!D406</f>
        <v>0.31288343558282211</v>
      </c>
      <c r="E48" s="319">
        <f>'Plano Estatístico Analitic 2021'!E406</f>
        <v>0.30909090909090908</v>
      </c>
      <c r="F48" s="319">
        <f>'Plano Estatístico Analitic 2021'!F406</f>
        <v>0.30059523809523808</v>
      </c>
      <c r="G48" s="319">
        <f>'Plano Estatístico Analitic 2021'!G406</f>
        <v>0.3125</v>
      </c>
      <c r="H48" s="319">
        <f>'Plano Estatístico Analitic 2021'!H406</f>
        <v>0.32047477744807124</v>
      </c>
      <c r="I48" s="319">
        <f>'Plano Estatístico Analitic 2021'!I406</f>
        <v>0.31231231231231232</v>
      </c>
      <c r="J48" s="319">
        <f>'Plano Estatístico Analitic 2021'!J406</f>
        <v>0.30232558139534882</v>
      </c>
      <c r="K48" s="319">
        <f>'Plano Estatístico Analitic 2021'!K406</f>
        <v>0.30791788856304986</v>
      </c>
      <c r="L48" s="319">
        <f>'Plano Estatístico Analitic 2021'!L406</f>
        <v>0.31686046511627908</v>
      </c>
      <c r="M48" s="319">
        <f>'Plano Estatístico Analitic 2021'!M406</f>
        <v>0.31054131054131057</v>
      </c>
      <c r="N48" s="320">
        <f>'Plano Estatístico Analitic 2021'!N406</f>
        <v>0.31054131054131057</v>
      </c>
      <c r="O48" s="320">
        <f>'Plano Estatístico Analitic 2021'!O406</f>
        <v>0.31342758810151577</v>
      </c>
    </row>
    <row r="49" spans="1:256" x14ac:dyDescent="0.2">
      <c r="A49" s="247" t="s">
        <v>354</v>
      </c>
      <c r="B49" s="334">
        <f>'Plano Estatístico Analitic 2021'!B407</f>
        <v>3.3112582781456956E-2</v>
      </c>
      <c r="C49" s="334">
        <f>'Plano Estatístico Analitic 2021'!C407</f>
        <v>3.3112582781456956E-2</v>
      </c>
      <c r="D49" s="334">
        <f>'Plano Estatístico Analitic 2021'!D407</f>
        <v>3.0674846625766871E-2</v>
      </c>
      <c r="E49" s="334">
        <f>'Plano Estatístico Analitic 2021'!E407</f>
        <v>3.0303030303030304E-2</v>
      </c>
      <c r="F49" s="334">
        <f>'Plano Estatístico Analitic 2021'!F407</f>
        <v>2.976190476190476E-2</v>
      </c>
      <c r="G49" s="334">
        <f>'Plano Estatístico Analitic 2021'!G407</f>
        <v>2.976190476190476E-2</v>
      </c>
      <c r="H49" s="334">
        <f>'Plano Estatístico Analitic 2021'!H407</f>
        <v>2.967359050445104E-2</v>
      </c>
      <c r="I49" s="334">
        <f>'Plano Estatístico Analitic 2021'!I407</f>
        <v>3.3033033033033031E-2</v>
      </c>
      <c r="J49" s="334">
        <f>'Plano Estatístico Analitic 2021'!J407</f>
        <v>5.5232558139534885E-2</v>
      </c>
      <c r="K49" s="334">
        <f>'Plano Estatístico Analitic 2021'!K407</f>
        <v>5.5718475073313782E-2</v>
      </c>
      <c r="L49" s="334">
        <f>'Plano Estatístico Analitic 2021'!L407</f>
        <v>5.232558139534884E-2</v>
      </c>
      <c r="M49" s="334">
        <f>'Plano Estatístico Analitic 2021'!M407</f>
        <v>5.128205128205128E-2</v>
      </c>
      <c r="N49" s="335">
        <f>'Plano Estatístico Analitic 2021'!N407</f>
        <v>5.128205128205128E-2</v>
      </c>
      <c r="O49" s="335">
        <f>'Plano Estatístico Analitic 2021'!O407</f>
        <v>3.8666011786937786E-2</v>
      </c>
    </row>
    <row r="50" spans="1:256" x14ac:dyDescent="0.2">
      <c r="A50" s="182" t="s">
        <v>347</v>
      </c>
      <c r="B50" s="191">
        <f>'Plano Estatístico Analitic 2021'!B398</f>
        <v>1.4301960291713649</v>
      </c>
      <c r="C50" s="191">
        <f>'Plano Estatístico Analitic 2021'!C398</f>
        <v>1.0715770004685194</v>
      </c>
      <c r="D50" s="191">
        <f>'Plano Estatístico Analitic 2021'!D398</f>
        <v>1.457254331912559</v>
      </c>
      <c r="E50" s="191">
        <f>'Plano Estatístico Analitic 2021'!E398</f>
        <v>1.4251657089310568</v>
      </c>
      <c r="F50" s="191">
        <f>'Plano Estatístico Analitic 2021'!F398</f>
        <v>1.1336452681675582</v>
      </c>
      <c r="G50" s="191">
        <f>'Plano Estatístico Analitic 2021'!G398</f>
        <v>1.9017843608566669</v>
      </c>
      <c r="H50" s="191">
        <f>'Plano Estatístico Analitic 2021'!H398</f>
        <v>1.585943261190671</v>
      </c>
      <c r="I50" s="191">
        <f>'Plano Estatístico Analitic 2021'!I398</f>
        <v>1.9371305469091853</v>
      </c>
      <c r="J50" s="191">
        <f>'Plano Estatístico Analitic 2021'!J398</f>
        <v>1.7330816333005488</v>
      </c>
      <c r="K50" s="191">
        <f>'Plano Estatístico Analitic 2021'!K398</f>
        <v>1.7822705507345056</v>
      </c>
      <c r="L50" s="191">
        <f>'Plano Estatístico Analitic 2021'!L398</f>
        <v>1.4753006123290713</v>
      </c>
      <c r="M50" s="191">
        <f>'Plano Estatístico Analitic 2021'!M398</f>
        <v>2</v>
      </c>
      <c r="N50" s="323">
        <f>'Plano Estatístico Analitic 2021'!N398</f>
        <v>18.933349303971706</v>
      </c>
      <c r="O50" s="323">
        <f>'Plano Estatístico Analitic 2021'!O398</f>
        <v>1.5777791086643089</v>
      </c>
    </row>
    <row r="51" spans="1:256" x14ac:dyDescent="0.2">
      <c r="A51" s="278" t="s">
        <v>14</v>
      </c>
      <c r="B51" s="652">
        <f>'Plano Estatístico Analitic 2021'!B401</f>
        <v>11.754966887417218</v>
      </c>
      <c r="C51" s="652">
        <f>'Plano Estatístico Analitic 2021'!C401</f>
        <v>3.6423841059602649</v>
      </c>
      <c r="D51" s="652">
        <f>'Plano Estatístico Analitic 2021'!D401</f>
        <v>4.9079754601226995</v>
      </c>
      <c r="E51" s="652">
        <f>'Plano Estatístico Analitic 2021'!E401</f>
        <v>1.2121212121212122</v>
      </c>
      <c r="F51" s="652">
        <f>'Plano Estatístico Analitic 2021'!F401</f>
        <v>2.3809523809523809</v>
      </c>
      <c r="G51" s="652">
        <f>'Plano Estatístico Analitic 2021'!G401</f>
        <v>1.4880952380952381</v>
      </c>
      <c r="H51" s="652">
        <f>'Plano Estatístico Analitic 2021'!H401</f>
        <v>1.9287833827893175</v>
      </c>
      <c r="I51" s="652">
        <f>'Plano Estatístico Analitic 2021'!I401</f>
        <v>2.1021021021021022</v>
      </c>
      <c r="J51" s="652">
        <f>'Plano Estatístico Analitic 2021'!J401</f>
        <v>3.9244186046511627</v>
      </c>
      <c r="K51" s="652">
        <f>'Plano Estatístico Analitic 2021'!K401</f>
        <v>2.4926686217008798</v>
      </c>
      <c r="L51" s="652">
        <f>'Plano Estatístico Analitic 2021'!L401</f>
        <v>2.1802325581395348</v>
      </c>
      <c r="M51" s="652">
        <f>'Plano Estatístico Analitic 2021'!M401</f>
        <v>3.5612535612535612</v>
      </c>
      <c r="N51" s="336">
        <f>'Plano Estatístico Analitic 2021'!N401</f>
        <v>41.575954115305564</v>
      </c>
      <c r="O51" s="336">
        <f>'Plano Estatístico Analitic 2021'!O401</f>
        <v>3.4646628429421304</v>
      </c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54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 t="s">
        <v>14</v>
      </c>
      <c r="DJ51" s="38" t="s">
        <v>14</v>
      </c>
      <c r="DK51" s="38" t="s">
        <v>14</v>
      </c>
      <c r="DL51" s="38" t="s">
        <v>14</v>
      </c>
      <c r="DM51" s="38" t="s">
        <v>14</v>
      </c>
      <c r="DN51" s="38" t="s">
        <v>14</v>
      </c>
      <c r="DO51" s="38" t="s">
        <v>14</v>
      </c>
      <c r="DP51" s="38" t="s">
        <v>14</v>
      </c>
      <c r="DQ51" s="38" t="s">
        <v>14</v>
      </c>
      <c r="DR51" s="38" t="s">
        <v>14</v>
      </c>
      <c r="DS51" s="38" t="s">
        <v>14</v>
      </c>
      <c r="DT51" s="38" t="s">
        <v>14</v>
      </c>
      <c r="DU51" s="38" t="s">
        <v>14</v>
      </c>
      <c r="DV51" s="38" t="s">
        <v>14</v>
      </c>
      <c r="DW51" s="38" t="s">
        <v>14</v>
      </c>
      <c r="DX51" s="38" t="s">
        <v>14</v>
      </c>
      <c r="DY51" s="38" t="s">
        <v>14</v>
      </c>
      <c r="DZ51" s="38" t="s">
        <v>14</v>
      </c>
      <c r="EA51" s="38" t="s">
        <v>14</v>
      </c>
      <c r="EB51" s="38" t="s">
        <v>14</v>
      </c>
      <c r="EC51" s="38" t="s">
        <v>14</v>
      </c>
      <c r="ED51" s="38" t="s">
        <v>14</v>
      </c>
      <c r="EE51" s="38" t="s">
        <v>14</v>
      </c>
      <c r="EF51" s="38" t="s">
        <v>14</v>
      </c>
      <c r="EG51" s="38" t="s">
        <v>14</v>
      </c>
      <c r="EH51" s="38" t="s">
        <v>14</v>
      </c>
      <c r="EI51" s="38" t="s">
        <v>14</v>
      </c>
      <c r="EJ51" s="38" t="s">
        <v>14</v>
      </c>
      <c r="EK51" s="38" t="s">
        <v>14</v>
      </c>
      <c r="EL51" s="38" t="s">
        <v>14</v>
      </c>
      <c r="EM51" s="38" t="s">
        <v>14</v>
      </c>
      <c r="EN51" s="38" t="s">
        <v>14</v>
      </c>
      <c r="EO51" s="38" t="s">
        <v>14</v>
      </c>
      <c r="EP51" s="38" t="s">
        <v>14</v>
      </c>
      <c r="EQ51" s="38" t="s">
        <v>14</v>
      </c>
      <c r="ER51" s="38" t="s">
        <v>14</v>
      </c>
      <c r="ES51" s="38" t="s">
        <v>14</v>
      </c>
      <c r="ET51" s="38" t="s">
        <v>14</v>
      </c>
      <c r="EU51" s="38" t="s">
        <v>14</v>
      </c>
      <c r="EV51" s="38" t="s">
        <v>14</v>
      </c>
      <c r="EW51" s="38" t="s">
        <v>14</v>
      </c>
      <c r="EX51" s="38" t="s">
        <v>14</v>
      </c>
      <c r="EY51" s="38" t="s">
        <v>14</v>
      </c>
      <c r="EZ51" s="38" t="s">
        <v>14</v>
      </c>
      <c r="FA51" s="38" t="s">
        <v>14</v>
      </c>
      <c r="FB51" s="38" t="s">
        <v>14</v>
      </c>
      <c r="FC51" s="38" t="s">
        <v>14</v>
      </c>
      <c r="FD51" s="38" t="s">
        <v>14</v>
      </c>
      <c r="FE51" s="38" t="s">
        <v>14</v>
      </c>
      <c r="FF51" s="38" t="s">
        <v>14</v>
      </c>
      <c r="FG51" s="38" t="s">
        <v>14</v>
      </c>
      <c r="FH51" s="38" t="s">
        <v>14</v>
      </c>
      <c r="FI51" s="38" t="s">
        <v>14</v>
      </c>
      <c r="FJ51" s="38" t="s">
        <v>14</v>
      </c>
      <c r="FK51" s="38" t="s">
        <v>14</v>
      </c>
      <c r="FL51" s="38" t="s">
        <v>14</v>
      </c>
      <c r="FM51" s="38" t="s">
        <v>14</v>
      </c>
      <c r="FN51" s="38" t="s">
        <v>14</v>
      </c>
      <c r="FO51" s="38" t="s">
        <v>14</v>
      </c>
      <c r="FP51" s="38" t="s">
        <v>14</v>
      </c>
      <c r="FQ51" s="38" t="s">
        <v>14</v>
      </c>
      <c r="FR51" s="38" t="s">
        <v>14</v>
      </c>
      <c r="FS51" s="38" t="s">
        <v>14</v>
      </c>
      <c r="FT51" s="38" t="s">
        <v>14</v>
      </c>
      <c r="FU51" s="38" t="s">
        <v>14</v>
      </c>
      <c r="FV51" s="38" t="s">
        <v>14</v>
      </c>
      <c r="FW51" s="38" t="s">
        <v>14</v>
      </c>
      <c r="FX51" s="38" t="s">
        <v>14</v>
      </c>
      <c r="FY51" s="38" t="s">
        <v>14</v>
      </c>
      <c r="FZ51" s="38" t="s">
        <v>14</v>
      </c>
      <c r="GA51" s="38" t="s">
        <v>14</v>
      </c>
      <c r="GB51" s="38" t="s">
        <v>14</v>
      </c>
      <c r="GC51" s="38" t="s">
        <v>14</v>
      </c>
      <c r="GD51" s="38" t="s">
        <v>14</v>
      </c>
      <c r="GE51" s="38" t="s">
        <v>14</v>
      </c>
      <c r="GF51" s="38" t="s">
        <v>14</v>
      </c>
      <c r="GG51" s="38" t="s">
        <v>14</v>
      </c>
      <c r="GH51" s="38" t="s">
        <v>14</v>
      </c>
      <c r="GI51" s="38" t="s">
        <v>14</v>
      </c>
      <c r="GJ51" s="38" t="s">
        <v>14</v>
      </c>
      <c r="GK51" s="38" t="s">
        <v>14</v>
      </c>
      <c r="GL51" s="38" t="s">
        <v>14</v>
      </c>
      <c r="GM51" s="38" t="s">
        <v>14</v>
      </c>
      <c r="GN51" s="38" t="s">
        <v>14</v>
      </c>
      <c r="GO51" s="38" t="s">
        <v>14</v>
      </c>
      <c r="GP51" s="38" t="s">
        <v>14</v>
      </c>
      <c r="GQ51" s="38" t="s">
        <v>14</v>
      </c>
      <c r="GR51" s="38" t="s">
        <v>14</v>
      </c>
      <c r="GS51" s="38" t="s">
        <v>14</v>
      </c>
      <c r="GT51" s="38" t="s">
        <v>14</v>
      </c>
      <c r="GU51" s="38" t="s">
        <v>14</v>
      </c>
      <c r="GV51" s="38" t="s">
        <v>14</v>
      </c>
      <c r="GW51" s="38" t="s">
        <v>14</v>
      </c>
      <c r="GX51" s="38" t="s">
        <v>14</v>
      </c>
      <c r="GY51" s="38" t="s">
        <v>14</v>
      </c>
      <c r="GZ51" s="38" t="s">
        <v>14</v>
      </c>
      <c r="HA51" s="38" t="s">
        <v>14</v>
      </c>
      <c r="HB51" s="38" t="s">
        <v>14</v>
      </c>
      <c r="HC51" s="38" t="s">
        <v>14</v>
      </c>
      <c r="HD51" s="38" t="s">
        <v>14</v>
      </c>
      <c r="HE51" s="38" t="s">
        <v>14</v>
      </c>
      <c r="HF51" s="38" t="s">
        <v>14</v>
      </c>
      <c r="HG51" s="38" t="s">
        <v>14</v>
      </c>
      <c r="HH51" s="38" t="s">
        <v>14</v>
      </c>
      <c r="HI51" s="38" t="s">
        <v>14</v>
      </c>
      <c r="HJ51" s="38" t="s">
        <v>14</v>
      </c>
      <c r="HK51" s="38" t="s">
        <v>14</v>
      </c>
      <c r="HL51" s="38" t="s">
        <v>14</v>
      </c>
      <c r="HM51" s="38" t="s">
        <v>14</v>
      </c>
      <c r="HN51" s="38" t="s">
        <v>14</v>
      </c>
      <c r="HO51" s="38" t="s">
        <v>14</v>
      </c>
      <c r="HP51" s="38" t="s">
        <v>14</v>
      </c>
      <c r="HQ51" s="38" t="s">
        <v>14</v>
      </c>
      <c r="HR51" s="38" t="s">
        <v>14</v>
      </c>
      <c r="HS51" s="38" t="s">
        <v>14</v>
      </c>
      <c r="HT51" s="38" t="s">
        <v>14</v>
      </c>
      <c r="HU51" s="38" t="s">
        <v>14</v>
      </c>
      <c r="HV51" s="38" t="s">
        <v>14</v>
      </c>
      <c r="HW51" s="38" t="s">
        <v>14</v>
      </c>
      <c r="HX51" s="38" t="s">
        <v>14</v>
      </c>
      <c r="HY51" s="38" t="s">
        <v>14</v>
      </c>
      <c r="HZ51" s="38" t="s">
        <v>14</v>
      </c>
      <c r="IA51" s="38" t="s">
        <v>14</v>
      </c>
      <c r="IB51" s="38" t="s">
        <v>14</v>
      </c>
      <c r="IC51" s="38" t="s">
        <v>14</v>
      </c>
      <c r="ID51" s="38" t="s">
        <v>14</v>
      </c>
      <c r="IE51" s="38" t="s">
        <v>14</v>
      </c>
      <c r="IF51" s="38" t="s">
        <v>14</v>
      </c>
      <c r="IG51" s="38" t="s">
        <v>14</v>
      </c>
      <c r="IH51" s="38" t="s">
        <v>14</v>
      </c>
      <c r="II51" s="38" t="s">
        <v>14</v>
      </c>
      <c r="IJ51" s="38" t="s">
        <v>14</v>
      </c>
      <c r="IK51" s="38" t="s">
        <v>14</v>
      </c>
      <c r="IL51" s="38" t="s">
        <v>14</v>
      </c>
      <c r="IM51" s="38" t="s">
        <v>14</v>
      </c>
      <c r="IN51" s="38" t="s">
        <v>14</v>
      </c>
      <c r="IO51" s="38" t="s">
        <v>14</v>
      </c>
      <c r="IP51" s="38" t="s">
        <v>14</v>
      </c>
      <c r="IQ51" s="38" t="s">
        <v>14</v>
      </c>
      <c r="IR51" s="38" t="s">
        <v>14</v>
      </c>
      <c r="IS51" s="38" t="s">
        <v>14</v>
      </c>
      <c r="IT51" s="38" t="s">
        <v>14</v>
      </c>
      <c r="IU51" s="38" t="s">
        <v>14</v>
      </c>
      <c r="IV51" s="38" t="s">
        <v>14</v>
      </c>
    </row>
    <row r="52" spans="1:256" x14ac:dyDescent="0.2">
      <c r="A52" s="642" t="str">
        <f>'Plano Estatístico Analitic 2021'!A447</f>
        <v>Total de Compras</v>
      </c>
      <c r="B52" s="194">
        <f>'Plano Estatístico Analitic 2021'!B447</f>
        <v>179745.09</v>
      </c>
      <c r="C52" s="194">
        <f>'Plano Estatístico Analitic 2021'!C447</f>
        <v>323804.66999999993</v>
      </c>
      <c r="D52" s="653">
        <f>'Plano Estatístico Analitic 2021'!D447</f>
        <v>159339.68</v>
      </c>
      <c r="E52" s="194">
        <f>'Plano Estatístico Analitic 2021'!E447</f>
        <v>334070.78000000003</v>
      </c>
      <c r="F52" s="194">
        <f>'Plano Estatístico Analitic 2021'!F447</f>
        <v>285724.09000000003</v>
      </c>
      <c r="G52" s="194">
        <f>'Plano Estatístico Analitic 2021'!G447</f>
        <v>178543.83000000002</v>
      </c>
      <c r="H52" s="194">
        <f>'Plano Estatístico Analitic 2021'!H447</f>
        <v>578877.24</v>
      </c>
      <c r="I52" s="194">
        <f>'Plano Estatístico Analitic 2021'!I447</f>
        <v>408934.39999999997</v>
      </c>
      <c r="J52" s="194">
        <f>'Plano Estatístico Analitic 2021'!J447</f>
        <v>751036.92</v>
      </c>
      <c r="K52" s="194">
        <f>'Plano Estatístico Analitic 2021'!K447</f>
        <v>356462.50999999995</v>
      </c>
      <c r="L52" s="194">
        <f>'Plano Estatístico Analitic 2021'!L447</f>
        <v>767672.35</v>
      </c>
      <c r="M52" s="194">
        <f>'Plano Estatístico Analitic 2021'!M447</f>
        <v>408222.97</v>
      </c>
      <c r="N52" s="315">
        <f>'Plano Estatístico Analitic 2021'!N447</f>
        <v>4732434.5299999993</v>
      </c>
      <c r="O52" s="315">
        <f>'Plano Estatístico Analitic 2021'!O447</f>
        <v>394369.54416666663</v>
      </c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86"/>
      <c r="BH52" s="86"/>
      <c r="BI52" s="86"/>
      <c r="BJ52" s="86"/>
      <c r="BK52" s="86"/>
      <c r="BL52" s="86"/>
      <c r="BM52" s="86"/>
      <c r="BN52" s="86"/>
      <c r="BO52" s="86"/>
      <c r="BP52" s="86"/>
      <c r="BQ52" s="86"/>
      <c r="BR52" s="86"/>
      <c r="BS52" s="86"/>
      <c r="BT52" s="86"/>
      <c r="BU52" s="86"/>
      <c r="BV52" s="86"/>
      <c r="BW52" s="86"/>
      <c r="BX52" s="86"/>
      <c r="BY52" s="86"/>
      <c r="BZ52" s="86"/>
      <c r="CA52" s="86"/>
      <c r="CB52" s="86"/>
      <c r="CC52" s="86"/>
      <c r="CD52" s="86"/>
      <c r="CE52" s="86"/>
      <c r="CF52" s="86"/>
      <c r="CG52" s="86"/>
      <c r="CH52" s="86"/>
      <c r="CI52" s="86"/>
      <c r="CJ52" s="86"/>
      <c r="CK52" s="86"/>
      <c r="CL52" s="86"/>
      <c r="CM52" s="86"/>
      <c r="CN52" s="86"/>
      <c r="CO52" s="86"/>
      <c r="CP52" s="86"/>
      <c r="CQ52" s="86"/>
      <c r="CR52" s="86"/>
      <c r="CS52" s="86"/>
      <c r="CT52" s="86"/>
      <c r="CU52" s="86"/>
      <c r="CV52" s="86"/>
      <c r="CW52" s="86"/>
      <c r="CX52" s="86"/>
      <c r="CY52" s="86"/>
      <c r="CZ52" s="86"/>
      <c r="DA52" s="86"/>
      <c r="DB52" s="86"/>
      <c r="DC52" s="86"/>
      <c r="DD52" s="86"/>
      <c r="DE52" s="86"/>
      <c r="DF52" s="86"/>
      <c r="DG52" s="86"/>
      <c r="DH52" s="86"/>
      <c r="DI52" s="86"/>
      <c r="DJ52" s="86"/>
      <c r="DK52" s="86"/>
      <c r="DL52" s="86"/>
      <c r="DM52" s="86"/>
      <c r="DN52" s="86"/>
      <c r="DO52" s="86"/>
      <c r="DP52" s="86"/>
      <c r="DQ52" s="86"/>
      <c r="DR52" s="86"/>
      <c r="DS52" s="86"/>
      <c r="DT52" s="86"/>
      <c r="DU52" s="86"/>
      <c r="DV52" s="86"/>
      <c r="DW52" s="86"/>
      <c r="DX52" s="86"/>
      <c r="DY52" s="86"/>
      <c r="DZ52" s="86"/>
      <c r="EA52" s="86"/>
      <c r="EB52" s="86"/>
      <c r="EC52" s="86"/>
      <c r="ED52" s="86"/>
      <c r="EE52" s="86"/>
      <c r="EF52" s="86"/>
      <c r="EG52" s="86"/>
      <c r="EH52" s="86"/>
      <c r="EI52" s="86"/>
      <c r="EJ52" s="86"/>
      <c r="EK52" s="86"/>
      <c r="EL52" s="86"/>
      <c r="EM52" s="86"/>
      <c r="EN52" s="86"/>
      <c r="EO52" s="86"/>
      <c r="EP52" s="86"/>
      <c r="EQ52" s="86"/>
      <c r="ER52" s="86"/>
      <c r="ES52" s="86"/>
      <c r="ET52" s="86"/>
      <c r="EU52" s="86"/>
      <c r="EV52" s="86"/>
      <c r="EW52" s="86"/>
      <c r="EX52" s="86"/>
      <c r="EY52" s="86"/>
      <c r="EZ52" s="86"/>
      <c r="FA52" s="86"/>
      <c r="FB52" s="86"/>
      <c r="FC52" s="86"/>
      <c r="FD52" s="86"/>
      <c r="FE52" s="86"/>
      <c r="FF52" s="86"/>
      <c r="FG52" s="86"/>
      <c r="FH52" s="86"/>
      <c r="FI52" s="86"/>
      <c r="FJ52" s="86"/>
      <c r="FK52" s="86"/>
      <c r="FL52" s="86"/>
      <c r="FM52" s="86"/>
      <c r="FN52" s="86"/>
      <c r="FO52" s="86"/>
      <c r="FP52" s="86"/>
      <c r="FQ52" s="86"/>
      <c r="FR52" s="86"/>
      <c r="FS52" s="86"/>
      <c r="FT52" s="86"/>
      <c r="FU52" s="86"/>
      <c r="FV52" s="86"/>
      <c r="FW52" s="86"/>
      <c r="FX52" s="86"/>
      <c r="FY52" s="86"/>
      <c r="FZ52" s="86"/>
      <c r="GA52" s="86"/>
      <c r="GB52" s="86"/>
      <c r="GC52" s="86"/>
      <c r="GD52" s="86"/>
      <c r="GE52" s="86"/>
      <c r="GF52" s="86"/>
      <c r="GG52" s="86"/>
      <c r="GH52" s="86"/>
      <c r="GI52" s="86"/>
      <c r="GJ52" s="86"/>
      <c r="GK52" s="86"/>
      <c r="GL52" s="86"/>
      <c r="GM52" s="86"/>
      <c r="GN52" s="86"/>
      <c r="GO52" s="86"/>
      <c r="GP52" s="86"/>
      <c r="GQ52" s="86"/>
      <c r="GR52" s="86"/>
      <c r="GS52" s="86"/>
      <c r="GT52" s="86"/>
      <c r="GU52" s="86"/>
      <c r="GV52" s="86"/>
      <c r="GW52" s="86"/>
      <c r="GX52" s="86"/>
      <c r="GY52" s="86"/>
      <c r="GZ52" s="86"/>
      <c r="HA52" s="86"/>
      <c r="HB52" s="86"/>
      <c r="HC52" s="86"/>
      <c r="HD52" s="86"/>
      <c r="HE52" s="86"/>
      <c r="HF52" s="86"/>
      <c r="HG52" s="86"/>
      <c r="HH52" s="86"/>
      <c r="HI52" s="86"/>
      <c r="HJ52" s="86"/>
      <c r="HK52" s="86"/>
      <c r="HL52" s="86"/>
      <c r="HM52" s="86"/>
      <c r="HN52" s="86"/>
      <c r="HO52" s="86"/>
      <c r="HP52" s="86"/>
      <c r="HQ52" s="86"/>
      <c r="HR52" s="86"/>
      <c r="HS52" s="86"/>
      <c r="HT52" s="86"/>
      <c r="HU52" s="86"/>
      <c r="HV52" s="86"/>
      <c r="HW52" s="86"/>
      <c r="HX52" s="86"/>
      <c r="HY52" s="86"/>
      <c r="HZ52" s="86"/>
      <c r="IA52" s="86"/>
      <c r="IB52" s="86"/>
      <c r="IC52" s="86"/>
      <c r="ID52" s="86"/>
      <c r="IE52" s="86"/>
      <c r="IF52" s="86"/>
      <c r="IG52" s="86"/>
      <c r="IH52" s="86"/>
      <c r="II52" s="86"/>
      <c r="IJ52" s="86"/>
      <c r="IK52" s="86"/>
      <c r="IL52" s="86"/>
      <c r="IM52" s="86"/>
      <c r="IN52" s="86"/>
      <c r="IO52" s="86"/>
      <c r="IP52" s="86"/>
      <c r="IQ52" s="86"/>
      <c r="IR52" s="86"/>
      <c r="IS52" s="86"/>
      <c r="IT52" s="86"/>
      <c r="IU52" s="86"/>
      <c r="IV52" s="86"/>
    </row>
    <row r="53" spans="1:256" x14ac:dyDescent="0.2">
      <c r="A53" s="278" t="str">
        <f>'Plano Estatístico Analitic 2021'!A468</f>
        <v>Total  de Consumo</v>
      </c>
      <c r="B53" s="291">
        <f>'Plano Estatístico Analitic 2021'!B468</f>
        <v>210348.24</v>
      </c>
      <c r="C53" s="291">
        <f>'Plano Estatístico Analitic 2021'!C468</f>
        <v>232719.16000000003</v>
      </c>
      <c r="D53" s="291">
        <f>'Plano Estatístico Analitic 2021'!D468</f>
        <v>245833.03999999998</v>
      </c>
      <c r="E53" s="646">
        <f>'Plano Estatístico Analitic 2021'!E468</f>
        <v>393114.33999999997</v>
      </c>
      <c r="F53" s="646">
        <f>'Plano Estatístico Analitic 2021'!F468</f>
        <v>297330.03000000003</v>
      </c>
      <c r="G53" s="646">
        <f>'Plano Estatístico Analitic 2021'!G468</f>
        <v>226078.46000000002</v>
      </c>
      <c r="H53" s="646">
        <f>'Plano Estatístico Analitic 2021'!H468</f>
        <v>523931.13</v>
      </c>
      <c r="I53" s="646">
        <f>'Plano Estatístico Analitic 2021'!I468</f>
        <v>153206.63999999998</v>
      </c>
      <c r="J53" s="646">
        <f>'Plano Estatístico Analitic 2021'!J468</f>
        <v>142030.26999999996</v>
      </c>
      <c r="K53" s="646">
        <f>'Plano Estatístico Analitic 2021'!K468</f>
        <v>235226.34</v>
      </c>
      <c r="L53" s="646">
        <f>'Plano Estatístico Analitic 2021'!L468</f>
        <v>656423.37999999989</v>
      </c>
      <c r="M53" s="646">
        <f>'Plano Estatístico Analitic 2021'!M468</f>
        <v>182729.43</v>
      </c>
      <c r="N53" s="331">
        <f>'Plano Estatístico Analitic 2021'!N468</f>
        <v>3498970.46</v>
      </c>
      <c r="O53" s="331">
        <f>'Plano Estatístico Analitic 2021'!O468</f>
        <v>291580.87166666664</v>
      </c>
    </row>
    <row r="54" spans="1:256" x14ac:dyDescent="0.2">
      <c r="A54" s="182" t="str">
        <f>'Plano Estatístico Analitic 2021'!A469</f>
        <v>Valor  Atual do Estoque</v>
      </c>
      <c r="B54" s="197">
        <f>'Plano Estatístico Analitic 2021'!B469</f>
        <v>665700.62</v>
      </c>
      <c r="C54" s="197">
        <f>'Plano Estatístico Analitic 2021'!C469</f>
        <v>810894.1</v>
      </c>
      <c r="D54" s="197">
        <f>'Plano Estatístico Analitic 2021'!D469</f>
        <v>716995.58</v>
      </c>
      <c r="E54" s="347">
        <f>'Plano Estatístico Analitic 2021'!E469</f>
        <v>635537.28</v>
      </c>
      <c r="F54" s="347">
        <f>'Plano Estatístico Analitic 2021'!F469</f>
        <v>656661.6</v>
      </c>
      <c r="G54" s="347">
        <f>'Plano Estatístico Analitic 2021'!G469</f>
        <v>606783.47</v>
      </c>
      <c r="H54" s="347">
        <f>'Plano Estatístico Analitic 2021'!H469</f>
        <v>661577.17000000004</v>
      </c>
      <c r="I54" s="347">
        <f>'Plano Estatístico Analitic 2021'!I469</f>
        <v>805986.1</v>
      </c>
      <c r="J54" s="347">
        <f>'Plano Estatístico Analitic 2021'!J469</f>
        <v>1475714.83</v>
      </c>
      <c r="K54" s="347">
        <f>'Plano Estatístico Analitic 2021'!K469</f>
        <v>1593088.12</v>
      </c>
      <c r="L54" s="347">
        <f>'Plano Estatístico Analitic 2021'!L469</f>
        <v>1688068.18</v>
      </c>
      <c r="M54" s="347">
        <f>'Plano Estatístico Analitic 2021'!M469</f>
        <v>1633011.25</v>
      </c>
      <c r="N54" s="315">
        <f>'Plano Estatístico Analitic 2021'!N469</f>
        <v>1633011.25</v>
      </c>
      <c r="O54" s="315">
        <f>'Plano Estatístico Analitic 2021'!O469</f>
        <v>995834.8583333334</v>
      </c>
    </row>
    <row r="55" spans="1:256" x14ac:dyDescent="0.2">
      <c r="A55" s="726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8"/>
    </row>
    <row r="56" spans="1:256" ht="14.25" x14ac:dyDescent="0.2">
      <c r="A56" s="554"/>
      <c r="B56" s="554"/>
      <c r="C56" s="554"/>
      <c r="D56" s="554"/>
      <c r="E56" s="554"/>
      <c r="F56" s="554"/>
      <c r="G56" s="554"/>
      <c r="H56" s="554"/>
      <c r="I56" s="554"/>
      <c r="J56" s="554"/>
      <c r="K56" s="554"/>
      <c r="L56" s="554"/>
      <c r="M56" s="554"/>
      <c r="N56" s="554"/>
      <c r="O56" s="554"/>
    </row>
    <row r="57" spans="1:256" x14ac:dyDescent="0.2">
      <c r="A57" s="718" t="s">
        <v>509</v>
      </c>
      <c r="B57" s="719"/>
      <c r="C57" s="719"/>
      <c r="D57" s="719"/>
      <c r="E57" s="719"/>
      <c r="F57" s="719"/>
      <c r="G57" s="719"/>
      <c r="H57" s="719"/>
      <c r="I57" s="719"/>
      <c r="J57" s="719"/>
      <c r="K57" s="719"/>
      <c r="L57" s="719"/>
      <c r="M57" s="719"/>
      <c r="N57" s="719"/>
      <c r="O57" s="720"/>
    </row>
    <row r="58" spans="1:256" ht="6.75" customHeight="1" x14ac:dyDescent="0.2">
      <c r="A58" s="721"/>
      <c r="B58" s="721"/>
      <c r="C58" s="721"/>
      <c r="D58" s="721"/>
      <c r="E58" s="721"/>
      <c r="F58" s="721"/>
      <c r="G58" s="721"/>
      <c r="H58" s="721"/>
      <c r="I58" s="721"/>
      <c r="J58" s="721"/>
      <c r="K58" s="721"/>
      <c r="L58" s="721"/>
      <c r="M58" s="721"/>
      <c r="N58" s="721"/>
      <c r="O58" s="721"/>
    </row>
    <row r="59" spans="1:256" s="51" customFormat="1" x14ac:dyDescent="0.2">
      <c r="A59" s="311" t="s">
        <v>409</v>
      </c>
      <c r="B59" s="312">
        <v>44197</v>
      </c>
      <c r="C59" s="312">
        <v>44228</v>
      </c>
      <c r="D59" s="312">
        <v>44256</v>
      </c>
      <c r="E59" s="312">
        <v>44287</v>
      </c>
      <c r="F59" s="312">
        <v>44317</v>
      </c>
      <c r="G59" s="312">
        <v>44348</v>
      </c>
      <c r="H59" s="312">
        <v>44378</v>
      </c>
      <c r="I59" s="312">
        <v>44409</v>
      </c>
      <c r="J59" s="312">
        <v>44440</v>
      </c>
      <c r="K59" s="312">
        <v>44470</v>
      </c>
      <c r="L59" s="312">
        <v>44501</v>
      </c>
      <c r="M59" s="312">
        <v>44531</v>
      </c>
      <c r="N59" s="312" t="s">
        <v>408</v>
      </c>
      <c r="O59" s="312" t="s">
        <v>360</v>
      </c>
    </row>
    <row r="60" spans="1:256" s="51" customFormat="1" ht="14.25" x14ac:dyDescent="0.2">
      <c r="A60" s="337" t="s">
        <v>72</v>
      </c>
      <c r="B60" s="203">
        <f>'Plano Estatístico Analitic 2021'!B26</f>
        <v>111</v>
      </c>
      <c r="C60" s="203">
        <f>'Plano Estatístico Analitic 2021'!C26</f>
        <v>64</v>
      </c>
      <c r="D60" s="203">
        <f>'Plano Estatístico Analitic 2021'!D26</f>
        <v>105</v>
      </c>
      <c r="E60" s="203">
        <f>'Plano Estatístico Analitic 2021'!E26</f>
        <v>80</v>
      </c>
      <c r="F60" s="203">
        <f>'Plano Estatístico Analitic 2021'!F26</f>
        <v>85</v>
      </c>
      <c r="G60" s="203">
        <f>'Plano Estatístico Analitic 2021'!G26</f>
        <v>77</v>
      </c>
      <c r="H60" s="203">
        <f>'Plano Estatístico Analitic 2021'!H26</f>
        <v>98</v>
      </c>
      <c r="I60" s="203">
        <f>'Plano Estatístico Analitic 2021'!I26</f>
        <v>134</v>
      </c>
      <c r="J60" s="203">
        <f>'Plano Estatístico Analitic 2021'!J26</f>
        <v>100</v>
      </c>
      <c r="K60" s="203">
        <f>'Plano Estatístico Analitic 2021'!K26</f>
        <v>100</v>
      </c>
      <c r="L60" s="203">
        <f>'Plano Estatístico Analitic 2021'!L26</f>
        <v>115</v>
      </c>
      <c r="M60" s="203">
        <f>'Plano Estatístico Analitic 2021'!M26</f>
        <v>94</v>
      </c>
      <c r="N60" s="203">
        <f>'Plano Estatístico Analitic 2021'!N26</f>
        <v>1163</v>
      </c>
      <c r="O60" s="203">
        <f>'Plano Estatístico Analitic 2021'!O26</f>
        <v>96.916666666666671</v>
      </c>
    </row>
    <row r="61" spans="1:256" s="51" customFormat="1" ht="14.25" x14ac:dyDescent="0.2">
      <c r="A61" s="295" t="s">
        <v>29</v>
      </c>
      <c r="B61" s="325">
        <f>'Plano Estatístico Analitic 2021'!B27</f>
        <v>256</v>
      </c>
      <c r="C61" s="325">
        <f>'Plano Estatístico Analitic 2021'!C27</f>
        <v>250</v>
      </c>
      <c r="D61" s="325">
        <f>'Plano Estatístico Analitic 2021'!D27</f>
        <v>291</v>
      </c>
      <c r="E61" s="325">
        <f>'Plano Estatístico Analitic 2021'!E27</f>
        <v>326</v>
      </c>
      <c r="F61" s="325">
        <f>'Plano Estatístico Analitic 2021'!F27</f>
        <v>332</v>
      </c>
      <c r="G61" s="325">
        <f>'Plano Estatístico Analitic 2021'!G27</f>
        <v>379</v>
      </c>
      <c r="H61" s="325">
        <f>'Plano Estatístico Analitic 2021'!H27</f>
        <v>328</v>
      </c>
      <c r="I61" s="325">
        <f>'Plano Estatístico Analitic 2021'!I27</f>
        <v>432</v>
      </c>
      <c r="J61" s="325">
        <f>'Plano Estatístico Analitic 2021'!J27</f>
        <v>404</v>
      </c>
      <c r="K61" s="325">
        <f>'Plano Estatístico Analitic 2021'!K27</f>
        <v>408</v>
      </c>
      <c r="L61" s="325">
        <f>'Plano Estatístico Analitic 2021'!L27</f>
        <v>321</v>
      </c>
      <c r="M61" s="325">
        <f>'Plano Estatístico Analitic 2021'!M27</f>
        <v>385</v>
      </c>
      <c r="N61" s="325">
        <f>'Plano Estatístico Analitic 2021'!N27</f>
        <v>4112</v>
      </c>
      <c r="O61" s="325">
        <f>'Plano Estatístico Analitic 2021'!O27</f>
        <v>342.66666666666669</v>
      </c>
    </row>
    <row r="62" spans="1:256" s="51" customFormat="1" ht="14.25" x14ac:dyDescent="0.2">
      <c r="A62" s="337" t="s">
        <v>443</v>
      </c>
      <c r="B62" s="203">
        <f>'Plano Estatístico Analitic 2021'!B28</f>
        <v>2</v>
      </c>
      <c r="C62" s="203">
        <f>'Plano Estatístico Analitic 2021'!C28</f>
        <v>1</v>
      </c>
      <c r="D62" s="203">
        <f>'Plano Estatístico Analitic 2021'!D28</f>
        <v>2</v>
      </c>
      <c r="E62" s="203">
        <f>'Plano Estatístico Analitic 2021'!E28</f>
        <v>0</v>
      </c>
      <c r="F62" s="203">
        <f>'Plano Estatístico Analitic 2021'!F28</f>
        <v>1</v>
      </c>
      <c r="G62" s="203">
        <f>'Plano Estatístico Analitic 2021'!G28</f>
        <v>0</v>
      </c>
      <c r="H62" s="203">
        <f>'Plano Estatístico Analitic 2021'!H28</f>
        <v>2</v>
      </c>
      <c r="I62" s="203">
        <f>'Plano Estatístico Analitic 2021'!I28</f>
        <v>0</v>
      </c>
      <c r="J62" s="203">
        <f>'Plano Estatístico Analitic 2021'!J28</f>
        <v>0</v>
      </c>
      <c r="K62" s="203">
        <f>'Plano Estatístico Analitic 2021'!K28</f>
        <v>0</v>
      </c>
      <c r="L62" s="203">
        <f>'Plano Estatístico Analitic 2021'!L28</f>
        <v>0</v>
      </c>
      <c r="M62" s="203">
        <f>'Plano Estatístico Analitic 2021'!M28</f>
        <v>0</v>
      </c>
      <c r="N62" s="203">
        <f>'Plano Estatístico Analitic 2021'!N28</f>
        <v>8</v>
      </c>
      <c r="O62" s="203">
        <f>'Plano Estatístico Analitic 2021'!O28</f>
        <v>1.6</v>
      </c>
    </row>
    <row r="63" spans="1:256" s="51" customFormat="1" ht="14.25" x14ac:dyDescent="0.2">
      <c r="A63" s="295" t="s">
        <v>73</v>
      </c>
      <c r="B63" s="325">
        <f>'Plano Estatístico Analitic 2021'!B29</f>
        <v>97</v>
      </c>
      <c r="C63" s="325">
        <f>'Plano Estatístico Analitic 2021'!C29</f>
        <v>90</v>
      </c>
      <c r="D63" s="325">
        <f>'Plano Estatístico Analitic 2021'!D29</f>
        <v>96</v>
      </c>
      <c r="E63" s="325">
        <f>'Plano Estatístico Analitic 2021'!E29</f>
        <v>106</v>
      </c>
      <c r="F63" s="325">
        <f>'Plano Estatístico Analitic 2021'!F29</f>
        <v>105</v>
      </c>
      <c r="G63" s="325">
        <f>'Plano Estatístico Analitic 2021'!G29</f>
        <v>105</v>
      </c>
      <c r="H63" s="325">
        <f>'Plano Estatístico Analitic 2021'!H29</f>
        <v>68</v>
      </c>
      <c r="I63" s="325">
        <f>'Plano Estatístico Analitic 2021'!I29</f>
        <v>101</v>
      </c>
      <c r="J63" s="325">
        <f>'Plano Estatístico Analitic 2021'!J29</f>
        <v>93</v>
      </c>
      <c r="K63" s="325">
        <f>'Plano Estatístico Analitic 2021'!K29</f>
        <v>97</v>
      </c>
      <c r="L63" s="325">
        <f>'Plano Estatístico Analitic 2021'!L29</f>
        <v>101</v>
      </c>
      <c r="M63" s="325">
        <f>'Plano Estatístico Analitic 2021'!M29</f>
        <v>92</v>
      </c>
      <c r="N63" s="325">
        <f>'Plano Estatístico Analitic 2021'!N29</f>
        <v>1151</v>
      </c>
      <c r="O63" s="325">
        <f>'Plano Estatístico Analitic 2021'!O29</f>
        <v>95.916666666666671</v>
      </c>
    </row>
    <row r="64" spans="1:256" s="51" customFormat="1" ht="14.25" x14ac:dyDescent="0.2">
      <c r="A64" s="337" t="s">
        <v>74</v>
      </c>
      <c r="B64" s="203">
        <f>'Plano Estatístico Analitic 2021'!B30</f>
        <v>148</v>
      </c>
      <c r="C64" s="203">
        <f>'Plano Estatístico Analitic 2021'!C30</f>
        <v>153</v>
      </c>
      <c r="D64" s="203">
        <f>'Plano Estatístico Analitic 2021'!D30</f>
        <v>202</v>
      </c>
      <c r="E64" s="203">
        <f>'Plano Estatístico Analitic 2021'!E30</f>
        <v>150</v>
      </c>
      <c r="F64" s="203">
        <f>'Plano Estatístico Analitic 2021'!F30</f>
        <v>164</v>
      </c>
      <c r="G64" s="203">
        <f>'Plano Estatístico Analitic 2021'!G30</f>
        <v>220</v>
      </c>
      <c r="H64" s="203">
        <f>'Plano Estatístico Analitic 2021'!H30</f>
        <v>205</v>
      </c>
      <c r="I64" s="203">
        <f>'Plano Estatístico Analitic 2021'!I30</f>
        <v>266</v>
      </c>
      <c r="J64" s="203">
        <f>'Plano Estatístico Analitic 2021'!J30</f>
        <v>241</v>
      </c>
      <c r="K64" s="203">
        <f>'Plano Estatístico Analitic 2021'!K30</f>
        <v>242</v>
      </c>
      <c r="L64" s="203">
        <f>'Plano Estatístico Analitic 2021'!L30</f>
        <v>274</v>
      </c>
      <c r="M64" s="203">
        <f>'Plano Estatístico Analitic 2021'!M30</f>
        <v>186</v>
      </c>
      <c r="N64" s="203">
        <f>'Plano Estatístico Analitic 2021'!N30</f>
        <v>2451</v>
      </c>
      <c r="O64" s="203">
        <f>'Plano Estatístico Analitic 2021'!O30</f>
        <v>204.25</v>
      </c>
    </row>
    <row r="65" spans="1:15" s="51" customFormat="1" ht="14.25" x14ac:dyDescent="0.2">
      <c r="A65" s="295" t="s">
        <v>75</v>
      </c>
      <c r="B65" s="325">
        <f>'Plano Estatístico Analitic 2021'!B31</f>
        <v>80</v>
      </c>
      <c r="C65" s="325">
        <f>'Plano Estatístico Analitic 2021'!C31</f>
        <v>77</v>
      </c>
      <c r="D65" s="325">
        <f>'Plano Estatístico Analitic 2021'!D31</f>
        <v>70</v>
      </c>
      <c r="E65" s="325">
        <f>'Plano Estatístico Analitic 2021'!E31</f>
        <v>54</v>
      </c>
      <c r="F65" s="325">
        <f>'Plano Estatístico Analitic 2021'!F31</f>
        <v>82</v>
      </c>
      <c r="G65" s="325">
        <f>'Plano Estatístico Analitic 2021'!G31</f>
        <v>63</v>
      </c>
      <c r="H65" s="325">
        <f>'Plano Estatístico Analitic 2021'!H31</f>
        <v>59</v>
      </c>
      <c r="I65" s="325">
        <f>'Plano Estatístico Analitic 2021'!I31</f>
        <v>57</v>
      </c>
      <c r="J65" s="325">
        <f>'Plano Estatístico Analitic 2021'!J31</f>
        <v>87</v>
      </c>
      <c r="K65" s="325">
        <f>'Plano Estatístico Analitic 2021'!K31</f>
        <v>84</v>
      </c>
      <c r="L65" s="325">
        <f>'Plano Estatístico Analitic 2021'!L31</f>
        <v>85</v>
      </c>
      <c r="M65" s="325">
        <f>'Plano Estatístico Analitic 2021'!M31</f>
        <v>51</v>
      </c>
      <c r="N65" s="325">
        <f>'Plano Estatístico Analitic 2021'!N31</f>
        <v>849</v>
      </c>
      <c r="O65" s="325">
        <f>'Plano Estatístico Analitic 2021'!O31</f>
        <v>70.75</v>
      </c>
    </row>
    <row r="66" spans="1:15" s="51" customFormat="1" ht="14.25" x14ac:dyDescent="0.2">
      <c r="A66" s="337" t="s">
        <v>76</v>
      </c>
      <c r="B66" s="203">
        <f>'Plano Estatístico Analitic 2021'!B32</f>
        <v>149</v>
      </c>
      <c r="C66" s="203">
        <f>'Plano Estatístico Analitic 2021'!C32</f>
        <v>141</v>
      </c>
      <c r="D66" s="203">
        <f>'Plano Estatístico Analitic 2021'!D32</f>
        <v>169</v>
      </c>
      <c r="E66" s="203">
        <f>'Plano Estatístico Analitic 2021'!E32</f>
        <v>156</v>
      </c>
      <c r="F66" s="203">
        <f>'Plano Estatístico Analitic 2021'!F32</f>
        <v>164</v>
      </c>
      <c r="G66" s="203">
        <f>'Plano Estatístico Analitic 2021'!G32</f>
        <v>180</v>
      </c>
      <c r="H66" s="203">
        <f>'Plano Estatístico Analitic 2021'!H32</f>
        <v>164</v>
      </c>
      <c r="I66" s="203">
        <f>'Plano Estatístico Analitic 2021'!I32</f>
        <v>167</v>
      </c>
      <c r="J66" s="203">
        <f>'Plano Estatístico Analitic 2021'!J32</f>
        <v>155</v>
      </c>
      <c r="K66" s="203">
        <f>'Plano Estatístico Analitic 2021'!K32</f>
        <v>176</v>
      </c>
      <c r="L66" s="203">
        <f>'Plano Estatístico Analitic 2021'!L32</f>
        <v>193</v>
      </c>
      <c r="M66" s="203">
        <f>'Plano Estatístico Analitic 2021'!M32</f>
        <v>158</v>
      </c>
      <c r="N66" s="203">
        <f>'Plano Estatístico Analitic 2021'!N32</f>
        <v>1972</v>
      </c>
      <c r="O66" s="203">
        <f>'Plano Estatístico Analitic 2021'!O32</f>
        <v>164.33333333333334</v>
      </c>
    </row>
    <row r="67" spans="1:15" s="51" customFormat="1" ht="14.25" x14ac:dyDescent="0.2">
      <c r="A67" s="295" t="s">
        <v>77</v>
      </c>
      <c r="B67" s="325">
        <f>'Plano Estatístico Analitic 2021'!B33</f>
        <v>346</v>
      </c>
      <c r="C67" s="325">
        <f>'Plano Estatístico Analitic 2021'!C33</f>
        <v>310</v>
      </c>
      <c r="D67" s="325">
        <f>'Plano Estatístico Analitic 2021'!D33</f>
        <v>248</v>
      </c>
      <c r="E67" s="325">
        <f>'Plano Estatístico Analitic 2021'!E33</f>
        <v>300</v>
      </c>
      <c r="F67" s="325">
        <f>'Plano Estatístico Analitic 2021'!F33</f>
        <v>267</v>
      </c>
      <c r="G67" s="325">
        <f>'Plano Estatístico Analitic 2021'!G33</f>
        <v>331</v>
      </c>
      <c r="H67" s="325">
        <f>'Plano Estatístico Analitic 2021'!H33</f>
        <v>350</v>
      </c>
      <c r="I67" s="325">
        <f>'Plano Estatístico Analitic 2021'!I33</f>
        <v>381</v>
      </c>
      <c r="J67" s="325">
        <f>'Plano Estatístico Analitic 2021'!J33</f>
        <v>322</v>
      </c>
      <c r="K67" s="325">
        <f>'Plano Estatístico Analitic 2021'!K33</f>
        <v>380</v>
      </c>
      <c r="L67" s="325">
        <f>'Plano Estatístico Analitic 2021'!L33</f>
        <v>336</v>
      </c>
      <c r="M67" s="325">
        <f>'Plano Estatístico Analitic 2021'!M33</f>
        <v>325</v>
      </c>
      <c r="N67" s="325">
        <f>'Plano Estatístico Analitic 2021'!N33</f>
        <v>3896</v>
      </c>
      <c r="O67" s="325">
        <f>'Plano Estatístico Analitic 2021'!O33</f>
        <v>324.66666666666669</v>
      </c>
    </row>
    <row r="68" spans="1:15" s="51" customFormat="1" ht="14.25" x14ac:dyDescent="0.2">
      <c r="A68" s="337" t="s">
        <v>78</v>
      </c>
      <c r="B68" s="203">
        <f>'Plano Estatístico Analitic 2021'!B34</f>
        <v>184</v>
      </c>
      <c r="C68" s="203">
        <f>'Plano Estatístico Analitic 2021'!C34</f>
        <v>239</v>
      </c>
      <c r="D68" s="203">
        <f>'Plano Estatístico Analitic 2021'!D34</f>
        <v>266</v>
      </c>
      <c r="E68" s="203">
        <f>'Plano Estatístico Analitic 2021'!E34</f>
        <v>286</v>
      </c>
      <c r="F68" s="203">
        <f>'Plano Estatístico Analitic 2021'!F34</f>
        <v>291</v>
      </c>
      <c r="G68" s="203">
        <f>'Plano Estatístico Analitic 2021'!G34</f>
        <v>300</v>
      </c>
      <c r="H68" s="203">
        <f>'Plano Estatístico Analitic 2021'!H34</f>
        <v>288</v>
      </c>
      <c r="I68" s="203">
        <f>'Plano Estatístico Analitic 2021'!I34</f>
        <v>295</v>
      </c>
      <c r="J68" s="203">
        <f>'Plano Estatístico Analitic 2021'!J34</f>
        <v>283</v>
      </c>
      <c r="K68" s="203">
        <f>'Plano Estatístico Analitic 2021'!K34</f>
        <v>301</v>
      </c>
      <c r="L68" s="203">
        <f>'Plano Estatístico Analitic 2021'!L34</f>
        <v>286</v>
      </c>
      <c r="M68" s="203">
        <f>'Plano Estatístico Analitic 2021'!M34</f>
        <v>282</v>
      </c>
      <c r="N68" s="203">
        <f>'Plano Estatístico Analitic 2021'!N34</f>
        <v>3301</v>
      </c>
      <c r="O68" s="203">
        <f>'Plano Estatístico Analitic 2021'!O34</f>
        <v>275.08333333333331</v>
      </c>
    </row>
    <row r="69" spans="1:15" s="51" customFormat="1" ht="14.25" x14ac:dyDescent="0.2">
      <c r="A69" s="295" t="s">
        <v>351</v>
      </c>
      <c r="B69" s="325">
        <f>'Plano Estatístico Analitic 2021'!B35</f>
        <v>102</v>
      </c>
      <c r="C69" s="325">
        <f>'Plano Estatístico Analitic 2021'!C35</f>
        <v>107</v>
      </c>
      <c r="D69" s="325">
        <f>'Plano Estatístico Analitic 2021'!D35</f>
        <v>139</v>
      </c>
      <c r="E69" s="325">
        <f>'Plano Estatístico Analitic 2021'!E35</f>
        <v>88</v>
      </c>
      <c r="F69" s="325">
        <f>'Plano Estatístico Analitic 2021'!F35</f>
        <v>113</v>
      </c>
      <c r="G69" s="325">
        <f>'Plano Estatístico Analitic 2021'!G35</f>
        <v>149</v>
      </c>
      <c r="H69" s="325">
        <f>'Plano Estatístico Analitic 2021'!H35</f>
        <v>99</v>
      </c>
      <c r="I69" s="325">
        <f>'Plano Estatístico Analitic 2021'!I35</f>
        <v>120</v>
      </c>
      <c r="J69" s="325">
        <f>'Plano Estatístico Analitic 2021'!J35</f>
        <v>85</v>
      </c>
      <c r="K69" s="325">
        <f>'Plano Estatístico Analitic 2021'!K35</f>
        <v>90</v>
      </c>
      <c r="L69" s="325">
        <f>'Plano Estatístico Analitic 2021'!L35</f>
        <v>105</v>
      </c>
      <c r="M69" s="325">
        <f>'Plano Estatístico Analitic 2021'!M35</f>
        <v>95</v>
      </c>
      <c r="N69" s="325">
        <f>'Plano Estatístico Analitic 2021'!N35</f>
        <v>1292</v>
      </c>
      <c r="O69" s="325">
        <f>'Plano Estatístico Analitic 2021'!O35</f>
        <v>107.66666666666667</v>
      </c>
    </row>
    <row r="70" spans="1:15" s="51" customFormat="1" ht="14.25" x14ac:dyDescent="0.2">
      <c r="A70" s="337" t="s">
        <v>79</v>
      </c>
      <c r="B70" s="203">
        <f>'Plano Estatístico Analitic 2021'!B36</f>
        <v>321</v>
      </c>
      <c r="C70" s="203">
        <f>'Plano Estatístico Analitic 2021'!C36</f>
        <v>308</v>
      </c>
      <c r="D70" s="203">
        <f>'Plano Estatístico Analitic 2021'!D36</f>
        <v>363</v>
      </c>
      <c r="E70" s="203">
        <f>'Plano Estatístico Analitic 2021'!E36</f>
        <v>355</v>
      </c>
      <c r="F70" s="203">
        <f>'Plano Estatístico Analitic 2021'!F36</f>
        <v>385</v>
      </c>
      <c r="G70" s="203">
        <f>'Plano Estatístico Analitic 2021'!G36</f>
        <v>411</v>
      </c>
      <c r="H70" s="203">
        <f>'Plano Estatístico Analitic 2021'!H36</f>
        <v>513</v>
      </c>
      <c r="I70" s="203">
        <f>'Plano Estatístico Analitic 2021'!I36</f>
        <v>348</v>
      </c>
      <c r="J70" s="203">
        <f>'Plano Estatístico Analitic 2021'!J36</f>
        <v>384</v>
      </c>
      <c r="K70" s="203">
        <f>'Plano Estatístico Analitic 2021'!K36</f>
        <v>352</v>
      </c>
      <c r="L70" s="203">
        <f>'Plano Estatístico Analitic 2021'!L36</f>
        <v>355</v>
      </c>
      <c r="M70" s="203">
        <f>'Plano Estatístico Analitic 2021'!M36</f>
        <v>326</v>
      </c>
      <c r="N70" s="203">
        <f>'Plano Estatístico Analitic 2021'!N36</f>
        <v>4421</v>
      </c>
      <c r="O70" s="203">
        <f>'Plano Estatístico Analitic 2021'!O36</f>
        <v>368.41666666666669</v>
      </c>
    </row>
    <row r="71" spans="1:15" s="51" customFormat="1" ht="14.25" x14ac:dyDescent="0.2">
      <c r="A71" s="295" t="s">
        <v>80</v>
      </c>
      <c r="B71" s="325">
        <f>'Plano Estatístico Analitic 2021'!B37</f>
        <v>37</v>
      </c>
      <c r="C71" s="325">
        <f>'Plano Estatístico Analitic 2021'!C37</f>
        <v>52</v>
      </c>
      <c r="D71" s="325">
        <f>'Plano Estatístico Analitic 2021'!D37</f>
        <v>66</v>
      </c>
      <c r="E71" s="325">
        <f>'Plano Estatístico Analitic 2021'!E37</f>
        <v>55</v>
      </c>
      <c r="F71" s="325">
        <f>'Plano Estatístico Analitic 2021'!F37</f>
        <v>53</v>
      </c>
      <c r="G71" s="325">
        <f>'Plano Estatístico Analitic 2021'!G37</f>
        <v>45</v>
      </c>
      <c r="H71" s="325">
        <f>'Plano Estatístico Analitic 2021'!H37</f>
        <v>50</v>
      </c>
      <c r="I71" s="325">
        <f>'Plano Estatístico Analitic 2021'!I37</f>
        <v>53</v>
      </c>
      <c r="J71" s="325">
        <f>'Plano Estatístico Analitic 2021'!J37</f>
        <v>51</v>
      </c>
      <c r="K71" s="325">
        <f>'Plano Estatístico Analitic 2021'!K37</f>
        <v>43</v>
      </c>
      <c r="L71" s="325">
        <f>'Plano Estatístico Analitic 2021'!L37</f>
        <v>55</v>
      </c>
      <c r="M71" s="325">
        <f>'Plano Estatístico Analitic 2021'!M37</f>
        <v>45</v>
      </c>
      <c r="N71" s="325">
        <f>'Plano Estatístico Analitic 2021'!N37</f>
        <v>605</v>
      </c>
      <c r="O71" s="325">
        <f>'Plano Estatístico Analitic 2021'!O37</f>
        <v>50.416666666666664</v>
      </c>
    </row>
    <row r="72" spans="1:15" s="51" customFormat="1" ht="14.25" x14ac:dyDescent="0.2">
      <c r="A72" s="337" t="s">
        <v>81</v>
      </c>
      <c r="B72" s="203">
        <f>'Plano Estatístico Analitic 2021'!B38</f>
        <v>94</v>
      </c>
      <c r="C72" s="203">
        <f>'Plano Estatístico Analitic 2021'!C38</f>
        <v>77</v>
      </c>
      <c r="D72" s="203">
        <f>'Plano Estatístico Analitic 2021'!D38</f>
        <v>92</v>
      </c>
      <c r="E72" s="203">
        <f>'Plano Estatístico Analitic 2021'!E38</f>
        <v>104</v>
      </c>
      <c r="F72" s="203">
        <f>'Plano Estatístico Analitic 2021'!F38</f>
        <v>89</v>
      </c>
      <c r="G72" s="203">
        <f>'Plano Estatístico Analitic 2021'!G38</f>
        <v>97</v>
      </c>
      <c r="H72" s="203">
        <f>'Plano Estatístico Analitic 2021'!H38</f>
        <v>99</v>
      </c>
      <c r="I72" s="203">
        <f>'Plano Estatístico Analitic 2021'!I38</f>
        <v>85</v>
      </c>
      <c r="J72" s="203">
        <f>'Plano Estatístico Analitic 2021'!J38</f>
        <v>83</v>
      </c>
      <c r="K72" s="203">
        <f>'Plano Estatístico Analitic 2021'!K38</f>
        <v>87</v>
      </c>
      <c r="L72" s="203">
        <f>'Plano Estatístico Analitic 2021'!L38</f>
        <v>89</v>
      </c>
      <c r="M72" s="203">
        <f>'Plano Estatístico Analitic 2021'!M38</f>
        <v>88</v>
      </c>
      <c r="N72" s="203">
        <f>'Plano Estatístico Analitic 2021'!N38</f>
        <v>1084</v>
      </c>
      <c r="O72" s="203">
        <f>'Plano Estatístico Analitic 2021'!O38</f>
        <v>90.333333333333329</v>
      </c>
    </row>
    <row r="73" spans="1:15" s="51" customFormat="1" ht="14.25" x14ac:dyDescent="0.2">
      <c r="A73" s="295" t="s">
        <v>82</v>
      </c>
      <c r="B73" s="325">
        <f>'Plano Estatístico Analitic 2021'!B39</f>
        <v>266</v>
      </c>
      <c r="C73" s="325">
        <f>'Plano Estatístico Analitic 2021'!C39</f>
        <v>238</v>
      </c>
      <c r="D73" s="325">
        <f>'Plano Estatístico Analitic 2021'!D39</f>
        <v>370</v>
      </c>
      <c r="E73" s="325">
        <f>'Plano Estatístico Analitic 2021'!E39</f>
        <v>306</v>
      </c>
      <c r="F73" s="325">
        <f>'Plano Estatístico Analitic 2021'!F39</f>
        <v>513</v>
      </c>
      <c r="G73" s="325">
        <f>'Plano Estatístico Analitic 2021'!G39</f>
        <v>426</v>
      </c>
      <c r="H73" s="325">
        <f>'Plano Estatístico Analitic 2021'!H39</f>
        <v>471</v>
      </c>
      <c r="I73" s="325">
        <f>'Plano Estatístico Analitic 2021'!I39</f>
        <v>429</v>
      </c>
      <c r="J73" s="325">
        <f>'Plano Estatístico Analitic 2021'!J39</f>
        <v>438</v>
      </c>
      <c r="K73" s="325">
        <f>'Plano Estatístico Analitic 2021'!K39</f>
        <v>411</v>
      </c>
      <c r="L73" s="325">
        <f>'Plano Estatístico Analitic 2021'!L39</f>
        <v>485</v>
      </c>
      <c r="M73" s="325">
        <f>'Plano Estatístico Analitic 2021'!M39</f>
        <v>476</v>
      </c>
      <c r="N73" s="325">
        <f>'Plano Estatístico Analitic 2021'!N39</f>
        <v>4829</v>
      </c>
      <c r="O73" s="325">
        <f>'Plano Estatístico Analitic 2021'!O39</f>
        <v>402.41666666666669</v>
      </c>
    </row>
    <row r="74" spans="1:15" s="51" customFormat="1" ht="14.25" x14ac:dyDescent="0.2">
      <c r="A74" s="337" t="s">
        <v>83</v>
      </c>
      <c r="B74" s="203">
        <f>'Plano Estatístico Analitic 2021'!B40</f>
        <v>731</v>
      </c>
      <c r="C74" s="203">
        <f>'Plano Estatístico Analitic 2021'!C40</f>
        <v>593</v>
      </c>
      <c r="D74" s="203">
        <f>'Plano Estatístico Analitic 2021'!D40</f>
        <v>455</v>
      </c>
      <c r="E74" s="203">
        <f>'Plano Estatístico Analitic 2021'!E40</f>
        <v>522</v>
      </c>
      <c r="F74" s="203">
        <f>'Plano Estatístico Analitic 2021'!F40</f>
        <v>670</v>
      </c>
      <c r="G74" s="203">
        <f>'Plano Estatístico Analitic 2021'!G40</f>
        <v>642</v>
      </c>
      <c r="H74" s="203">
        <f>'Plano Estatístico Analitic 2021'!H40</f>
        <v>780</v>
      </c>
      <c r="I74" s="203">
        <f>'Plano Estatístico Analitic 2021'!I40</f>
        <v>692</v>
      </c>
      <c r="J74" s="203">
        <f>'Plano Estatístico Analitic 2021'!J40</f>
        <v>674</v>
      </c>
      <c r="K74" s="203">
        <f>'Plano Estatístico Analitic 2021'!K40</f>
        <v>780</v>
      </c>
      <c r="L74" s="203">
        <f>'Plano Estatístico Analitic 2021'!L40</f>
        <v>724</v>
      </c>
      <c r="M74" s="203">
        <f>'Plano Estatístico Analitic 2021'!M40</f>
        <v>562</v>
      </c>
      <c r="N74" s="203">
        <f>'Plano Estatístico Analitic 2021'!N40</f>
        <v>7825</v>
      </c>
      <c r="O74" s="203">
        <f>'Plano Estatístico Analitic 2021'!O40</f>
        <v>652.08333333333337</v>
      </c>
    </row>
    <row r="75" spans="1:15" s="51" customFormat="1" ht="14.25" x14ac:dyDescent="0.2">
      <c r="A75" s="295" t="s">
        <v>84</v>
      </c>
      <c r="B75" s="325">
        <f>'Plano Estatístico Analitic 2021'!B41</f>
        <v>273</v>
      </c>
      <c r="C75" s="325">
        <f>'Plano Estatístico Analitic 2021'!C41</f>
        <v>64</v>
      </c>
      <c r="D75" s="325">
        <f>'Plano Estatístico Analitic 2021'!D41</f>
        <v>89</v>
      </c>
      <c r="E75" s="325">
        <f>'Plano Estatístico Analitic 2021'!E41</f>
        <v>68</v>
      </c>
      <c r="F75" s="325">
        <f>'Plano Estatístico Analitic 2021'!F41</f>
        <v>99</v>
      </c>
      <c r="G75" s="325">
        <f>'Plano Estatístico Analitic 2021'!G41</f>
        <v>110</v>
      </c>
      <c r="H75" s="325">
        <f>'Plano Estatístico Analitic 2021'!H41</f>
        <v>181</v>
      </c>
      <c r="I75" s="325">
        <f>'Plano Estatístico Analitic 2021'!I41</f>
        <v>105</v>
      </c>
      <c r="J75" s="325">
        <f>'Plano Estatístico Analitic 2021'!J41</f>
        <v>94</v>
      </c>
      <c r="K75" s="325">
        <f>'Plano Estatístico Analitic 2021'!K41</f>
        <v>113</v>
      </c>
      <c r="L75" s="325">
        <f>'Plano Estatístico Analitic 2021'!L41</f>
        <v>90</v>
      </c>
      <c r="M75" s="325">
        <f>'Plano Estatístico Analitic 2021'!M41</f>
        <v>80</v>
      </c>
      <c r="N75" s="325">
        <f>'Plano Estatístico Analitic 2021'!N41</f>
        <v>1366</v>
      </c>
      <c r="O75" s="325">
        <f>'Plano Estatístico Analitic 2021'!O41</f>
        <v>113.83333333333333</v>
      </c>
    </row>
    <row r="76" spans="1:15" s="51" customFormat="1" ht="14.25" x14ac:dyDescent="0.2">
      <c r="A76" s="337" t="s">
        <v>85</v>
      </c>
      <c r="B76" s="203">
        <f>'Plano Estatístico Analitic 2021'!B42</f>
        <v>72</v>
      </c>
      <c r="C76" s="203">
        <f>'Plano Estatístico Analitic 2021'!C42</f>
        <v>366</v>
      </c>
      <c r="D76" s="203">
        <f>'Plano Estatístico Analitic 2021'!D42</f>
        <v>391</v>
      </c>
      <c r="E76" s="203">
        <f>'Plano Estatístico Analitic 2021'!E42</f>
        <v>387</v>
      </c>
      <c r="F76" s="203">
        <f>'Plano Estatístico Analitic 2021'!F42</f>
        <v>515</v>
      </c>
      <c r="G76" s="203">
        <f>'Plano Estatístico Analitic 2021'!G42</f>
        <v>471</v>
      </c>
      <c r="H76" s="203">
        <f>'Plano Estatístico Analitic 2021'!H42</f>
        <v>551</v>
      </c>
      <c r="I76" s="203">
        <f>'Plano Estatístico Analitic 2021'!I42</f>
        <v>492</v>
      </c>
      <c r="J76" s="203">
        <f>'Plano Estatístico Analitic 2021'!J42</f>
        <v>497</v>
      </c>
      <c r="K76" s="203">
        <f>'Plano Estatístico Analitic 2021'!K42</f>
        <v>513</v>
      </c>
      <c r="L76" s="203">
        <f>'Plano Estatístico Analitic 2021'!L42</f>
        <v>574</v>
      </c>
      <c r="M76" s="203">
        <f>'Plano Estatístico Analitic 2021'!M42</f>
        <v>500</v>
      </c>
      <c r="N76" s="203">
        <f>'Plano Estatístico Analitic 2021'!N42</f>
        <v>5329</v>
      </c>
      <c r="O76" s="203">
        <f>'Plano Estatístico Analitic 2021'!O42</f>
        <v>444.08333333333331</v>
      </c>
    </row>
    <row r="77" spans="1:15" s="51" customFormat="1" ht="14.25" x14ac:dyDescent="0.2">
      <c r="A77" s="295" t="s">
        <v>86</v>
      </c>
      <c r="B77" s="325">
        <f>'Plano Estatístico Analitic 2021'!B43</f>
        <v>137</v>
      </c>
      <c r="C77" s="325">
        <f>'Plano Estatístico Analitic 2021'!C43</f>
        <v>185</v>
      </c>
      <c r="D77" s="325">
        <f>'Plano Estatístico Analitic 2021'!D43</f>
        <v>196</v>
      </c>
      <c r="E77" s="325">
        <f>'Plano Estatístico Analitic 2021'!E43</f>
        <v>155</v>
      </c>
      <c r="F77" s="325">
        <f>'Plano Estatístico Analitic 2021'!F43</f>
        <v>172</v>
      </c>
      <c r="G77" s="325">
        <f>'Plano Estatístico Analitic 2021'!G43</f>
        <v>257</v>
      </c>
      <c r="H77" s="325">
        <f>'Plano Estatístico Analitic 2021'!H43</f>
        <v>251</v>
      </c>
      <c r="I77" s="325">
        <f>'Plano Estatístico Analitic 2021'!I43</f>
        <v>277</v>
      </c>
      <c r="J77" s="325">
        <f>'Plano Estatístico Analitic 2021'!J43</f>
        <v>239</v>
      </c>
      <c r="K77" s="325">
        <f>'Plano Estatístico Analitic 2021'!K43</f>
        <v>261</v>
      </c>
      <c r="L77" s="325">
        <f>'Plano Estatístico Analitic 2021'!L43</f>
        <v>322</v>
      </c>
      <c r="M77" s="325">
        <f>'Plano Estatístico Analitic 2021'!M43</f>
        <v>126</v>
      </c>
      <c r="N77" s="325">
        <f>'Plano Estatístico Analitic 2021'!N43</f>
        <v>2578</v>
      </c>
      <c r="O77" s="325">
        <f>'Plano Estatístico Analitic 2021'!O43</f>
        <v>214.83333333333334</v>
      </c>
    </row>
    <row r="78" spans="1:15" s="51" customFormat="1" ht="14.25" x14ac:dyDescent="0.2">
      <c r="A78" s="337" t="s">
        <v>355</v>
      </c>
      <c r="B78" s="203">
        <f>'Plano Estatístico Analitic 2021'!B44</f>
        <v>1619</v>
      </c>
      <c r="C78" s="203">
        <f>'Plano Estatístico Analitic 2021'!C44</f>
        <v>1421</v>
      </c>
      <c r="D78" s="203">
        <f>'Plano Estatístico Analitic 2021'!D44</f>
        <v>928</v>
      </c>
      <c r="E78" s="203">
        <f>'Plano Estatístico Analitic 2021'!E44</f>
        <v>1642</v>
      </c>
      <c r="F78" s="203">
        <f>'Plano Estatístico Analitic 2021'!F44</f>
        <v>1844</v>
      </c>
      <c r="G78" s="203">
        <f>'Plano Estatístico Analitic 2021'!G44</f>
        <v>1337</v>
      </c>
      <c r="H78" s="203">
        <f>'Plano Estatístico Analitic 2021'!H44</f>
        <v>1697</v>
      </c>
      <c r="I78" s="203">
        <f>'Plano Estatístico Analitic 2021'!I44</f>
        <v>1855</v>
      </c>
      <c r="J78" s="203">
        <f>'Plano Estatístico Analitic 2021'!J44</f>
        <v>1378</v>
      </c>
      <c r="K78" s="203">
        <f>'Plano Estatístico Analitic 2021'!K44</f>
        <v>1616</v>
      </c>
      <c r="L78" s="203">
        <f>'Plano Estatístico Analitic 2021'!L44</f>
        <v>2134</v>
      </c>
      <c r="M78" s="203">
        <f>'Plano Estatístico Analitic 2021'!M44</f>
        <v>1573</v>
      </c>
      <c r="N78" s="203">
        <f>'Plano Estatístico Analitic 2021'!N44</f>
        <v>19044</v>
      </c>
      <c r="O78" s="203">
        <f>'Plano Estatístico Analitic 2021'!O44</f>
        <v>1587</v>
      </c>
    </row>
    <row r="79" spans="1:15" s="51" customFormat="1" ht="14.25" x14ac:dyDescent="0.2">
      <c r="A79" s="295" t="s">
        <v>87</v>
      </c>
      <c r="B79" s="325">
        <f>'Plano Estatístico Analitic 2021'!B45</f>
        <v>2305</v>
      </c>
      <c r="C79" s="325">
        <f>'Plano Estatístico Analitic 2021'!C45</f>
        <v>2026</v>
      </c>
      <c r="D79" s="325">
        <f>'Plano Estatístico Analitic 2021'!D45</f>
        <v>1450</v>
      </c>
      <c r="E79" s="325">
        <f>'Plano Estatístico Analitic 2021'!E45</f>
        <v>2368</v>
      </c>
      <c r="F79" s="325">
        <f>'Plano Estatístico Analitic 2021'!F45</f>
        <v>3145</v>
      </c>
      <c r="G79" s="325">
        <f>'Plano Estatístico Analitic 2021'!G45</f>
        <v>2980</v>
      </c>
      <c r="H79" s="325">
        <f>'Plano Estatístico Analitic 2021'!H45</f>
        <v>4384</v>
      </c>
      <c r="I79" s="325">
        <f>'Plano Estatístico Analitic 2021'!I45</f>
        <v>3052</v>
      </c>
      <c r="J79" s="325">
        <f>'Plano Estatístico Analitic 2021'!J45</f>
        <v>2701</v>
      </c>
      <c r="K79" s="325">
        <f>'Plano Estatístico Analitic 2021'!K45</f>
        <v>2806</v>
      </c>
      <c r="L79" s="325">
        <f>'Plano Estatístico Analitic 2021'!L45</f>
        <v>3470</v>
      </c>
      <c r="M79" s="325">
        <f>'Plano Estatístico Analitic 2021'!M45</f>
        <v>2840</v>
      </c>
      <c r="N79" s="325">
        <f>'Plano Estatístico Analitic 2021'!N45</f>
        <v>33527</v>
      </c>
      <c r="O79" s="325">
        <f>'Plano Estatístico Analitic 2021'!O45</f>
        <v>2793.9166666666665</v>
      </c>
    </row>
    <row r="80" spans="1:15" s="51" customFormat="1" ht="14.25" x14ac:dyDescent="0.2">
      <c r="A80" s="337" t="s">
        <v>67</v>
      </c>
      <c r="B80" s="203">
        <f>'Plano Estatístico Analitic 2021'!B46</f>
        <v>1369</v>
      </c>
      <c r="C80" s="203">
        <f>'Plano Estatístico Analitic 2021'!C46</f>
        <v>1299</v>
      </c>
      <c r="D80" s="203">
        <f>'Plano Estatístico Analitic 2021'!D46</f>
        <v>1079</v>
      </c>
      <c r="E80" s="203">
        <f>'Plano Estatístico Analitic 2021'!E46</f>
        <v>1607</v>
      </c>
      <c r="F80" s="203">
        <f>'Plano Estatístico Analitic 2021'!F46</f>
        <v>1827</v>
      </c>
      <c r="G80" s="203">
        <f>'Plano Estatístico Analitic 2021'!G46</f>
        <v>1480</v>
      </c>
      <c r="H80" s="203">
        <f>'Plano Estatístico Analitic 2021'!H46</f>
        <v>2351</v>
      </c>
      <c r="I80" s="203">
        <f>'Plano Estatístico Analitic 2021'!I46</f>
        <v>1850</v>
      </c>
      <c r="J80" s="203">
        <f>'Plano Estatístico Analitic 2021'!J46</f>
        <v>1725</v>
      </c>
      <c r="K80" s="203">
        <f>'Plano Estatístico Analitic 2021'!K46</f>
        <v>1797</v>
      </c>
      <c r="L80" s="203">
        <f>'Plano Estatístico Analitic 2021'!L46</f>
        <v>1979</v>
      </c>
      <c r="M80" s="203">
        <f>'Plano Estatístico Analitic 2021'!M46</f>
        <v>1535</v>
      </c>
      <c r="N80" s="203">
        <f>'Plano Estatístico Analitic 2021'!N46</f>
        <v>19898</v>
      </c>
      <c r="O80" s="203">
        <f>'Plano Estatístico Analitic 2021'!O46</f>
        <v>1658.1666666666667</v>
      </c>
    </row>
    <row r="81" spans="1:15" s="51" customFormat="1" ht="14.25" x14ac:dyDescent="0.2">
      <c r="A81" s="295" t="s">
        <v>56</v>
      </c>
      <c r="B81" s="325">
        <f>'Plano Estatístico Analitic 2021'!B47</f>
        <v>348</v>
      </c>
      <c r="C81" s="325">
        <f>'Plano Estatístico Analitic 2021'!C47</f>
        <v>187</v>
      </c>
      <c r="D81" s="325">
        <f>'Plano Estatístico Analitic 2021'!D47</f>
        <v>278</v>
      </c>
      <c r="E81" s="325">
        <f>'Plano Estatístico Analitic 2021'!E47</f>
        <v>221</v>
      </c>
      <c r="F81" s="325">
        <f>'Plano Estatístico Analitic 2021'!F47</f>
        <v>422</v>
      </c>
      <c r="G81" s="325">
        <f>'Plano Estatístico Analitic 2021'!G47</f>
        <v>251</v>
      </c>
      <c r="H81" s="325">
        <f>'Plano Estatístico Analitic 2021'!H47</f>
        <v>301</v>
      </c>
      <c r="I81" s="325">
        <f>'Plano Estatístico Analitic 2021'!I47</f>
        <v>259</v>
      </c>
      <c r="J81" s="325">
        <f>'Plano Estatístico Analitic 2021'!J47</f>
        <v>297</v>
      </c>
      <c r="K81" s="325">
        <f>'Plano Estatístico Analitic 2021'!K47</f>
        <v>356</v>
      </c>
      <c r="L81" s="325">
        <f>'Plano Estatístico Analitic 2021'!L47</f>
        <v>320</v>
      </c>
      <c r="M81" s="325">
        <f>'Plano Estatístico Analitic 2021'!M47</f>
        <v>278</v>
      </c>
      <c r="N81" s="325">
        <f>'Plano Estatístico Analitic 2021'!N47</f>
        <v>3518</v>
      </c>
      <c r="O81" s="325">
        <f>'Plano Estatístico Analitic 2021'!O47</f>
        <v>293.16666666666669</v>
      </c>
    </row>
    <row r="82" spans="1:15" s="51" customFormat="1" ht="14.25" x14ac:dyDescent="0.2">
      <c r="A82" s="337" t="s">
        <v>61</v>
      </c>
      <c r="B82" s="203">
        <f>'Plano Estatístico Analitic 2021'!B48</f>
        <v>159</v>
      </c>
      <c r="C82" s="203">
        <f>'Plano Estatístico Analitic 2021'!C48</f>
        <v>158</v>
      </c>
      <c r="D82" s="203">
        <f>'Plano Estatístico Analitic 2021'!D48</f>
        <v>160</v>
      </c>
      <c r="E82" s="203">
        <f>'Plano Estatístico Analitic 2021'!E48</f>
        <v>242</v>
      </c>
      <c r="F82" s="203">
        <f>'Plano Estatístico Analitic 2021'!F48</f>
        <v>245</v>
      </c>
      <c r="G82" s="203">
        <f>'Plano Estatístico Analitic 2021'!G48</f>
        <v>230</v>
      </c>
      <c r="H82" s="203">
        <f>'Plano Estatístico Analitic 2021'!H48</f>
        <v>165</v>
      </c>
      <c r="I82" s="203">
        <f>'Plano Estatístico Analitic 2021'!I48</f>
        <v>153</v>
      </c>
      <c r="J82" s="203">
        <f>'Plano Estatístico Analitic 2021'!J48</f>
        <v>248</v>
      </c>
      <c r="K82" s="203">
        <f>'Plano Estatístico Analitic 2021'!K48</f>
        <v>208</v>
      </c>
      <c r="L82" s="203">
        <f>'Plano Estatístico Analitic 2021'!L48</f>
        <v>177</v>
      </c>
      <c r="M82" s="203">
        <f>'Plano Estatístico Analitic 2021'!M48</f>
        <v>133</v>
      </c>
      <c r="N82" s="203">
        <f>'Plano Estatístico Analitic 2021'!N48</f>
        <v>2278</v>
      </c>
      <c r="O82" s="203">
        <f>'Plano Estatístico Analitic 2021'!O48</f>
        <v>189.83333333333334</v>
      </c>
    </row>
    <row r="83" spans="1:15" s="51" customFormat="1" ht="14.25" x14ac:dyDescent="0.2">
      <c r="A83" s="295" t="s">
        <v>88</v>
      </c>
      <c r="B83" s="325">
        <f>'Plano Estatístico Analitic 2021'!B49</f>
        <v>453</v>
      </c>
      <c r="C83" s="325">
        <f>'Plano Estatístico Analitic 2021'!C49</f>
        <v>526</v>
      </c>
      <c r="D83" s="325">
        <f>'Plano Estatístico Analitic 2021'!D49</f>
        <v>571</v>
      </c>
      <c r="E83" s="325">
        <f>'Plano Estatístico Analitic 2021'!E49</f>
        <v>1164</v>
      </c>
      <c r="F83" s="325">
        <f>'Plano Estatístico Analitic 2021'!F49</f>
        <v>1618</v>
      </c>
      <c r="G83" s="325">
        <f>'Plano Estatístico Analitic 2021'!G49</f>
        <v>2111</v>
      </c>
      <c r="H83" s="325">
        <f>'Plano Estatístico Analitic 2021'!H49</f>
        <v>2112</v>
      </c>
      <c r="I83" s="325">
        <f>'Plano Estatístico Analitic 2021'!I49</f>
        <v>1515</v>
      </c>
      <c r="J83" s="325">
        <f>'Plano Estatístico Analitic 2021'!J49</f>
        <v>1828</v>
      </c>
      <c r="K83" s="325">
        <f>'Plano Estatístico Analitic 2021'!K49</f>
        <v>1529</v>
      </c>
      <c r="L83" s="325">
        <f>'Plano Estatístico Analitic 2021'!L49</f>
        <v>1557</v>
      </c>
      <c r="M83" s="325">
        <f>'Plano Estatístico Analitic 2021'!M49</f>
        <v>1152</v>
      </c>
      <c r="N83" s="325">
        <f>'Plano Estatístico Analitic 2021'!N49</f>
        <v>16136</v>
      </c>
      <c r="O83" s="325">
        <f>'Plano Estatístico Analitic 2021'!O49</f>
        <v>1344.6666666666667</v>
      </c>
    </row>
    <row r="84" spans="1:15" s="51" customFormat="1" ht="14.25" x14ac:dyDescent="0.2">
      <c r="A84" s="337" t="s">
        <v>66</v>
      </c>
      <c r="B84" s="203">
        <f>'Plano Estatístico Analitic 2021'!B50</f>
        <v>1727</v>
      </c>
      <c r="C84" s="203">
        <f>'Plano Estatístico Analitic 2021'!C50</f>
        <v>1606</v>
      </c>
      <c r="D84" s="203">
        <f>'Plano Estatístico Analitic 2021'!D50</f>
        <v>1345</v>
      </c>
      <c r="E84" s="203">
        <f>'Plano Estatístico Analitic 2021'!E50</f>
        <v>2063</v>
      </c>
      <c r="F84" s="203">
        <f>'Plano Estatístico Analitic 2021'!F50</f>
        <v>2993</v>
      </c>
      <c r="G84" s="203">
        <f>'Plano Estatístico Analitic 2021'!G50</f>
        <v>2511</v>
      </c>
      <c r="H84" s="203">
        <f>'Plano Estatístico Analitic 2021'!H50</f>
        <v>3155</v>
      </c>
      <c r="I84" s="203">
        <f>'Plano Estatístico Analitic 2021'!I50</f>
        <v>2256</v>
      </c>
      <c r="J84" s="203">
        <f>'Plano Estatístico Analitic 2021'!J50</f>
        <v>1937</v>
      </c>
      <c r="K84" s="203">
        <f>'Plano Estatístico Analitic 2021'!K50</f>
        <v>2161</v>
      </c>
      <c r="L84" s="203">
        <f>'Plano Estatístico Analitic 2021'!L50</f>
        <v>2480</v>
      </c>
      <c r="M84" s="203">
        <f>'Plano Estatístico Analitic 2021'!M50</f>
        <v>1813</v>
      </c>
      <c r="N84" s="203">
        <f>'Plano Estatístico Analitic 2021'!N50</f>
        <v>26047</v>
      </c>
      <c r="O84" s="203">
        <f>'Plano Estatístico Analitic 2021'!O50</f>
        <v>2170.5833333333335</v>
      </c>
    </row>
    <row r="85" spans="1:15" s="51" customFormat="1" ht="14.25" x14ac:dyDescent="0.2">
      <c r="A85" s="295" t="s">
        <v>89</v>
      </c>
      <c r="B85" s="325">
        <f>'Plano Estatístico Analitic 2021'!B51</f>
        <v>163</v>
      </c>
      <c r="C85" s="325">
        <f>'Plano Estatístico Analitic 2021'!C51</f>
        <v>175</v>
      </c>
      <c r="D85" s="325">
        <f>'Plano Estatístico Analitic 2021'!D51</f>
        <v>232</v>
      </c>
      <c r="E85" s="325">
        <f>'Plano Estatístico Analitic 2021'!E51</f>
        <v>409</v>
      </c>
      <c r="F85" s="325">
        <f>'Plano Estatístico Analitic 2021'!F51</f>
        <v>412</v>
      </c>
      <c r="G85" s="325">
        <f>'Plano Estatístico Analitic 2021'!G51</f>
        <v>606</v>
      </c>
      <c r="H85" s="325">
        <f>'Plano Estatístico Analitic 2021'!H51</f>
        <v>739</v>
      </c>
      <c r="I85" s="325">
        <f>'Plano Estatístico Analitic 2021'!I51</f>
        <v>733</v>
      </c>
      <c r="J85" s="325">
        <f>'Plano Estatístico Analitic 2021'!J51</f>
        <v>511</v>
      </c>
      <c r="K85" s="325">
        <f>'Plano Estatístico Analitic 2021'!K51</f>
        <v>334</v>
      </c>
      <c r="L85" s="325">
        <f>'Plano Estatístico Analitic 2021'!L51</f>
        <v>315</v>
      </c>
      <c r="M85" s="325">
        <f>'Plano Estatístico Analitic 2021'!M51</f>
        <v>425</v>
      </c>
      <c r="N85" s="325">
        <f>'Plano Estatístico Analitic 2021'!N51</f>
        <v>5054</v>
      </c>
      <c r="O85" s="325">
        <f>'Plano Estatístico Analitic 2021'!O51</f>
        <v>421.16666666666669</v>
      </c>
    </row>
    <row r="86" spans="1:15" ht="14.25" x14ac:dyDescent="0.2">
      <c r="A86" s="337" t="s">
        <v>26</v>
      </c>
      <c r="B86" s="203">
        <f>'Plano Estatístico Analitic 2021'!B52</f>
        <v>80</v>
      </c>
      <c r="C86" s="203">
        <f>'Plano Estatístico Analitic 2021'!C52</f>
        <v>78</v>
      </c>
      <c r="D86" s="203">
        <f>'Plano Estatístico Analitic 2021'!D52</f>
        <v>112</v>
      </c>
      <c r="E86" s="203">
        <f>'Plano Estatístico Analitic 2021'!E52</f>
        <v>74</v>
      </c>
      <c r="F86" s="203">
        <f>'Plano Estatístico Analitic 2021'!F52</f>
        <v>104</v>
      </c>
      <c r="G86" s="203">
        <f>'Plano Estatístico Analitic 2021'!G52</f>
        <v>114</v>
      </c>
      <c r="H86" s="203">
        <f>'Plano Estatístico Analitic 2021'!H52</f>
        <v>123</v>
      </c>
      <c r="I86" s="203">
        <f>'Plano Estatístico Analitic 2021'!I52</f>
        <v>137</v>
      </c>
      <c r="J86" s="203">
        <f>'Plano Estatístico Analitic 2021'!J52</f>
        <v>119</v>
      </c>
      <c r="K86" s="203">
        <f>'Plano Estatístico Analitic 2021'!K52</f>
        <v>141</v>
      </c>
      <c r="L86" s="203">
        <f>'Plano Estatístico Analitic 2021'!L52</f>
        <v>129</v>
      </c>
      <c r="M86" s="203">
        <f>'Plano Estatístico Analitic 2021'!M52</f>
        <v>131</v>
      </c>
      <c r="N86" s="203">
        <f>'Plano Estatístico Analitic 2021'!N52</f>
        <v>1342</v>
      </c>
      <c r="O86" s="203">
        <f>'Plano Estatístico Analitic 2021'!O52</f>
        <v>111.83333333333333</v>
      </c>
    </row>
    <row r="87" spans="1:15" ht="14.25" x14ac:dyDescent="0.2">
      <c r="A87" s="295" t="s">
        <v>90</v>
      </c>
      <c r="B87" s="325">
        <f>'Plano Estatístico Analitic 2021'!B53</f>
        <v>58</v>
      </c>
      <c r="C87" s="325">
        <f>'Plano Estatístico Analitic 2021'!C53</f>
        <v>86</v>
      </c>
      <c r="D87" s="325">
        <f>'Plano Estatístico Analitic 2021'!D53</f>
        <v>79</v>
      </c>
      <c r="E87" s="325">
        <f>'Plano Estatístico Analitic 2021'!E53</f>
        <v>75</v>
      </c>
      <c r="F87" s="325">
        <f>'Plano Estatístico Analitic 2021'!F53</f>
        <v>80</v>
      </c>
      <c r="G87" s="325">
        <f>'Plano Estatístico Analitic 2021'!G53</f>
        <v>88</v>
      </c>
      <c r="H87" s="325">
        <f>'Plano Estatístico Analitic 2021'!H53</f>
        <v>84</v>
      </c>
      <c r="I87" s="325">
        <f>'Plano Estatístico Analitic 2021'!I53</f>
        <v>82</v>
      </c>
      <c r="J87" s="325">
        <f>'Plano Estatístico Analitic 2021'!J53</f>
        <v>78</v>
      </c>
      <c r="K87" s="325">
        <f>'Plano Estatístico Analitic 2021'!K53</f>
        <v>82</v>
      </c>
      <c r="L87" s="325">
        <f>'Plano Estatístico Analitic 2021'!L53</f>
        <v>75</v>
      </c>
      <c r="M87" s="325">
        <f>'Plano Estatístico Analitic 2021'!M53</f>
        <v>68</v>
      </c>
      <c r="N87" s="325">
        <f>'Plano Estatístico Analitic 2021'!N53</f>
        <v>935</v>
      </c>
      <c r="O87" s="325">
        <f>'Plano Estatístico Analitic 2021'!O53</f>
        <v>77.916666666666671</v>
      </c>
    </row>
    <row r="88" spans="1:15" ht="14.25" x14ac:dyDescent="0.2">
      <c r="A88" s="337" t="s">
        <v>91</v>
      </c>
      <c r="B88" s="203">
        <f>'Plano Estatístico Analitic 2021'!B54</f>
        <v>304</v>
      </c>
      <c r="C88" s="203">
        <f>'Plano Estatístico Analitic 2021'!C54</f>
        <v>304</v>
      </c>
      <c r="D88" s="203">
        <f>'Plano Estatístico Analitic 2021'!D54</f>
        <v>348</v>
      </c>
      <c r="E88" s="203">
        <f>'Plano Estatístico Analitic 2021'!E54</f>
        <v>286</v>
      </c>
      <c r="F88" s="203">
        <f>'Plano Estatístico Analitic 2021'!F54</f>
        <v>407</v>
      </c>
      <c r="G88" s="203">
        <f>'Plano Estatístico Analitic 2021'!G54</f>
        <v>480</v>
      </c>
      <c r="H88" s="203">
        <f>'Plano Estatístico Analitic 2021'!H54</f>
        <v>422</v>
      </c>
      <c r="I88" s="203">
        <f>'Plano Estatístico Analitic 2021'!I54</f>
        <v>471</v>
      </c>
      <c r="J88" s="203">
        <f>'Plano Estatístico Analitic 2021'!J54</f>
        <v>440</v>
      </c>
      <c r="K88" s="203">
        <f>'Plano Estatístico Analitic 2021'!K54</f>
        <v>433</v>
      </c>
      <c r="L88" s="203">
        <f>'Plano Estatístico Analitic 2021'!L54</f>
        <v>451</v>
      </c>
      <c r="M88" s="203">
        <f>'Plano Estatístico Analitic 2021'!M54</f>
        <v>470</v>
      </c>
      <c r="N88" s="203">
        <f>'Plano Estatístico Analitic 2021'!N54</f>
        <v>4816</v>
      </c>
      <c r="O88" s="203">
        <f>'Plano Estatístico Analitic 2021'!O54</f>
        <v>401.33333333333331</v>
      </c>
    </row>
    <row r="89" spans="1:15" ht="14.25" x14ac:dyDescent="0.2">
      <c r="A89" s="295" t="s">
        <v>92</v>
      </c>
      <c r="B89" s="325">
        <f>'Plano Estatístico Analitic 2021'!B55</f>
        <v>168</v>
      </c>
      <c r="C89" s="325">
        <f>'Plano Estatístico Analitic 2021'!C55</f>
        <v>176</v>
      </c>
      <c r="D89" s="325">
        <f>'Plano Estatístico Analitic 2021'!D55</f>
        <v>172</v>
      </c>
      <c r="E89" s="325">
        <f>'Plano Estatístico Analitic 2021'!E55</f>
        <v>322</v>
      </c>
      <c r="F89" s="325">
        <f>'Plano Estatístico Analitic 2021'!F55</f>
        <v>517</v>
      </c>
      <c r="G89" s="325">
        <f>'Plano Estatístico Analitic 2021'!G55</f>
        <v>703</v>
      </c>
      <c r="H89" s="325">
        <f>'Plano Estatístico Analitic 2021'!H55</f>
        <v>931</v>
      </c>
      <c r="I89" s="325">
        <f>'Plano Estatístico Analitic 2021'!I55</f>
        <v>596</v>
      </c>
      <c r="J89" s="325">
        <f>'Plano Estatístico Analitic 2021'!J55</f>
        <v>554</v>
      </c>
      <c r="K89" s="325">
        <f>'Plano Estatístico Analitic 2021'!K55</f>
        <v>660</v>
      </c>
      <c r="L89" s="325">
        <f>'Plano Estatístico Analitic 2021'!L55</f>
        <v>708</v>
      </c>
      <c r="M89" s="325">
        <f>'Plano Estatístico Analitic 2021'!M55</f>
        <v>568</v>
      </c>
      <c r="N89" s="325">
        <f>'Plano Estatístico Analitic 2021'!N55</f>
        <v>6075</v>
      </c>
      <c r="O89" s="325">
        <f>'Plano Estatístico Analitic 2021'!O55</f>
        <v>506.25</v>
      </c>
    </row>
    <row r="90" spans="1:15" ht="14.25" x14ac:dyDescent="0.2">
      <c r="A90" s="337" t="s">
        <v>93</v>
      </c>
      <c r="B90" s="203">
        <f>'Plano Estatístico Analitic 2021'!B56</f>
        <v>21</v>
      </c>
      <c r="C90" s="203">
        <f>'Plano Estatístico Analitic 2021'!C56</f>
        <v>18</v>
      </c>
      <c r="D90" s="203">
        <f>'Plano Estatístico Analitic 2021'!D56</f>
        <v>5</v>
      </c>
      <c r="E90" s="203">
        <f>'Plano Estatístico Analitic 2021'!E56</f>
        <v>16</v>
      </c>
      <c r="F90" s="203">
        <f>'Plano Estatístico Analitic 2021'!F56</f>
        <v>11</v>
      </c>
      <c r="G90" s="203">
        <f>'Plano Estatístico Analitic 2021'!G56</f>
        <v>23</v>
      </c>
      <c r="H90" s="203">
        <f>'Plano Estatístico Analitic 2021'!H56</f>
        <v>13</v>
      </c>
      <c r="I90" s="203">
        <f>'Plano Estatístico Analitic 2021'!I56</f>
        <v>37</v>
      </c>
      <c r="J90" s="203">
        <f>'Plano Estatístico Analitic 2021'!J56</f>
        <v>20</v>
      </c>
      <c r="K90" s="203">
        <f>'Plano Estatístico Analitic 2021'!K56</f>
        <v>16</v>
      </c>
      <c r="L90" s="203">
        <f>'Plano Estatístico Analitic 2021'!L56</f>
        <v>30</v>
      </c>
      <c r="M90" s="203">
        <f>'Plano Estatístico Analitic 2021'!M56</f>
        <v>30</v>
      </c>
      <c r="N90" s="203">
        <f>'Plano Estatístico Analitic 2021'!N56</f>
        <v>240</v>
      </c>
      <c r="O90" s="203">
        <f>'Plano Estatístico Analitic 2021'!O56</f>
        <v>20</v>
      </c>
    </row>
    <row r="91" spans="1:15" ht="14.25" x14ac:dyDescent="0.2">
      <c r="A91" s="295" t="s">
        <v>446</v>
      </c>
      <c r="B91" s="325">
        <f>'Plano Estatístico Analitic 2021'!B57</f>
        <v>78</v>
      </c>
      <c r="C91" s="325">
        <f>'Plano Estatístico Analitic 2021'!C57</f>
        <v>87</v>
      </c>
      <c r="D91" s="325">
        <f>'Plano Estatístico Analitic 2021'!D57</f>
        <v>61</v>
      </c>
      <c r="E91" s="325">
        <f>'Plano Estatístico Analitic 2021'!E57</f>
        <v>98</v>
      </c>
      <c r="F91" s="325">
        <f>'Plano Estatístico Analitic 2021'!F57</f>
        <v>86</v>
      </c>
      <c r="G91" s="325">
        <f>'Plano Estatístico Analitic 2021'!G57</f>
        <v>83</v>
      </c>
      <c r="H91" s="325">
        <f>'Plano Estatístico Analitic 2021'!H57</f>
        <v>114</v>
      </c>
      <c r="I91" s="325">
        <f>'Plano Estatístico Analitic 2021'!I57</f>
        <v>107</v>
      </c>
      <c r="J91" s="325">
        <f>'Plano Estatístico Analitic 2021'!J57</f>
        <v>126</v>
      </c>
      <c r="K91" s="325">
        <f>'Plano Estatístico Analitic 2021'!K57</f>
        <v>64</v>
      </c>
      <c r="L91" s="325">
        <f>'Plano Estatístico Analitic 2021'!L57</f>
        <v>88</v>
      </c>
      <c r="M91" s="325">
        <f>'Plano Estatístico Analitic 2021'!M57</f>
        <v>122</v>
      </c>
      <c r="N91" s="325">
        <f>'Plano Estatístico Analitic 2021'!N57</f>
        <v>1114</v>
      </c>
      <c r="O91" s="325">
        <f>'Plano Estatístico Analitic 2021'!O57</f>
        <v>92.833333333333329</v>
      </c>
    </row>
    <row r="92" spans="1:15" ht="14.25" x14ac:dyDescent="0.2">
      <c r="A92" s="337" t="s">
        <v>447</v>
      </c>
      <c r="B92" s="203">
        <f>'Plano Estatístico Analitic 2021'!B58</f>
        <v>103</v>
      </c>
      <c r="C92" s="203">
        <f>'Plano Estatístico Analitic 2021'!C58</f>
        <v>173</v>
      </c>
      <c r="D92" s="203">
        <f>'Plano Estatístico Analitic 2021'!D58</f>
        <v>150</v>
      </c>
      <c r="E92" s="203">
        <f>'Plano Estatístico Analitic 2021'!E58</f>
        <v>115</v>
      </c>
      <c r="F92" s="203">
        <f>'Plano Estatístico Analitic 2021'!F58</f>
        <v>144</v>
      </c>
      <c r="G92" s="203">
        <f>'Plano Estatístico Analitic 2021'!G58</f>
        <v>146</v>
      </c>
      <c r="H92" s="203">
        <f>'Plano Estatístico Analitic 2021'!H58</f>
        <v>152</v>
      </c>
      <c r="I92" s="203">
        <f>'Plano Estatístico Analitic 2021'!I58</f>
        <v>162</v>
      </c>
      <c r="J92" s="203">
        <f>'Plano Estatístico Analitic 2021'!J58</f>
        <v>136</v>
      </c>
      <c r="K92" s="203">
        <f>'Plano Estatístico Analitic 2021'!K58</f>
        <v>135</v>
      </c>
      <c r="L92" s="203">
        <f>'Plano Estatístico Analitic 2021'!L58</f>
        <v>203</v>
      </c>
      <c r="M92" s="203">
        <f>'Plano Estatístico Analitic 2021'!M58</f>
        <v>182</v>
      </c>
      <c r="N92" s="203">
        <f>'Plano Estatístico Analitic 2021'!N58</f>
        <v>1801</v>
      </c>
      <c r="O92" s="203">
        <f>'Plano Estatístico Analitic 2021'!O58</f>
        <v>150.08333333333334</v>
      </c>
    </row>
    <row r="93" spans="1:15" ht="14.25" x14ac:dyDescent="0.2">
      <c r="A93" s="295" t="s">
        <v>448</v>
      </c>
      <c r="B93" s="325">
        <f>'Plano Estatístico Analitic 2021'!B59</f>
        <v>55</v>
      </c>
      <c r="C93" s="325">
        <f>'Plano Estatístico Analitic 2021'!C59</f>
        <v>50</v>
      </c>
      <c r="D93" s="325">
        <f>'Plano Estatístico Analitic 2021'!D59</f>
        <v>43</v>
      </c>
      <c r="E93" s="325">
        <f>'Plano Estatístico Analitic 2021'!E59</f>
        <v>75</v>
      </c>
      <c r="F93" s="325">
        <f>'Plano Estatístico Analitic 2021'!F59</f>
        <v>78</v>
      </c>
      <c r="G93" s="325">
        <f>'Plano Estatístico Analitic 2021'!G59</f>
        <v>82</v>
      </c>
      <c r="H93" s="325">
        <f>'Plano Estatístico Analitic 2021'!H59</f>
        <v>94</v>
      </c>
      <c r="I93" s="325">
        <f>'Plano Estatístico Analitic 2021'!I59</f>
        <v>92</v>
      </c>
      <c r="J93" s="325">
        <f>'Plano Estatístico Analitic 2021'!J59</f>
        <v>89</v>
      </c>
      <c r="K93" s="325">
        <f>'Plano Estatístico Analitic 2021'!K59</f>
        <v>94</v>
      </c>
      <c r="L93" s="325">
        <f>'Plano Estatístico Analitic 2021'!L59</f>
        <v>93</v>
      </c>
      <c r="M93" s="325">
        <f>'Plano Estatístico Analitic 2021'!M59</f>
        <v>63</v>
      </c>
      <c r="N93" s="325">
        <f>'Plano Estatístico Analitic 2021'!N59</f>
        <v>908</v>
      </c>
      <c r="O93" s="325">
        <f>'Plano Estatístico Analitic 2021'!O59</f>
        <v>75.666666666666671</v>
      </c>
    </row>
    <row r="94" spans="1:15" ht="14.25" x14ac:dyDescent="0.2">
      <c r="A94" s="337" t="s">
        <v>449</v>
      </c>
      <c r="B94" s="203">
        <f>'Plano Estatístico Analitic 2021'!B60</f>
        <v>63</v>
      </c>
      <c r="C94" s="203">
        <f>'Plano Estatístico Analitic 2021'!C60</f>
        <v>56</v>
      </c>
      <c r="D94" s="203">
        <f>'Plano Estatístico Analitic 2021'!D60</f>
        <v>67</v>
      </c>
      <c r="E94" s="203">
        <f>'Plano Estatístico Analitic 2021'!E60</f>
        <v>69</v>
      </c>
      <c r="F94" s="203">
        <f>'Plano Estatístico Analitic 2021'!F60</f>
        <v>114</v>
      </c>
      <c r="G94" s="203">
        <f>'Plano Estatístico Analitic 2021'!G60</f>
        <v>94</v>
      </c>
      <c r="H94" s="203">
        <f>'Plano Estatístico Analitic 2021'!H60</f>
        <v>107</v>
      </c>
      <c r="I94" s="203">
        <f>'Plano Estatístico Analitic 2021'!I60</f>
        <v>70</v>
      </c>
      <c r="J94" s="203">
        <f>'Plano Estatístico Analitic 2021'!J60</f>
        <v>88</v>
      </c>
      <c r="K94" s="203">
        <f>'Plano Estatístico Analitic 2021'!K60</f>
        <v>75</v>
      </c>
      <c r="L94" s="203">
        <f>'Plano Estatístico Analitic 2021'!L60</f>
        <v>124</v>
      </c>
      <c r="M94" s="203">
        <f>'Plano Estatístico Analitic 2021'!M60</f>
        <v>71</v>
      </c>
      <c r="N94" s="203">
        <f>'Plano Estatístico Analitic 2021'!N60</f>
        <v>998</v>
      </c>
      <c r="O94" s="203">
        <f>'Plano Estatístico Analitic 2021'!O60</f>
        <v>83.166666666666671</v>
      </c>
    </row>
    <row r="95" spans="1:15" ht="14.25" x14ac:dyDescent="0.2">
      <c r="A95" s="295" t="s">
        <v>450</v>
      </c>
      <c r="B95" s="325">
        <f>'Plano Estatístico Analitic 2021'!B61</f>
        <v>60</v>
      </c>
      <c r="C95" s="325">
        <f>'Plano Estatístico Analitic 2021'!C61</f>
        <v>50</v>
      </c>
      <c r="D95" s="325">
        <f>'Plano Estatístico Analitic 2021'!D61</f>
        <v>40</v>
      </c>
      <c r="E95" s="325">
        <f>'Plano Estatístico Analitic 2021'!E61</f>
        <v>48</v>
      </c>
      <c r="F95" s="325">
        <f>'Plano Estatístico Analitic 2021'!F61</f>
        <v>64</v>
      </c>
      <c r="G95" s="325">
        <f>'Plano Estatístico Analitic 2021'!G61</f>
        <v>59</v>
      </c>
      <c r="H95" s="325">
        <f>'Plano Estatístico Analitic 2021'!H61</f>
        <v>89</v>
      </c>
      <c r="I95" s="325">
        <f>'Plano Estatístico Analitic 2021'!I61</f>
        <v>92</v>
      </c>
      <c r="J95" s="325">
        <f>'Plano Estatístico Analitic 2021'!J61</f>
        <v>75</v>
      </c>
      <c r="K95" s="325">
        <f>'Plano Estatístico Analitic 2021'!K61</f>
        <v>64</v>
      </c>
      <c r="L95" s="325">
        <f>'Plano Estatístico Analitic 2021'!L61</f>
        <v>109</v>
      </c>
      <c r="M95" s="325">
        <f>'Plano Estatístico Analitic 2021'!M61</f>
        <v>63</v>
      </c>
      <c r="N95" s="325">
        <f>'Plano Estatístico Analitic 2021'!N61</f>
        <v>813</v>
      </c>
      <c r="O95" s="325">
        <f>'Plano Estatístico Analitic 2021'!O61</f>
        <v>67.75</v>
      </c>
    </row>
    <row r="96" spans="1:15" ht="14.25" x14ac:dyDescent="0.2">
      <c r="A96" s="337" t="s">
        <v>451</v>
      </c>
      <c r="B96" s="203">
        <f>'Plano Estatístico Analitic 2021'!B62</f>
        <v>15</v>
      </c>
      <c r="C96" s="203">
        <f>'Plano Estatístico Analitic 2021'!C62</f>
        <v>10</v>
      </c>
      <c r="D96" s="203">
        <f>'Plano Estatístico Analitic 2021'!D62</f>
        <v>16</v>
      </c>
      <c r="E96" s="203">
        <f>'Plano Estatístico Analitic 2021'!E62</f>
        <v>8</v>
      </c>
      <c r="F96" s="203">
        <f>'Plano Estatístico Analitic 2021'!F62</f>
        <v>30</v>
      </c>
      <c r="G96" s="203">
        <f>'Plano Estatístico Analitic 2021'!G62</f>
        <v>20</v>
      </c>
      <c r="H96" s="203">
        <f>'Plano Estatístico Analitic 2021'!H62</f>
        <v>25</v>
      </c>
      <c r="I96" s="203">
        <f>'Plano Estatístico Analitic 2021'!I62</f>
        <v>47</v>
      </c>
      <c r="J96" s="203">
        <f>'Plano Estatístico Analitic 2021'!J62</f>
        <v>38</v>
      </c>
      <c r="K96" s="203">
        <f>'Plano Estatístico Analitic 2021'!K62</f>
        <v>28</v>
      </c>
      <c r="L96" s="203">
        <f>'Plano Estatístico Analitic 2021'!L62</f>
        <v>26</v>
      </c>
      <c r="M96" s="203">
        <f>'Plano Estatístico Analitic 2021'!M62</f>
        <v>18</v>
      </c>
      <c r="N96" s="203">
        <f>'Plano Estatístico Analitic 2021'!N62</f>
        <v>281</v>
      </c>
      <c r="O96" s="203">
        <f>'Plano Estatístico Analitic 2021'!O62</f>
        <v>23.416666666666668</v>
      </c>
    </row>
    <row r="97" spans="1:15" ht="14.25" x14ac:dyDescent="0.2">
      <c r="A97" s="295" t="s">
        <v>452</v>
      </c>
      <c r="B97" s="325">
        <f>'Plano Estatístico Analitic 2021'!B63</f>
        <v>21</v>
      </c>
      <c r="C97" s="325">
        <f>'Plano Estatístico Analitic 2021'!C63</f>
        <v>22</v>
      </c>
      <c r="D97" s="325">
        <f>'Plano Estatístico Analitic 2021'!D63</f>
        <v>38</v>
      </c>
      <c r="E97" s="325">
        <f>'Plano Estatístico Analitic 2021'!E63</f>
        <v>34</v>
      </c>
      <c r="F97" s="325">
        <f>'Plano Estatístico Analitic 2021'!F63</f>
        <v>31</v>
      </c>
      <c r="G97" s="325">
        <f>'Plano Estatístico Analitic 2021'!G63</f>
        <v>42</v>
      </c>
      <c r="H97" s="325">
        <f>'Plano Estatístico Analitic 2021'!H63</f>
        <v>76</v>
      </c>
      <c r="I97" s="325">
        <f>'Plano Estatístico Analitic 2021'!I63</f>
        <v>61</v>
      </c>
      <c r="J97" s="325">
        <f>'Plano Estatístico Analitic 2021'!J63</f>
        <v>49</v>
      </c>
      <c r="K97" s="325">
        <f>'Plano Estatístico Analitic 2021'!K63</f>
        <v>62</v>
      </c>
      <c r="L97" s="325">
        <f>'Plano Estatístico Analitic 2021'!L63</f>
        <v>66</v>
      </c>
      <c r="M97" s="325">
        <f>'Plano Estatístico Analitic 2021'!M63</f>
        <v>46</v>
      </c>
      <c r="N97" s="325">
        <f>'Plano Estatístico Analitic 2021'!N63</f>
        <v>548</v>
      </c>
      <c r="O97" s="325">
        <f>'Plano Estatístico Analitic 2021'!O63</f>
        <v>45.666666666666664</v>
      </c>
    </row>
    <row r="98" spans="1:15" ht="14.25" x14ac:dyDescent="0.2">
      <c r="A98" s="337" t="s">
        <v>453</v>
      </c>
      <c r="B98" s="203">
        <f>'Plano Estatístico Analitic 2021'!B64</f>
        <v>6</v>
      </c>
      <c r="C98" s="203">
        <f>'Plano Estatístico Analitic 2021'!C64</f>
        <v>12</v>
      </c>
      <c r="D98" s="203">
        <f>'Plano Estatístico Analitic 2021'!D64</f>
        <v>16</v>
      </c>
      <c r="E98" s="203">
        <f>'Plano Estatístico Analitic 2021'!E64</f>
        <v>15</v>
      </c>
      <c r="F98" s="203">
        <f>'Plano Estatístico Analitic 2021'!F64</f>
        <v>24</v>
      </c>
      <c r="G98" s="203">
        <f>'Plano Estatístico Analitic 2021'!G64</f>
        <v>35</v>
      </c>
      <c r="H98" s="203">
        <f>'Plano Estatístico Analitic 2021'!H64</f>
        <v>37</v>
      </c>
      <c r="I98" s="203">
        <f>'Plano Estatístico Analitic 2021'!I64</f>
        <v>46</v>
      </c>
      <c r="J98" s="203">
        <f>'Plano Estatístico Analitic 2021'!J64</f>
        <v>39</v>
      </c>
      <c r="K98" s="203">
        <f>'Plano Estatístico Analitic 2021'!K64</f>
        <v>30</v>
      </c>
      <c r="L98" s="203">
        <f>'Plano Estatístico Analitic 2021'!L64</f>
        <v>37</v>
      </c>
      <c r="M98" s="203">
        <f>'Plano Estatístico Analitic 2021'!M64</f>
        <v>34</v>
      </c>
      <c r="N98" s="203">
        <f>'Plano Estatístico Analitic 2021'!N64</f>
        <v>331</v>
      </c>
      <c r="O98" s="203">
        <f>'Plano Estatístico Analitic 2021'!O64</f>
        <v>27.583333333333332</v>
      </c>
    </row>
    <row r="99" spans="1:15" ht="14.25" x14ac:dyDescent="0.2">
      <c r="A99" s="295" t="s">
        <v>454</v>
      </c>
      <c r="B99" s="325">
        <f>'Plano Estatístico Analitic 2021'!B65</f>
        <v>14</v>
      </c>
      <c r="C99" s="325">
        <f>'Plano Estatístico Analitic 2021'!C65</f>
        <v>10</v>
      </c>
      <c r="D99" s="325">
        <f>'Plano Estatístico Analitic 2021'!D65</f>
        <v>16</v>
      </c>
      <c r="E99" s="325">
        <f>'Plano Estatístico Analitic 2021'!E65</f>
        <v>26</v>
      </c>
      <c r="F99" s="325">
        <f>'Plano Estatístico Analitic 2021'!F65</f>
        <v>27</v>
      </c>
      <c r="G99" s="325">
        <f>'Plano Estatístico Analitic 2021'!G65</f>
        <v>61</v>
      </c>
      <c r="H99" s="325">
        <f>'Plano Estatístico Analitic 2021'!H65</f>
        <v>36</v>
      </c>
      <c r="I99" s="325">
        <f>'Plano Estatístico Analitic 2021'!I65</f>
        <v>88</v>
      </c>
      <c r="J99" s="325">
        <f>'Plano Estatístico Analitic 2021'!J65</f>
        <v>44</v>
      </c>
      <c r="K99" s="325">
        <f>'Plano Estatístico Analitic 2021'!K65</f>
        <v>45</v>
      </c>
      <c r="L99" s="325">
        <f>'Plano Estatístico Analitic 2021'!L65</f>
        <v>67</v>
      </c>
      <c r="M99" s="325">
        <f>'Plano Estatístico Analitic 2021'!M65</f>
        <v>47</v>
      </c>
      <c r="N99" s="325">
        <f>'Plano Estatístico Analitic 2021'!N65</f>
        <v>481</v>
      </c>
      <c r="O99" s="325">
        <f>'Plano Estatístico Analitic 2021'!O65</f>
        <v>40.083333333333336</v>
      </c>
    </row>
    <row r="100" spans="1:15" x14ac:dyDescent="0.2">
      <c r="A100" s="338" t="s">
        <v>0</v>
      </c>
      <c r="B100" s="647">
        <f t="shared" ref="B100:O100" si="0">SUM(B60:B99)</f>
        <v>12595</v>
      </c>
      <c r="C100" s="647">
        <f t="shared" si="0"/>
        <v>11845</v>
      </c>
      <c r="D100" s="647">
        <f t="shared" si="0"/>
        <v>10816</v>
      </c>
      <c r="E100" s="647">
        <f t="shared" si="0"/>
        <v>14475</v>
      </c>
      <c r="F100" s="647">
        <f t="shared" si="0"/>
        <v>18323</v>
      </c>
      <c r="G100" s="647">
        <f t="shared" si="0"/>
        <v>17799</v>
      </c>
      <c r="H100" s="647">
        <f t="shared" si="0"/>
        <v>21764</v>
      </c>
      <c r="I100" s="647">
        <f t="shared" si="0"/>
        <v>18195</v>
      </c>
      <c r="J100" s="647">
        <f t="shared" si="0"/>
        <v>16750</v>
      </c>
      <c r="K100" s="647">
        <f t="shared" si="0"/>
        <v>17174</v>
      </c>
      <c r="L100" s="647">
        <f t="shared" si="0"/>
        <v>19148</v>
      </c>
      <c r="M100" s="647">
        <f t="shared" si="0"/>
        <v>15533</v>
      </c>
      <c r="N100" s="647">
        <f t="shared" si="0"/>
        <v>194417</v>
      </c>
      <c r="O100" s="647">
        <f t="shared" si="0"/>
        <v>16202.35</v>
      </c>
    </row>
    <row r="101" spans="1:15" s="52" customFormat="1" x14ac:dyDescent="0.2">
      <c r="A101" s="339"/>
      <c r="B101" s="340"/>
      <c r="C101" s="340"/>
      <c r="D101" s="340"/>
      <c r="E101" s="340"/>
      <c r="F101" s="340"/>
      <c r="G101" s="340"/>
      <c r="H101" s="340"/>
      <c r="I101" s="340"/>
      <c r="J101" s="340"/>
      <c r="K101" s="340"/>
      <c r="L101" s="340"/>
      <c r="M101" s="340"/>
      <c r="N101" s="340"/>
      <c r="O101" s="341"/>
    </row>
    <row r="102" spans="1:15" ht="14.25" x14ac:dyDescent="0.2">
      <c r="A102" s="725"/>
      <c r="B102" s="725"/>
      <c r="C102" s="725"/>
      <c r="D102" s="725"/>
      <c r="E102" s="725"/>
      <c r="F102" s="725"/>
      <c r="G102" s="725"/>
      <c r="H102" s="725"/>
      <c r="I102" s="725"/>
      <c r="J102" s="725"/>
      <c r="K102" s="725"/>
      <c r="L102" s="725"/>
      <c r="M102" s="725"/>
      <c r="N102" s="725"/>
      <c r="O102" s="725"/>
    </row>
    <row r="103" spans="1:15" x14ac:dyDescent="0.2">
      <c r="A103" s="718" t="s">
        <v>508</v>
      </c>
      <c r="B103" s="719"/>
      <c r="C103" s="719"/>
      <c r="D103" s="719"/>
      <c r="E103" s="719"/>
      <c r="F103" s="719"/>
      <c r="G103" s="719"/>
      <c r="H103" s="719"/>
      <c r="I103" s="719"/>
      <c r="J103" s="719"/>
      <c r="K103" s="719"/>
      <c r="L103" s="719"/>
      <c r="M103" s="719"/>
      <c r="N103" s="719"/>
      <c r="O103" s="720"/>
    </row>
    <row r="104" spans="1:15" ht="6" customHeight="1" x14ac:dyDescent="0.2">
      <c r="A104" s="721"/>
      <c r="B104" s="721"/>
      <c r="C104" s="721"/>
      <c r="D104" s="721"/>
      <c r="E104" s="721"/>
      <c r="F104" s="721"/>
      <c r="G104" s="721"/>
      <c r="H104" s="721"/>
      <c r="I104" s="721"/>
      <c r="J104" s="721"/>
      <c r="K104" s="721"/>
      <c r="L104" s="721"/>
      <c r="M104" s="721"/>
      <c r="N104" s="721"/>
      <c r="O104" s="721"/>
    </row>
    <row r="105" spans="1:15" s="51" customFormat="1" x14ac:dyDescent="0.2">
      <c r="A105" s="311" t="s">
        <v>410</v>
      </c>
      <c r="B105" s="648">
        <v>44197</v>
      </c>
      <c r="C105" s="648">
        <v>44228</v>
      </c>
      <c r="D105" s="648">
        <v>44256</v>
      </c>
      <c r="E105" s="648">
        <v>44287</v>
      </c>
      <c r="F105" s="648">
        <v>44317</v>
      </c>
      <c r="G105" s="648">
        <v>44348</v>
      </c>
      <c r="H105" s="648">
        <v>44378</v>
      </c>
      <c r="I105" s="648">
        <v>44409</v>
      </c>
      <c r="J105" s="648">
        <v>44440</v>
      </c>
      <c r="K105" s="648">
        <v>44470</v>
      </c>
      <c r="L105" s="648">
        <v>44501</v>
      </c>
      <c r="M105" s="648">
        <v>44531</v>
      </c>
      <c r="N105" s="648" t="s">
        <v>408</v>
      </c>
      <c r="O105" s="648" t="s">
        <v>360</v>
      </c>
    </row>
    <row r="106" spans="1:15" s="51" customFormat="1" ht="14.25" x14ac:dyDescent="0.2">
      <c r="A106" s="342" t="s">
        <v>312</v>
      </c>
      <c r="B106" s="203">
        <f>'Plano Estatístico Analitic 2021'!B215</f>
        <v>112</v>
      </c>
      <c r="C106" s="203">
        <f>'Plano Estatístico Analitic 2021'!C215</f>
        <v>258</v>
      </c>
      <c r="D106" s="203">
        <f>'Plano Estatístico Analitic 2021'!D215</f>
        <v>170</v>
      </c>
      <c r="E106" s="203">
        <f>'Plano Estatístico Analitic 2021'!E215</f>
        <v>223</v>
      </c>
      <c r="F106" s="203">
        <f>'Plano Estatístico Analitic 2021'!F215</f>
        <v>208</v>
      </c>
      <c r="G106" s="203">
        <f>'Plano Estatístico Analitic 2021'!G215</f>
        <v>171</v>
      </c>
      <c r="H106" s="203">
        <f>'Plano Estatístico Analitic 2021'!H215</f>
        <v>209</v>
      </c>
      <c r="I106" s="203">
        <f>'Plano Estatístico Analitic 2021'!I215</f>
        <v>164</v>
      </c>
      <c r="J106" s="203">
        <f>'Plano Estatístico Analitic 2021'!J215</f>
        <v>249</v>
      </c>
      <c r="K106" s="203">
        <f>'Plano Estatístico Analitic 2021'!K215</f>
        <v>175</v>
      </c>
      <c r="L106" s="203">
        <f>'Plano Estatístico Analitic 2021'!L215</f>
        <v>177</v>
      </c>
      <c r="M106" s="203">
        <f>'Plano Estatístico Analitic 2021'!M215</f>
        <v>152</v>
      </c>
      <c r="N106" s="203">
        <f>'Plano Estatístico Analitic 2021'!N215</f>
        <v>2268</v>
      </c>
      <c r="O106" s="203">
        <f>'Plano Estatístico Analitic 2021'!O215</f>
        <v>189</v>
      </c>
    </row>
    <row r="107" spans="1:15" s="51" customFormat="1" ht="14.25" x14ac:dyDescent="0.2">
      <c r="A107" s="343" t="s">
        <v>313</v>
      </c>
      <c r="B107" s="325">
        <f>'Plano Estatístico Analitic 2021'!B216</f>
        <v>36</v>
      </c>
      <c r="C107" s="325">
        <f>'Plano Estatístico Analitic 2021'!C216</f>
        <v>40</v>
      </c>
      <c r="D107" s="325">
        <f>'Plano Estatístico Analitic 2021'!D216</f>
        <v>65</v>
      </c>
      <c r="E107" s="325">
        <f>'Plano Estatístico Analitic 2021'!E216</f>
        <v>88</v>
      </c>
      <c r="F107" s="325">
        <f>'Plano Estatístico Analitic 2021'!F216</f>
        <v>90</v>
      </c>
      <c r="G107" s="325">
        <f>'Plano Estatístico Analitic 2021'!G216</f>
        <v>48</v>
      </c>
      <c r="H107" s="325">
        <f>'Plano Estatístico Analitic 2021'!H216</f>
        <v>84</v>
      </c>
      <c r="I107" s="325">
        <f>'Plano Estatístico Analitic 2021'!I216</f>
        <v>94</v>
      </c>
      <c r="J107" s="325">
        <f>'Plano Estatístico Analitic 2021'!J216</f>
        <v>86</v>
      </c>
      <c r="K107" s="325">
        <f>'Plano Estatístico Analitic 2021'!K216</f>
        <v>57</v>
      </c>
      <c r="L107" s="325">
        <f>'Plano Estatístico Analitic 2021'!L216</f>
        <v>62</v>
      </c>
      <c r="M107" s="325">
        <f>'Plano Estatístico Analitic 2021'!M216</f>
        <v>83</v>
      </c>
      <c r="N107" s="325">
        <f>'Plano Estatístico Analitic 2021'!N216</f>
        <v>833</v>
      </c>
      <c r="O107" s="325">
        <f>'Plano Estatístico Analitic 2021'!O216</f>
        <v>69.416666666666671</v>
      </c>
    </row>
    <row r="108" spans="1:15" s="51" customFormat="1" ht="14.25" x14ac:dyDescent="0.2">
      <c r="A108" s="342" t="s">
        <v>314</v>
      </c>
      <c r="B108" s="203">
        <f>'Plano Estatístico Analitic 2021'!B217</f>
        <v>32</v>
      </c>
      <c r="C108" s="203">
        <f>'Plano Estatístico Analitic 2021'!C217</f>
        <v>59</v>
      </c>
      <c r="D108" s="203">
        <f>'Plano Estatístico Analitic 2021'!D217</f>
        <v>128</v>
      </c>
      <c r="E108" s="203">
        <f>'Plano Estatístico Analitic 2021'!E217</f>
        <v>131</v>
      </c>
      <c r="F108" s="203">
        <f>'Plano Estatístico Analitic 2021'!F217</f>
        <v>97</v>
      </c>
      <c r="G108" s="203">
        <f>'Plano Estatístico Analitic 2021'!G217</f>
        <v>89</v>
      </c>
      <c r="H108" s="203">
        <f>'Plano Estatístico Analitic 2021'!H217</f>
        <v>169</v>
      </c>
      <c r="I108" s="203">
        <f>'Plano Estatístico Analitic 2021'!I217</f>
        <v>197</v>
      </c>
      <c r="J108" s="203">
        <f>'Plano Estatístico Analitic 2021'!J217</f>
        <v>167</v>
      </c>
      <c r="K108" s="203">
        <f>'Plano Estatístico Analitic 2021'!K217</f>
        <v>232</v>
      </c>
      <c r="L108" s="203">
        <f>'Plano Estatístico Analitic 2021'!L217</f>
        <v>150</v>
      </c>
      <c r="M108" s="203">
        <f>'Plano Estatístico Analitic 2021'!M217</f>
        <v>104</v>
      </c>
      <c r="N108" s="203">
        <f>'Plano Estatístico Analitic 2021'!N217</f>
        <v>1555</v>
      </c>
      <c r="O108" s="203">
        <f>'Plano Estatístico Analitic 2021'!O217</f>
        <v>129.58333333333334</v>
      </c>
    </row>
    <row r="109" spans="1:15" s="51" customFormat="1" ht="14.25" x14ac:dyDescent="0.2">
      <c r="A109" s="343" t="s">
        <v>315</v>
      </c>
      <c r="B109" s="325">
        <f>'Plano Estatístico Analitic 2021'!B218</f>
        <v>34</v>
      </c>
      <c r="C109" s="325">
        <f>'Plano Estatístico Analitic 2021'!C218</f>
        <v>29</v>
      </c>
      <c r="D109" s="325">
        <f>'Plano Estatístico Analitic 2021'!D218</f>
        <v>93</v>
      </c>
      <c r="E109" s="325">
        <f>'Plano Estatístico Analitic 2021'!E218</f>
        <v>117</v>
      </c>
      <c r="F109" s="325">
        <f>'Plano Estatístico Analitic 2021'!F218</f>
        <v>100</v>
      </c>
      <c r="G109" s="325">
        <f>'Plano Estatístico Analitic 2021'!G218</f>
        <v>79</v>
      </c>
      <c r="H109" s="325">
        <f>'Plano Estatístico Analitic 2021'!H218</f>
        <v>173</v>
      </c>
      <c r="I109" s="325">
        <f>'Plano Estatístico Analitic 2021'!I218</f>
        <v>95</v>
      </c>
      <c r="J109" s="325">
        <f>'Plano Estatístico Analitic 2021'!J218</f>
        <v>97</v>
      </c>
      <c r="K109" s="325">
        <f>'Plano Estatístico Analitic 2021'!K218</f>
        <v>111</v>
      </c>
      <c r="L109" s="325">
        <f>'Plano Estatístico Analitic 2021'!L218</f>
        <v>98</v>
      </c>
      <c r="M109" s="325">
        <f>'Plano Estatístico Analitic 2021'!M218</f>
        <v>105</v>
      </c>
      <c r="N109" s="325">
        <f>'Plano Estatístico Analitic 2021'!N218</f>
        <v>1131</v>
      </c>
      <c r="O109" s="325">
        <f>'Plano Estatístico Analitic 2021'!O218</f>
        <v>94.25</v>
      </c>
    </row>
    <row r="110" spans="1:15" s="51" customFormat="1" ht="14.25" x14ac:dyDescent="0.2">
      <c r="A110" s="342" t="s">
        <v>316</v>
      </c>
      <c r="B110" s="203">
        <f>'Plano Estatístico Analitic 2021'!B219</f>
        <v>105</v>
      </c>
      <c r="C110" s="203">
        <f>'Plano Estatístico Analitic 2021'!C219</f>
        <v>109</v>
      </c>
      <c r="D110" s="203">
        <f>'Plano Estatístico Analitic 2021'!D219</f>
        <v>198</v>
      </c>
      <c r="E110" s="203">
        <f>'Plano Estatístico Analitic 2021'!E219</f>
        <v>161</v>
      </c>
      <c r="F110" s="203">
        <f>'Plano Estatístico Analitic 2021'!F219</f>
        <v>222</v>
      </c>
      <c r="G110" s="203">
        <f>'Plano Estatístico Analitic 2021'!G219</f>
        <v>159</v>
      </c>
      <c r="H110" s="203">
        <f>'Plano Estatístico Analitic 2021'!H219</f>
        <v>198</v>
      </c>
      <c r="I110" s="203">
        <f>'Plano Estatístico Analitic 2021'!I219</f>
        <v>176</v>
      </c>
      <c r="J110" s="203">
        <f>'Plano Estatístico Analitic 2021'!J219</f>
        <v>174</v>
      </c>
      <c r="K110" s="203">
        <f>'Plano Estatístico Analitic 2021'!K219</f>
        <v>176</v>
      </c>
      <c r="L110" s="203">
        <f>'Plano Estatístico Analitic 2021'!L219</f>
        <v>201</v>
      </c>
      <c r="M110" s="203">
        <f>'Plano Estatístico Analitic 2021'!M219</f>
        <v>209</v>
      </c>
      <c r="N110" s="203">
        <f>'Plano Estatístico Analitic 2021'!N219</f>
        <v>2088</v>
      </c>
      <c r="O110" s="203">
        <f>'Plano Estatístico Analitic 2021'!O219</f>
        <v>174</v>
      </c>
    </row>
    <row r="111" spans="1:15" s="51" customFormat="1" ht="14.25" x14ac:dyDescent="0.2">
      <c r="A111" s="343" t="s">
        <v>317</v>
      </c>
      <c r="B111" s="325">
        <f>'Plano Estatístico Analitic 2021'!B220</f>
        <v>62</v>
      </c>
      <c r="C111" s="325">
        <f>'Plano Estatístico Analitic 2021'!C220</f>
        <v>58</v>
      </c>
      <c r="D111" s="325">
        <f>'Plano Estatístico Analitic 2021'!D220</f>
        <v>92</v>
      </c>
      <c r="E111" s="325">
        <f>'Plano Estatístico Analitic 2021'!E220</f>
        <v>58</v>
      </c>
      <c r="F111" s="325">
        <f>'Plano Estatístico Analitic 2021'!F220</f>
        <v>123</v>
      </c>
      <c r="G111" s="325">
        <f>'Plano Estatístico Analitic 2021'!G220</f>
        <v>84</v>
      </c>
      <c r="H111" s="325">
        <f>'Plano Estatístico Analitic 2021'!H220</f>
        <v>108</v>
      </c>
      <c r="I111" s="325">
        <f>'Plano Estatístico Analitic 2021'!I220</f>
        <v>112</v>
      </c>
      <c r="J111" s="325">
        <f>'Plano Estatístico Analitic 2021'!J220</f>
        <v>95</v>
      </c>
      <c r="K111" s="325">
        <f>'Plano Estatístico Analitic 2021'!K220</f>
        <v>91</v>
      </c>
      <c r="L111" s="325">
        <f>'Plano Estatístico Analitic 2021'!L220</f>
        <v>100</v>
      </c>
      <c r="M111" s="325">
        <f>'Plano Estatístico Analitic 2021'!M220</f>
        <v>80</v>
      </c>
      <c r="N111" s="325">
        <f>'Plano Estatístico Analitic 2021'!N220</f>
        <v>1063</v>
      </c>
      <c r="O111" s="325">
        <f>'Plano Estatístico Analitic 2021'!O220</f>
        <v>88.583333333333329</v>
      </c>
    </row>
    <row r="112" spans="1:15" s="51" customFormat="1" ht="14.25" x14ac:dyDescent="0.2">
      <c r="A112" s="342" t="s">
        <v>318</v>
      </c>
      <c r="B112" s="203">
        <f>'Plano Estatístico Analitic 2021'!B221</f>
        <v>8</v>
      </c>
      <c r="C112" s="203">
        <f>'Plano Estatístico Analitic 2021'!C221</f>
        <v>70</v>
      </c>
      <c r="D112" s="203">
        <f>'Plano Estatístico Analitic 2021'!D221</f>
        <v>36</v>
      </c>
      <c r="E112" s="203">
        <f>'Plano Estatístico Analitic 2021'!E221</f>
        <v>39</v>
      </c>
      <c r="F112" s="203">
        <f>'Plano Estatístico Analitic 2021'!F221</f>
        <v>92</v>
      </c>
      <c r="G112" s="203">
        <f>'Plano Estatístico Analitic 2021'!G221</f>
        <v>24</v>
      </c>
      <c r="H112" s="203">
        <f>'Plano Estatístico Analitic 2021'!H221</f>
        <v>56</v>
      </c>
      <c r="I112" s="203">
        <f>'Plano Estatístico Analitic 2021'!I221</f>
        <v>79</v>
      </c>
      <c r="J112" s="203">
        <f>'Plano Estatístico Analitic 2021'!J221</f>
        <v>47</v>
      </c>
      <c r="K112" s="203">
        <f>'Plano Estatístico Analitic 2021'!K221</f>
        <v>87</v>
      </c>
      <c r="L112" s="203">
        <f>'Plano Estatístico Analitic 2021'!L221</f>
        <v>40</v>
      </c>
      <c r="M112" s="203">
        <f>'Plano Estatístico Analitic 2021'!M221</f>
        <v>72</v>
      </c>
      <c r="N112" s="203">
        <f>'Plano Estatístico Analitic 2021'!N221</f>
        <v>650</v>
      </c>
      <c r="O112" s="203">
        <f>'Plano Estatístico Analitic 2021'!O221</f>
        <v>54.166666666666664</v>
      </c>
    </row>
    <row r="113" spans="1:15" ht="14.25" x14ac:dyDescent="0.2">
      <c r="A113" s="343" t="s">
        <v>319</v>
      </c>
      <c r="B113" s="325">
        <f>'Plano Estatístico Analitic 2021'!B222</f>
        <v>31</v>
      </c>
      <c r="C113" s="325">
        <f>'Plano Estatístico Analitic 2021'!C222</f>
        <v>63</v>
      </c>
      <c r="D113" s="325">
        <f>'Plano Estatístico Analitic 2021'!D222</f>
        <v>65</v>
      </c>
      <c r="E113" s="325">
        <f>'Plano Estatístico Analitic 2021'!E222</f>
        <v>76</v>
      </c>
      <c r="F113" s="325">
        <f>'Plano Estatístico Analitic 2021'!F222</f>
        <v>52</v>
      </c>
      <c r="G113" s="325">
        <f>'Plano Estatístico Analitic 2021'!G222</f>
        <v>75</v>
      </c>
      <c r="H113" s="325">
        <f>'Plano Estatístico Analitic 2021'!H222</f>
        <v>44</v>
      </c>
      <c r="I113" s="325">
        <f>'Plano Estatístico Analitic 2021'!I222</f>
        <v>73</v>
      </c>
      <c r="J113" s="325">
        <f>'Plano Estatístico Analitic 2021'!J222</f>
        <v>58</v>
      </c>
      <c r="K113" s="325">
        <f>'Plano Estatístico Analitic 2021'!K222</f>
        <v>48</v>
      </c>
      <c r="L113" s="325">
        <f>'Plano Estatístico Analitic 2021'!L222</f>
        <v>46</v>
      </c>
      <c r="M113" s="325">
        <f>'Plano Estatístico Analitic 2021'!M222</f>
        <v>69</v>
      </c>
      <c r="N113" s="325">
        <f>'Plano Estatístico Analitic 2021'!N222</f>
        <v>700</v>
      </c>
      <c r="O113" s="325">
        <f>'Plano Estatístico Analitic 2021'!O222</f>
        <v>58.333333333333336</v>
      </c>
    </row>
    <row r="114" spans="1:15" ht="14.25" x14ac:dyDescent="0.2">
      <c r="A114" s="342" t="s">
        <v>320</v>
      </c>
      <c r="B114" s="203">
        <f>'Plano Estatístico Analitic 2021'!B223</f>
        <v>17</v>
      </c>
      <c r="C114" s="203">
        <f>'Plano Estatístico Analitic 2021'!C223</f>
        <v>47</v>
      </c>
      <c r="D114" s="203">
        <f>'Plano Estatístico Analitic 2021'!D223</f>
        <v>60</v>
      </c>
      <c r="E114" s="203">
        <f>'Plano Estatístico Analitic 2021'!E223</f>
        <v>43</v>
      </c>
      <c r="F114" s="203">
        <f>'Plano Estatístico Analitic 2021'!F223</f>
        <v>69</v>
      </c>
      <c r="G114" s="203">
        <f>'Plano Estatístico Analitic 2021'!G223</f>
        <v>85</v>
      </c>
      <c r="H114" s="203">
        <f>'Plano Estatístico Analitic 2021'!H223</f>
        <v>45</v>
      </c>
      <c r="I114" s="203">
        <f>'Plano Estatístico Analitic 2021'!I223</f>
        <v>65</v>
      </c>
      <c r="J114" s="203">
        <f>'Plano Estatístico Analitic 2021'!J223</f>
        <v>75</v>
      </c>
      <c r="K114" s="203">
        <f>'Plano Estatístico Analitic 2021'!K223</f>
        <v>70</v>
      </c>
      <c r="L114" s="203">
        <f>'Plano Estatístico Analitic 2021'!L223</f>
        <v>82</v>
      </c>
      <c r="M114" s="203">
        <f>'Plano Estatístico Analitic 2021'!M223</f>
        <v>70</v>
      </c>
      <c r="N114" s="203">
        <f>'Plano Estatístico Analitic 2021'!N223</f>
        <v>728</v>
      </c>
      <c r="O114" s="203">
        <f>'Plano Estatístico Analitic 2021'!O223</f>
        <v>60.666666666666664</v>
      </c>
    </row>
    <row r="115" spans="1:15" ht="14.25" x14ac:dyDescent="0.2">
      <c r="A115" s="343" t="s">
        <v>321</v>
      </c>
      <c r="B115" s="325">
        <f>'Plano Estatístico Analitic 2021'!B224</f>
        <v>59</v>
      </c>
      <c r="C115" s="325">
        <f>'Plano Estatístico Analitic 2021'!C224</f>
        <v>130</v>
      </c>
      <c r="D115" s="325">
        <f>'Plano Estatístico Analitic 2021'!D224</f>
        <v>90</v>
      </c>
      <c r="E115" s="325">
        <f>'Plano Estatístico Analitic 2021'!E224</f>
        <v>127</v>
      </c>
      <c r="F115" s="325">
        <f>'Plano Estatístico Analitic 2021'!F224</f>
        <v>94</v>
      </c>
      <c r="G115" s="325">
        <f>'Plano Estatístico Analitic 2021'!G224</f>
        <v>83</v>
      </c>
      <c r="H115" s="325">
        <f>'Plano Estatístico Analitic 2021'!H224</f>
        <v>104</v>
      </c>
      <c r="I115" s="325">
        <f>'Plano Estatístico Analitic 2021'!I224</f>
        <v>72</v>
      </c>
      <c r="J115" s="325">
        <f>'Plano Estatístico Analitic 2021'!J224</f>
        <v>112</v>
      </c>
      <c r="K115" s="325">
        <f>'Plano Estatístico Analitic 2021'!K224</f>
        <v>79</v>
      </c>
      <c r="L115" s="325">
        <f>'Plano Estatístico Analitic 2021'!L224</f>
        <v>80</v>
      </c>
      <c r="M115" s="325">
        <f>'Plano Estatístico Analitic 2021'!M224</f>
        <v>72</v>
      </c>
      <c r="N115" s="325">
        <f>'Plano Estatístico Analitic 2021'!N224</f>
        <v>1102</v>
      </c>
      <c r="O115" s="325">
        <f>'Plano Estatístico Analitic 2021'!O224</f>
        <v>91.833333333333329</v>
      </c>
    </row>
    <row r="116" spans="1:15" ht="14.25" x14ac:dyDescent="0.2">
      <c r="A116" s="342" t="s">
        <v>322</v>
      </c>
      <c r="B116" s="203">
        <f>'Plano Estatístico Analitic 2021'!B225</f>
        <v>15</v>
      </c>
      <c r="C116" s="203">
        <f>'Plano Estatístico Analitic 2021'!C225</f>
        <v>72</v>
      </c>
      <c r="D116" s="203">
        <f>'Plano Estatístico Analitic 2021'!D225</f>
        <v>47</v>
      </c>
      <c r="E116" s="203">
        <f>'Plano Estatístico Analitic 2021'!E225</f>
        <v>78</v>
      </c>
      <c r="F116" s="203">
        <f>'Plano Estatístico Analitic 2021'!F225</f>
        <v>119</v>
      </c>
      <c r="G116" s="203">
        <f>'Plano Estatístico Analitic 2021'!G225</f>
        <v>126</v>
      </c>
      <c r="H116" s="203">
        <f>'Plano Estatístico Analitic 2021'!H225</f>
        <v>101</v>
      </c>
      <c r="I116" s="203">
        <f>'Plano Estatístico Analitic 2021'!I225</f>
        <v>78</v>
      </c>
      <c r="J116" s="203">
        <f>'Plano Estatístico Analitic 2021'!J225</f>
        <v>68</v>
      </c>
      <c r="K116" s="203">
        <f>'Plano Estatístico Analitic 2021'!K225</f>
        <v>87</v>
      </c>
      <c r="L116" s="203">
        <f>'Plano Estatístico Analitic 2021'!L225</f>
        <v>113</v>
      </c>
      <c r="M116" s="203">
        <f>'Plano Estatístico Analitic 2021'!M225</f>
        <v>73</v>
      </c>
      <c r="N116" s="203">
        <f>'Plano Estatístico Analitic 2021'!N225</f>
        <v>977</v>
      </c>
      <c r="O116" s="203">
        <f>'Plano Estatístico Analitic 2021'!O225</f>
        <v>81.416666666666671</v>
      </c>
    </row>
    <row r="117" spans="1:15" ht="14.25" x14ac:dyDescent="0.2">
      <c r="A117" s="343" t="s">
        <v>323</v>
      </c>
      <c r="B117" s="325">
        <f>'Plano Estatístico Analitic 2021'!B226</f>
        <v>769</v>
      </c>
      <c r="C117" s="325">
        <f>'Plano Estatístico Analitic 2021'!C226</f>
        <v>652</v>
      </c>
      <c r="D117" s="325">
        <f>'Plano Estatístico Analitic 2021'!D226</f>
        <v>625</v>
      </c>
      <c r="E117" s="325">
        <f>'Plano Estatístico Analitic 2021'!E226</f>
        <v>718</v>
      </c>
      <c r="F117" s="325">
        <f>'Plano Estatístico Analitic 2021'!F226</f>
        <v>1059</v>
      </c>
      <c r="G117" s="325">
        <f>'Plano Estatístico Analitic 2021'!G226</f>
        <v>721</v>
      </c>
      <c r="H117" s="325">
        <f>'Plano Estatístico Analitic 2021'!H226</f>
        <v>1181</v>
      </c>
      <c r="I117" s="325">
        <f>'Plano Estatístico Analitic 2021'!I226</f>
        <v>964</v>
      </c>
      <c r="J117" s="325">
        <f>'Plano Estatístico Analitic 2021'!J226</f>
        <v>921</v>
      </c>
      <c r="K117" s="325">
        <f>'Plano Estatístico Analitic 2021'!K226</f>
        <v>1020</v>
      </c>
      <c r="L117" s="325">
        <f>'Plano Estatístico Analitic 2021'!L226</f>
        <v>899</v>
      </c>
      <c r="M117" s="325">
        <f>'Plano Estatístico Analitic 2021'!M226</f>
        <v>866</v>
      </c>
      <c r="N117" s="325">
        <f>'Plano Estatístico Analitic 2021'!N226</f>
        <v>10395</v>
      </c>
      <c r="O117" s="325">
        <f>'Plano Estatístico Analitic 2021'!O226</f>
        <v>866.25</v>
      </c>
    </row>
    <row r="118" spans="1:15" ht="14.25" x14ac:dyDescent="0.2">
      <c r="A118" s="342" t="s">
        <v>324</v>
      </c>
      <c r="B118" s="203">
        <f>'Plano Estatístico Analitic 2021'!B227</f>
        <v>45</v>
      </c>
      <c r="C118" s="203">
        <f>'Plano Estatístico Analitic 2021'!C227</f>
        <v>46</v>
      </c>
      <c r="D118" s="203">
        <f>'Plano Estatístico Analitic 2021'!D227</f>
        <v>61</v>
      </c>
      <c r="E118" s="203">
        <f>'Plano Estatístico Analitic 2021'!E227</f>
        <v>58</v>
      </c>
      <c r="F118" s="203">
        <f>'Plano Estatístico Analitic 2021'!F227</f>
        <v>53</v>
      </c>
      <c r="G118" s="203">
        <f>'Plano Estatístico Analitic 2021'!G227</f>
        <v>40</v>
      </c>
      <c r="H118" s="203">
        <f>'Plano Estatístico Analitic 2021'!H227</f>
        <v>60</v>
      </c>
      <c r="I118" s="203">
        <f>'Plano Estatístico Analitic 2021'!I227</f>
        <v>54</v>
      </c>
      <c r="J118" s="203">
        <f>'Plano Estatístico Analitic 2021'!J227</f>
        <v>54</v>
      </c>
      <c r="K118" s="203">
        <f>'Plano Estatístico Analitic 2021'!K227</f>
        <v>41</v>
      </c>
      <c r="L118" s="203">
        <f>'Plano Estatístico Analitic 2021'!L227</f>
        <v>33</v>
      </c>
      <c r="M118" s="203">
        <f>'Plano Estatístico Analitic 2021'!M227</f>
        <v>35</v>
      </c>
      <c r="N118" s="203">
        <f>'Plano Estatístico Analitic 2021'!N227</f>
        <v>580</v>
      </c>
      <c r="O118" s="203">
        <f>'Plano Estatístico Analitic 2021'!O227</f>
        <v>48.333333333333336</v>
      </c>
    </row>
    <row r="119" spans="1:15" ht="14.25" x14ac:dyDescent="0.2">
      <c r="A119" s="343" t="s">
        <v>325</v>
      </c>
      <c r="B119" s="325">
        <f>'Plano Estatístico Analitic 2021'!B228</f>
        <v>34</v>
      </c>
      <c r="C119" s="325">
        <f>'Plano Estatístico Analitic 2021'!C228</f>
        <v>48</v>
      </c>
      <c r="D119" s="325">
        <f>'Plano Estatístico Analitic 2021'!D228</f>
        <v>76</v>
      </c>
      <c r="E119" s="325">
        <f>'Plano Estatístico Analitic 2021'!E228</f>
        <v>123</v>
      </c>
      <c r="F119" s="325">
        <f>'Plano Estatístico Analitic 2021'!F228</f>
        <v>125</v>
      </c>
      <c r="G119" s="325">
        <f>'Plano Estatístico Analitic 2021'!G228</f>
        <v>79</v>
      </c>
      <c r="H119" s="325">
        <f>'Plano Estatístico Analitic 2021'!H228</f>
        <v>80</v>
      </c>
      <c r="I119" s="325">
        <f>'Plano Estatístico Analitic 2021'!I228</f>
        <v>117</v>
      </c>
      <c r="J119" s="325">
        <f>'Plano Estatístico Analitic 2021'!J228</f>
        <v>103</v>
      </c>
      <c r="K119" s="325">
        <f>'Plano Estatístico Analitic 2021'!K228</f>
        <v>96</v>
      </c>
      <c r="L119" s="325">
        <f>'Plano Estatístico Analitic 2021'!L228</f>
        <v>81</v>
      </c>
      <c r="M119" s="325">
        <f>'Plano Estatístico Analitic 2021'!M228</f>
        <v>42</v>
      </c>
      <c r="N119" s="325">
        <f>'Plano Estatístico Analitic 2021'!N228</f>
        <v>1004</v>
      </c>
      <c r="O119" s="325">
        <f>'Plano Estatístico Analitic 2021'!O228</f>
        <v>83.666666666666671</v>
      </c>
    </row>
    <row r="120" spans="1:15" ht="14.25" x14ac:dyDescent="0.2">
      <c r="A120" s="342" t="s">
        <v>326</v>
      </c>
      <c r="B120" s="203">
        <f>'Plano Estatístico Analitic 2021'!B229</f>
        <v>192</v>
      </c>
      <c r="C120" s="203">
        <f>'Plano Estatístico Analitic 2021'!C229</f>
        <v>129</v>
      </c>
      <c r="D120" s="203">
        <f>'Plano Estatístico Analitic 2021'!D229</f>
        <v>102</v>
      </c>
      <c r="E120" s="203">
        <f>'Plano Estatístico Analitic 2021'!E229</f>
        <v>180</v>
      </c>
      <c r="F120" s="203">
        <f>'Plano Estatístico Analitic 2021'!F229</f>
        <v>160</v>
      </c>
      <c r="G120" s="203">
        <f>'Plano Estatístico Analitic 2021'!G229</f>
        <v>229</v>
      </c>
      <c r="H120" s="203">
        <f>'Plano Estatístico Analitic 2021'!H229</f>
        <v>275</v>
      </c>
      <c r="I120" s="203">
        <f>'Plano Estatístico Analitic 2021'!I229</f>
        <v>209</v>
      </c>
      <c r="J120" s="203">
        <f>'Plano Estatístico Analitic 2021'!J229</f>
        <v>176</v>
      </c>
      <c r="K120" s="203">
        <f>'Plano Estatístico Analitic 2021'!K229</f>
        <v>191</v>
      </c>
      <c r="L120" s="203">
        <f>'Plano Estatístico Analitic 2021'!L229</f>
        <v>298</v>
      </c>
      <c r="M120" s="203">
        <f>'Plano Estatístico Analitic 2021'!M229</f>
        <v>326</v>
      </c>
      <c r="N120" s="203">
        <f>'Plano Estatístico Analitic 2021'!N229</f>
        <v>2467</v>
      </c>
      <c r="O120" s="203">
        <f>'Plano Estatístico Analitic 2021'!O229</f>
        <v>205.58333333333334</v>
      </c>
    </row>
    <row r="121" spans="1:15" s="52" customFormat="1" x14ac:dyDescent="0.2">
      <c r="A121" s="343" t="s">
        <v>327</v>
      </c>
      <c r="B121" s="325">
        <f>'Plano Estatístico Analitic 2021'!B230</f>
        <v>66</v>
      </c>
      <c r="C121" s="325">
        <f>'Plano Estatístico Analitic 2021'!C230</f>
        <v>97</v>
      </c>
      <c r="D121" s="325">
        <f>'Plano Estatístico Analitic 2021'!D230</f>
        <v>83</v>
      </c>
      <c r="E121" s="325">
        <f>'Plano Estatístico Analitic 2021'!E230</f>
        <v>87</v>
      </c>
      <c r="F121" s="325">
        <f>'Plano Estatístico Analitic 2021'!F230</f>
        <v>77</v>
      </c>
      <c r="G121" s="325">
        <f>'Plano Estatístico Analitic 2021'!G230</f>
        <v>39</v>
      </c>
      <c r="H121" s="325">
        <f>'Plano Estatístico Analitic 2021'!H230</f>
        <v>65</v>
      </c>
      <c r="I121" s="325">
        <f>'Plano Estatístico Analitic 2021'!I230</f>
        <v>51</v>
      </c>
      <c r="J121" s="325">
        <f>'Plano Estatístico Analitic 2021'!J230</f>
        <v>81</v>
      </c>
      <c r="K121" s="325">
        <f>'Plano Estatístico Analitic 2021'!K230</f>
        <v>47</v>
      </c>
      <c r="L121" s="325">
        <f>'Plano Estatístico Analitic 2021'!L230</f>
        <v>36</v>
      </c>
      <c r="M121" s="325">
        <f>'Plano Estatístico Analitic 2021'!M230</f>
        <v>47</v>
      </c>
      <c r="N121" s="325">
        <f>'Plano Estatístico Analitic 2021'!N230</f>
        <v>776</v>
      </c>
      <c r="O121" s="325">
        <f>'Plano Estatístico Analitic 2021'!O230</f>
        <v>64.666666666666671</v>
      </c>
    </row>
    <row r="122" spans="1:15" ht="14.25" x14ac:dyDescent="0.2">
      <c r="A122" s="342" t="s">
        <v>328</v>
      </c>
      <c r="B122" s="203">
        <f>'Plano Estatístico Analitic 2021'!B231</f>
        <v>4</v>
      </c>
      <c r="C122" s="203">
        <f>'Plano Estatístico Analitic 2021'!C231</f>
        <v>2</v>
      </c>
      <c r="D122" s="203">
        <f>'Plano Estatístico Analitic 2021'!D231</f>
        <v>5</v>
      </c>
      <c r="E122" s="203">
        <f>'Plano Estatístico Analitic 2021'!E231</f>
        <v>7</v>
      </c>
      <c r="F122" s="203">
        <f>'Plano Estatístico Analitic 2021'!F231</f>
        <v>7</v>
      </c>
      <c r="G122" s="203">
        <f>'Plano Estatístico Analitic 2021'!G231</f>
        <v>5</v>
      </c>
      <c r="H122" s="203">
        <f>'Plano Estatístico Analitic 2021'!H231</f>
        <v>7</v>
      </c>
      <c r="I122" s="203">
        <f>'Plano Estatístico Analitic 2021'!I231</f>
        <v>9</v>
      </c>
      <c r="J122" s="203">
        <f>'Plano Estatístico Analitic 2021'!J231</f>
        <v>7</v>
      </c>
      <c r="K122" s="203">
        <f>'Plano Estatístico Analitic 2021'!K231</f>
        <v>4</v>
      </c>
      <c r="L122" s="203">
        <f>'Plano Estatístico Analitic 2021'!L231</f>
        <v>0</v>
      </c>
      <c r="M122" s="203">
        <f>'Plano Estatístico Analitic 2021'!M231</f>
        <v>0</v>
      </c>
      <c r="N122" s="203">
        <f>'Plano Estatístico Analitic 2021'!N231</f>
        <v>57</v>
      </c>
      <c r="O122" s="203">
        <f>'Plano Estatístico Analitic 2021'!O231</f>
        <v>5.7</v>
      </c>
    </row>
    <row r="123" spans="1:15" ht="14.25" x14ac:dyDescent="0.2">
      <c r="A123" s="343" t="s">
        <v>455</v>
      </c>
      <c r="B123" s="325">
        <f>'Plano Estatístico Analitic 2021'!B232</f>
        <v>0</v>
      </c>
      <c r="C123" s="325">
        <f>'Plano Estatístico Analitic 2021'!C232</f>
        <v>9</v>
      </c>
      <c r="D123" s="325">
        <f>'Plano Estatístico Analitic 2021'!D232</f>
        <v>539</v>
      </c>
      <c r="E123" s="325">
        <f>'Plano Estatístico Analitic 2021'!E232</f>
        <v>1823</v>
      </c>
      <c r="F123" s="325">
        <f>'Plano Estatístico Analitic 2021'!F232</f>
        <v>3086</v>
      </c>
      <c r="G123" s="325">
        <f>'Plano Estatístico Analitic 2021'!G232</f>
        <v>4463</v>
      </c>
      <c r="H123" s="325">
        <f>'Plano Estatístico Analitic 2021'!H232</f>
        <v>2567</v>
      </c>
      <c r="I123" s="325">
        <f>'Plano Estatístico Analitic 2021'!I232</f>
        <v>4607</v>
      </c>
      <c r="J123" s="325">
        <f>'Plano Estatístico Analitic 2021'!J232</f>
        <v>3875</v>
      </c>
      <c r="K123" s="325">
        <f>'Plano Estatístico Analitic 2021'!K232</f>
        <v>4538</v>
      </c>
      <c r="L123" s="325">
        <f>'Plano Estatístico Analitic 2021'!L232</f>
        <v>4335</v>
      </c>
      <c r="M123" s="325">
        <f>'Plano Estatístico Analitic 2021'!M232</f>
        <v>4406</v>
      </c>
      <c r="N123" s="325">
        <f>'Plano Estatístico Analitic 2021'!N232</f>
        <v>34248</v>
      </c>
      <c r="O123" s="325">
        <f>'Plano Estatístico Analitic 2021'!O232</f>
        <v>3113.4545454545455</v>
      </c>
    </row>
    <row r="124" spans="1:15" ht="14.25" x14ac:dyDescent="0.2">
      <c r="A124" s="342" t="s">
        <v>456</v>
      </c>
      <c r="B124" s="203">
        <f>'Plano Estatístico Analitic 2021'!B233</f>
        <v>0</v>
      </c>
      <c r="C124" s="203">
        <f>'Plano Estatístico Analitic 2021'!C233</f>
        <v>0</v>
      </c>
      <c r="D124" s="203">
        <f>'Plano Estatístico Analitic 2021'!D233</f>
        <v>0</v>
      </c>
      <c r="E124" s="203">
        <f>'Plano Estatístico Analitic 2021'!E233</f>
        <v>0</v>
      </c>
      <c r="F124" s="203">
        <f>'Plano Estatístico Analitic 2021'!F233</f>
        <v>0</v>
      </c>
      <c r="G124" s="203">
        <f>'Plano Estatístico Analitic 2021'!G233</f>
        <v>0</v>
      </c>
      <c r="H124" s="203">
        <f>'Plano Estatístico Analitic 2021'!H233</f>
        <v>0</v>
      </c>
      <c r="I124" s="203">
        <f>'Plano Estatístico Analitic 2021'!I233</f>
        <v>0</v>
      </c>
      <c r="J124" s="203">
        <f>'Plano Estatístico Analitic 2021'!J233</f>
        <v>0</v>
      </c>
      <c r="K124" s="203">
        <f>'Plano Estatístico Analitic 2021'!K233</f>
        <v>0</v>
      </c>
      <c r="L124" s="203">
        <f>'Plano Estatístico Analitic 2021'!L233</f>
        <v>19</v>
      </c>
      <c r="M124" s="203">
        <f>'Plano Estatístico Analitic 2021'!M233</f>
        <v>23</v>
      </c>
      <c r="N124" s="203">
        <f>'Plano Estatístico Analitic 2021'!N233</f>
        <v>42</v>
      </c>
      <c r="O124" s="203">
        <f>'Plano Estatístico Analitic 2021'!O233</f>
        <v>21</v>
      </c>
    </row>
    <row r="125" spans="1:15" ht="14.25" x14ac:dyDescent="0.2">
      <c r="A125" s="343" t="s">
        <v>457</v>
      </c>
      <c r="B125" s="325">
        <f>'Plano Estatístico Analitic 2021'!B234</f>
        <v>71</v>
      </c>
      <c r="C125" s="325">
        <f>'Plano Estatístico Analitic 2021'!C234</f>
        <v>73</v>
      </c>
      <c r="D125" s="325">
        <f>'Plano Estatístico Analitic 2021'!D234</f>
        <v>78</v>
      </c>
      <c r="E125" s="325">
        <f>'Plano Estatístico Analitic 2021'!E234</f>
        <v>104</v>
      </c>
      <c r="F125" s="325">
        <f>'Plano Estatístico Analitic 2021'!F234</f>
        <v>105</v>
      </c>
      <c r="G125" s="325">
        <f>'Plano Estatístico Analitic 2021'!G234</f>
        <v>99</v>
      </c>
      <c r="H125" s="325">
        <f>'Plano Estatístico Analitic 2021'!H234</f>
        <v>122</v>
      </c>
      <c r="I125" s="325">
        <f>'Plano Estatístico Analitic 2021'!I234</f>
        <v>89</v>
      </c>
      <c r="J125" s="325">
        <f>'Plano Estatístico Analitic 2021'!J234</f>
        <v>85</v>
      </c>
      <c r="K125" s="325">
        <f>'Plano Estatístico Analitic 2021'!K234</f>
        <v>121</v>
      </c>
      <c r="L125" s="325">
        <f>'Plano Estatístico Analitic 2021'!L234</f>
        <v>114</v>
      </c>
      <c r="M125" s="325">
        <f>'Plano Estatístico Analitic 2021'!M234</f>
        <v>72</v>
      </c>
      <c r="N125" s="325">
        <f>'Plano Estatístico Analitic 2021'!N234</f>
        <v>1133</v>
      </c>
      <c r="O125" s="325">
        <f>'Plano Estatístico Analitic 2021'!O234</f>
        <v>94.416666666666671</v>
      </c>
    </row>
    <row r="126" spans="1:15" ht="14.25" x14ac:dyDescent="0.2">
      <c r="A126" s="342" t="s">
        <v>458</v>
      </c>
      <c r="B126" s="203">
        <f>'Plano Estatístico Analitic 2021'!B235</f>
        <v>96</v>
      </c>
      <c r="C126" s="203">
        <f>'Plano Estatístico Analitic 2021'!C235</f>
        <v>88</v>
      </c>
      <c r="D126" s="203">
        <f>'Plano Estatístico Analitic 2021'!D235</f>
        <v>95</v>
      </c>
      <c r="E126" s="203">
        <f>'Plano Estatístico Analitic 2021'!E235</f>
        <v>74</v>
      </c>
      <c r="F126" s="203">
        <f>'Plano Estatístico Analitic 2021'!F235</f>
        <v>83</v>
      </c>
      <c r="G126" s="203">
        <f>'Plano Estatístico Analitic 2021'!G235</f>
        <v>53</v>
      </c>
      <c r="H126" s="203">
        <f>'Plano Estatístico Analitic 2021'!H235</f>
        <v>85</v>
      </c>
      <c r="I126" s="203">
        <f>'Plano Estatístico Analitic 2021'!I235</f>
        <v>96</v>
      </c>
      <c r="J126" s="203">
        <f>'Plano Estatístico Analitic 2021'!J235</f>
        <v>52</v>
      </c>
      <c r="K126" s="203">
        <f>'Plano Estatístico Analitic 2021'!K235</f>
        <v>87</v>
      </c>
      <c r="L126" s="203">
        <f>'Plano Estatístico Analitic 2021'!L235</f>
        <v>78</v>
      </c>
      <c r="M126" s="203">
        <f>'Plano Estatístico Analitic 2021'!M235</f>
        <v>73</v>
      </c>
      <c r="N126" s="203">
        <f>'Plano Estatístico Analitic 2021'!N235</f>
        <v>960</v>
      </c>
      <c r="O126" s="203">
        <f>'Plano Estatístico Analitic 2021'!O235</f>
        <v>80</v>
      </c>
    </row>
    <row r="127" spans="1:15" ht="14.25" x14ac:dyDescent="0.2">
      <c r="A127" s="343" t="s">
        <v>459</v>
      </c>
      <c r="B127" s="325">
        <f>'Plano Estatístico Analitic 2021'!B236</f>
        <v>0</v>
      </c>
      <c r="C127" s="325">
        <f>'Plano Estatístico Analitic 2021'!C236</f>
        <v>0</v>
      </c>
      <c r="D127" s="325">
        <f>'Plano Estatístico Analitic 2021'!D236</f>
        <v>20</v>
      </c>
      <c r="E127" s="325">
        <f>'Plano Estatístico Analitic 2021'!E236</f>
        <v>19</v>
      </c>
      <c r="F127" s="325">
        <f>'Plano Estatístico Analitic 2021'!F236</f>
        <v>24</v>
      </c>
      <c r="G127" s="325">
        <f>'Plano Estatístico Analitic 2021'!G236</f>
        <v>20</v>
      </c>
      <c r="H127" s="325">
        <f>'Plano Estatístico Analitic 2021'!H236</f>
        <v>24</v>
      </c>
      <c r="I127" s="325">
        <f>'Plano Estatístico Analitic 2021'!I236</f>
        <v>20</v>
      </c>
      <c r="J127" s="325">
        <f>'Plano Estatístico Analitic 2021'!J236</f>
        <v>26</v>
      </c>
      <c r="K127" s="325">
        <f>'Plano Estatístico Analitic 2021'!K236</f>
        <v>25</v>
      </c>
      <c r="L127" s="325">
        <f>'Plano Estatístico Analitic 2021'!L236</f>
        <v>24</v>
      </c>
      <c r="M127" s="325">
        <f>'Plano Estatístico Analitic 2021'!M236</f>
        <v>23</v>
      </c>
      <c r="N127" s="325">
        <f>'Plano Estatístico Analitic 2021'!N236</f>
        <v>225</v>
      </c>
      <c r="O127" s="325">
        <f>'Plano Estatístico Analitic 2021'!O236</f>
        <v>22.5</v>
      </c>
    </row>
    <row r="128" spans="1:15" ht="14.25" x14ac:dyDescent="0.2">
      <c r="A128" s="342" t="s">
        <v>460</v>
      </c>
      <c r="B128" s="203">
        <f>'Plano Estatístico Analitic 2021'!B237</f>
        <v>0</v>
      </c>
      <c r="C128" s="203">
        <f>'Plano Estatístico Analitic 2021'!C237</f>
        <v>0</v>
      </c>
      <c r="D128" s="203">
        <f>'Plano Estatístico Analitic 2021'!D237</f>
        <v>0</v>
      </c>
      <c r="E128" s="203">
        <f>'Plano Estatístico Analitic 2021'!E237</f>
        <v>0</v>
      </c>
      <c r="F128" s="203">
        <f>'Plano Estatístico Analitic 2021'!F237</f>
        <v>0</v>
      </c>
      <c r="G128" s="203">
        <f>'Plano Estatístico Analitic 2021'!G237</f>
        <v>0</v>
      </c>
      <c r="H128" s="203">
        <f>'Plano Estatístico Analitic 2021'!H237</f>
        <v>0</v>
      </c>
      <c r="I128" s="203">
        <f>'Plano Estatístico Analitic 2021'!I237</f>
        <v>0</v>
      </c>
      <c r="J128" s="203">
        <f>'Plano Estatístico Analitic 2021'!J237</f>
        <v>0</v>
      </c>
      <c r="K128" s="203">
        <f>'Plano Estatístico Analitic 2021'!K237</f>
        <v>0</v>
      </c>
      <c r="L128" s="203">
        <f>'Plano Estatístico Analitic 2021'!L237</f>
        <v>0</v>
      </c>
      <c r="M128" s="203">
        <f>'Plano Estatístico Analitic 2021'!M237</f>
        <v>0</v>
      </c>
      <c r="N128" s="203">
        <f>'Plano Estatístico Analitic 2021'!N237</f>
        <v>0</v>
      </c>
      <c r="O128" s="203">
        <f>'Plano Estatístico Analitic 2021'!O237</f>
        <v>0</v>
      </c>
    </row>
    <row r="129" spans="1:15" ht="14.25" x14ac:dyDescent="0.2">
      <c r="A129" s="343" t="s">
        <v>461</v>
      </c>
      <c r="B129" s="325">
        <f>'Plano Estatístico Analitic 2021'!B238</f>
        <v>0</v>
      </c>
      <c r="C129" s="325">
        <f>'Plano Estatístico Analitic 2021'!C238</f>
        <v>0</v>
      </c>
      <c r="D129" s="325">
        <f>'Plano Estatístico Analitic 2021'!D238</f>
        <v>0</v>
      </c>
      <c r="E129" s="325">
        <f>'Plano Estatístico Analitic 2021'!E238</f>
        <v>3</v>
      </c>
      <c r="F129" s="325">
        <f>'Plano Estatístico Analitic 2021'!F238</f>
        <v>0</v>
      </c>
      <c r="G129" s="325">
        <f>'Plano Estatístico Analitic 2021'!G238</f>
        <v>10</v>
      </c>
      <c r="H129" s="325">
        <f>'Plano Estatístico Analitic 2021'!H238</f>
        <v>4</v>
      </c>
      <c r="I129" s="325">
        <f>'Plano Estatístico Analitic 2021'!I238</f>
        <v>5</v>
      </c>
      <c r="J129" s="325">
        <f>'Plano Estatístico Analitic 2021'!J238</f>
        <v>3</v>
      </c>
      <c r="K129" s="325">
        <f>'Plano Estatístico Analitic 2021'!K238</f>
        <v>11</v>
      </c>
      <c r="L129" s="325">
        <f>'Plano Estatístico Analitic 2021'!L238</f>
        <v>5</v>
      </c>
      <c r="M129" s="325">
        <f>'Plano Estatístico Analitic 2021'!M238</f>
        <v>7</v>
      </c>
      <c r="N129" s="325">
        <f>'Plano Estatístico Analitic 2021'!N238</f>
        <v>48</v>
      </c>
      <c r="O129" s="325">
        <f>'Plano Estatístico Analitic 2021'!O238</f>
        <v>6</v>
      </c>
    </row>
    <row r="130" spans="1:15" ht="14.25" x14ac:dyDescent="0.2">
      <c r="A130" s="342" t="s">
        <v>462</v>
      </c>
      <c r="B130" s="203">
        <f>'Plano Estatístico Analitic 2021'!B239</f>
        <v>13</v>
      </c>
      <c r="C130" s="203">
        <f>'Plano Estatístico Analitic 2021'!C239</f>
        <v>94</v>
      </c>
      <c r="D130" s="203">
        <f>'Plano Estatístico Analitic 2021'!D239</f>
        <v>152</v>
      </c>
      <c r="E130" s="203">
        <f>'Plano Estatístico Analitic 2021'!E239</f>
        <v>167</v>
      </c>
      <c r="F130" s="203">
        <f>'Plano Estatístico Analitic 2021'!F239</f>
        <v>175</v>
      </c>
      <c r="G130" s="203">
        <f>'Plano Estatístico Analitic 2021'!G239</f>
        <v>222</v>
      </c>
      <c r="H130" s="203">
        <f>'Plano Estatístico Analitic 2021'!H239</f>
        <v>264</v>
      </c>
      <c r="I130" s="203">
        <f>'Plano Estatístico Analitic 2021'!I239</f>
        <v>347</v>
      </c>
      <c r="J130" s="203">
        <f>'Plano Estatístico Analitic 2021'!J239</f>
        <v>189</v>
      </c>
      <c r="K130" s="203">
        <f>'Plano Estatístico Analitic 2021'!K239</f>
        <v>256</v>
      </c>
      <c r="L130" s="203">
        <f>'Plano Estatístico Analitic 2021'!L239</f>
        <v>374</v>
      </c>
      <c r="M130" s="203">
        <f>'Plano Estatístico Analitic 2021'!M239</f>
        <v>273</v>
      </c>
      <c r="N130" s="203">
        <f>'Plano Estatístico Analitic 2021'!N239</f>
        <v>2526</v>
      </c>
      <c r="O130" s="203">
        <f>'Plano Estatístico Analitic 2021'!O239</f>
        <v>210.5</v>
      </c>
    </row>
    <row r="131" spans="1:15" ht="14.25" x14ac:dyDescent="0.2">
      <c r="A131" s="343" t="s">
        <v>464</v>
      </c>
      <c r="B131" s="325">
        <f>'Plano Estatístico Analitic 2021'!B240</f>
        <v>92</v>
      </c>
      <c r="C131" s="325">
        <f>'Plano Estatístico Analitic 2021'!C240</f>
        <v>69</v>
      </c>
      <c r="D131" s="325">
        <f>'Plano Estatístico Analitic 2021'!D240</f>
        <v>88</v>
      </c>
      <c r="E131" s="325">
        <f>'Plano Estatístico Analitic 2021'!E240</f>
        <v>66</v>
      </c>
      <c r="F131" s="325">
        <f>'Plano Estatístico Analitic 2021'!F240</f>
        <v>67</v>
      </c>
      <c r="G131" s="325">
        <f>'Plano Estatístico Analitic 2021'!G240</f>
        <v>60</v>
      </c>
      <c r="H131" s="325">
        <f>'Plano Estatístico Analitic 2021'!H240</f>
        <v>50</v>
      </c>
      <c r="I131" s="325">
        <f>'Plano Estatístico Analitic 2021'!I240</f>
        <v>72</v>
      </c>
      <c r="J131" s="325">
        <f>'Plano Estatístico Analitic 2021'!J240</f>
        <v>83</v>
      </c>
      <c r="K131" s="325">
        <f>'Plano Estatístico Analitic 2021'!K240</f>
        <v>73</v>
      </c>
      <c r="L131" s="325">
        <f>'Plano Estatístico Analitic 2021'!L240</f>
        <v>51</v>
      </c>
      <c r="M131" s="325">
        <f>'Plano Estatístico Analitic 2021'!M240</f>
        <v>28</v>
      </c>
      <c r="N131" s="325">
        <f>'Plano Estatístico Analitic 2021'!N240</f>
        <v>799</v>
      </c>
      <c r="O131" s="325">
        <f>'Plano Estatístico Analitic 2021'!O240</f>
        <v>66.583333333333329</v>
      </c>
    </row>
    <row r="132" spans="1:15" ht="14.25" x14ac:dyDescent="0.2">
      <c r="A132" s="342" t="s">
        <v>463</v>
      </c>
      <c r="B132" s="203">
        <f>'Plano Estatístico Analitic 2021'!B241</f>
        <v>5</v>
      </c>
      <c r="C132" s="203">
        <f>'Plano Estatístico Analitic 2021'!C241</f>
        <v>19</v>
      </c>
      <c r="D132" s="203">
        <f>'Plano Estatístico Analitic 2021'!D241</f>
        <v>35</v>
      </c>
      <c r="E132" s="203">
        <f>'Plano Estatístico Analitic 2021'!E241</f>
        <v>45</v>
      </c>
      <c r="F132" s="203">
        <f>'Plano Estatístico Analitic 2021'!F241</f>
        <v>96</v>
      </c>
      <c r="G132" s="203">
        <f>'Plano Estatístico Analitic 2021'!G241</f>
        <v>69</v>
      </c>
      <c r="H132" s="203">
        <f>'Plano Estatístico Analitic 2021'!H241</f>
        <v>4</v>
      </c>
      <c r="I132" s="203">
        <f>'Plano Estatístico Analitic 2021'!I241</f>
        <v>17</v>
      </c>
      <c r="J132" s="203">
        <f>'Plano Estatístico Analitic 2021'!J241</f>
        <v>26</v>
      </c>
      <c r="K132" s="203">
        <f>'Plano Estatístico Analitic 2021'!K241</f>
        <v>49</v>
      </c>
      <c r="L132" s="203">
        <f>'Plano Estatístico Analitic 2021'!L241</f>
        <v>31</v>
      </c>
      <c r="M132" s="203">
        <f>'Plano Estatístico Analitic 2021'!M241</f>
        <v>16</v>
      </c>
      <c r="N132" s="203">
        <f>'Plano Estatístico Analitic 2021'!N241</f>
        <v>412</v>
      </c>
      <c r="O132" s="203">
        <f>'Plano Estatístico Analitic 2021'!O241</f>
        <v>34.333333333333336</v>
      </c>
    </row>
    <row r="133" spans="1:15" x14ac:dyDescent="0.2">
      <c r="A133" s="338" t="s">
        <v>0</v>
      </c>
      <c r="B133" s="647">
        <f>SUM(B106:B132)</f>
        <v>1898</v>
      </c>
      <c r="C133" s="647">
        <f t="shared" ref="C133:O133" si="1">SUM(C106:C132)</f>
        <v>2261</v>
      </c>
      <c r="D133" s="647">
        <f t="shared" si="1"/>
        <v>3003</v>
      </c>
      <c r="E133" s="647">
        <f t="shared" si="1"/>
        <v>4615</v>
      </c>
      <c r="F133" s="647">
        <f t="shared" si="1"/>
        <v>6383</v>
      </c>
      <c r="G133" s="647">
        <f t="shared" si="1"/>
        <v>7132</v>
      </c>
      <c r="H133" s="647">
        <f t="shared" si="1"/>
        <v>6079</v>
      </c>
      <c r="I133" s="647">
        <f t="shared" si="1"/>
        <v>7862</v>
      </c>
      <c r="J133" s="647">
        <f t="shared" si="1"/>
        <v>6909</v>
      </c>
      <c r="K133" s="647">
        <f t="shared" si="1"/>
        <v>7772</v>
      </c>
      <c r="L133" s="647">
        <f t="shared" si="1"/>
        <v>7527</v>
      </c>
      <c r="M133" s="647">
        <f t="shared" si="1"/>
        <v>7326</v>
      </c>
      <c r="N133" s="647">
        <f t="shared" si="1"/>
        <v>68767</v>
      </c>
      <c r="O133" s="647">
        <f t="shared" si="1"/>
        <v>6014.2378787878779</v>
      </c>
    </row>
    <row r="149" spans="6:6" x14ac:dyDescent="0.2">
      <c r="F149" s="455"/>
    </row>
  </sheetData>
  <sheetProtection formatCells="0" formatColumns="0" formatRows="0" insertColumns="0" insertRows="0" insertHyperlinks="0" deleteColumns="0" deleteRows="0" sort="0" autoFilter="0" pivotTables="0"/>
  <mergeCells count="10">
    <mergeCell ref="B1:K1"/>
    <mergeCell ref="A2:O2"/>
    <mergeCell ref="A103:O103"/>
    <mergeCell ref="A104:O104"/>
    <mergeCell ref="A3:O3"/>
    <mergeCell ref="A4:O4"/>
    <mergeCell ref="A57:O57"/>
    <mergeCell ref="A58:O58"/>
    <mergeCell ref="A102:O102"/>
    <mergeCell ref="A55:O55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61" fitToHeight="0" orientation="landscape" r:id="rId1"/>
  <rowBreaks count="2" manualBreakCount="2">
    <brk id="56" max="14" man="1"/>
    <brk id="102" max="14" man="1"/>
  </rowBreaks>
  <ignoredErrors>
    <ignoredError sqref="C26"/>
    <ignoredError sqref="B51:E51 E52 A52:D52 F52:H52 A53:A54 I52:M52 F51:M5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2A8883-35C7-40A9-A600-4387CCCFE1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Plano Estatístico Analitic 2021</vt:lpstr>
      <vt:lpstr>Planilha2</vt:lpstr>
      <vt:lpstr>Planilha1</vt:lpstr>
      <vt:lpstr>Mapa de produção sintético-2021</vt:lpstr>
      <vt:lpstr>'Mapa de produção sintético-2021'!Area_de_impressao</vt:lpstr>
      <vt:lpstr>'Plano Estatístico Analitic 2021'!Area_de_impressao</vt:lpstr>
      <vt:lpstr>'Mapa de produção sintético-2021'!Titulos_de_impressao</vt:lpstr>
      <vt:lpstr>'Plano Estatístico Analitic 2021'!Titulos_de_impressao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Plano Estatístico do CIIR</dc:title>
  <dc:subject>Planos Estatísticos</dc:subject>
  <dc:creator>Jefferson</dc:creator>
  <cp:lastModifiedBy>Nathale Peres Galvao</cp:lastModifiedBy>
  <cp:lastPrinted>2022-01-14T19:42:39Z</cp:lastPrinted>
  <dcterms:created xsi:type="dcterms:W3CDTF">1998-01-05T12:20:27Z</dcterms:created>
  <dcterms:modified xsi:type="dcterms:W3CDTF">2022-01-14T19:48:17Z</dcterms:modified>
</cp:coreProperties>
</file>