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Z:\RELATÓRIOS\RELATÓRIOS SESPA\2019\12. DEZEMBRO-2019\"/>
    </mc:Choice>
  </mc:AlternateContent>
  <xr:revisionPtr revIDLastSave="0" documentId="13_ncr:1_{BC7DDE0F-185B-4D6C-83EC-4D8598A212C0}" xr6:coauthVersionLast="45" xr6:coauthVersionMax="45" xr10:uidLastSave="{00000000-0000-0000-0000-000000000000}"/>
  <bookViews>
    <workbookView xWindow="-120" yWindow="-120" windowWidth="29040" windowHeight="15840" tabRatio="841" xr2:uid="{00000000-000D-0000-FFFF-FFFF00000000}"/>
  </bookViews>
  <sheets>
    <sheet name="Plano Estatístico Analitic 2019" sheetId="5" r:id="rId1"/>
    <sheet name="Planilha2" sheetId="10" state="hidden" r:id="rId2"/>
    <sheet name="Planilha1" sheetId="9" state="hidden" r:id="rId3"/>
    <sheet name="Mapa de produção sintético-2019" sheetId="8" r:id="rId4"/>
  </sheets>
  <definedNames>
    <definedName name="_xlnm._FilterDatabase" localSheetId="3" hidden="1">'Mapa de produção sintético-2019'!$A$5:$Q$5</definedName>
    <definedName name="_xlnm._FilterDatabase" localSheetId="0" hidden="1">'Plano Estatístico Analitic 2019'!$A$381:$O$401</definedName>
    <definedName name="Altasporespecialidade">#REF!</definedName>
    <definedName name="Altasporunidade">#REF!</definedName>
    <definedName name="Ambulatóriodereferência">#REF!</definedName>
    <definedName name="Anestesia">#REF!</definedName>
    <definedName name="_xlnm.Print_Area" localSheetId="3">'Mapa de produção sintético-2019'!$A$1:$O$109</definedName>
    <definedName name="_xlnm.Print_Area" localSheetId="0">'Plano Estatístico Analitic 2019'!$A$1:$O$426</definedName>
    <definedName name="Atividadessociais">#REF!</definedName>
    <definedName name="Centrocirúrgico">#REF!</definedName>
    <definedName name="Centroobstétrico">#REF!</definedName>
    <definedName name="CME">#REF!</definedName>
    <definedName name="DP">#REF!</definedName>
    <definedName name="Ecocardiograma">#REF!</definedName>
    <definedName name="Eletrocardiograma">#REF!</definedName>
    <definedName name="Endoscopiadigestivaalta">#REF!</definedName>
    <definedName name="Endoscopiadigestivabaixa">#REF!</definedName>
    <definedName name="Examesexternos">#REF!</definedName>
    <definedName name="Fisioterapia">#REF!</definedName>
    <definedName name="Hemodiálises">#REF!</definedName>
    <definedName name="Hemoterapia">#REF!</definedName>
    <definedName name="indice">#REF!</definedName>
    <definedName name="Índicedegirodeleitosunidade">#REF!</definedName>
    <definedName name="Internaçõesporespecialidade">#REF!</definedName>
    <definedName name="Internaçõesporfaixaetária">#REF!</definedName>
    <definedName name="Internaçõespormunicípio">#REF!</definedName>
    <definedName name="Internaçõesporunidade">#REF!</definedName>
    <definedName name="Laboratóriodeanálisesclínicas">#REF!</definedName>
    <definedName name="Leitosdiaporespecialidade">#REF!</definedName>
    <definedName name="Leitosdiaporunidade">#REF!</definedName>
    <definedName name="Leitosporunidade">#REF!</definedName>
    <definedName name="Manutenção">#REF!</definedName>
    <definedName name="Médiadepermanênciaporunidade">#REF!</definedName>
    <definedName name="Médiadiáriadepacientesporunidade">#REF!</definedName>
    <definedName name="Nutriçãodietética">#REF!</definedName>
    <definedName name="Óbitosinstitucionais">#REF!</definedName>
    <definedName name="Óbitosnãoinstitucionais">#REF!</definedName>
    <definedName name="Óbitosporespecialidade">#REF!</definedName>
    <definedName name="Óbitosporfaixaetária">#REF!</definedName>
    <definedName name="Óbitosporunidade">#REF!</definedName>
    <definedName name="Pacientesdiaporespecialidade">#REF!</definedName>
    <definedName name="Pacientesdiaporunidade">#REF!</definedName>
    <definedName name="Pacientessaídosespecialidade">#REF!</definedName>
    <definedName name="Pacientessaídosporunidade">#REF!</definedName>
    <definedName name="Porcentagemdeocupaçãoporunidade">#REF!</definedName>
    <definedName name="Processamentoroupa">#REF!</definedName>
    <definedName name="Radiologia">#REF!</definedName>
    <definedName name="Ressonância">#REF!</definedName>
    <definedName name="Resumogeral">#REF!</definedName>
    <definedName name="Taxademortalidadeportipo">#REF!</definedName>
    <definedName name="Taxademortalidadeporunidade">#REF!</definedName>
    <definedName name="Testeergométrico">#REF!</definedName>
    <definedName name="_xlnm.Print_Titles" localSheetId="3">'Mapa de produção sintético-2019'!$1:$7</definedName>
    <definedName name="_xlnm.Print_Titles" localSheetId="0">'Plano Estatístico Analitic 2019'!$1:$4</definedName>
    <definedName name="Tomografia">#REF!</definedName>
    <definedName name="Transferênciainternaporunidadeenviada">#REF!</definedName>
    <definedName name="Transferênciainternaporunidaderecebida">#REF!</definedName>
    <definedName name="Ultrasonografi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271" i="5" l="1"/>
  <c r="L312" i="5" l="1"/>
  <c r="M324" i="5" l="1"/>
  <c r="M312" i="5"/>
  <c r="M302" i="5"/>
  <c r="M301" i="5"/>
  <c r="M298" i="5"/>
  <c r="M379" i="5" l="1"/>
  <c r="N379" i="5"/>
  <c r="O379" i="5" s="1"/>
  <c r="M100" i="5" l="1"/>
  <c r="L100" i="5"/>
  <c r="M41" i="5" l="1"/>
  <c r="M40" i="5"/>
  <c r="M39" i="5"/>
  <c r="M38" i="5"/>
  <c r="M37" i="5"/>
  <c r="M251" i="5"/>
  <c r="M288" i="5"/>
  <c r="M20" i="5" l="1"/>
  <c r="M19" i="5"/>
  <c r="M18" i="5"/>
  <c r="M17" i="5"/>
  <c r="M16" i="5"/>
  <c r="M204" i="5"/>
  <c r="M183" i="5" l="1"/>
  <c r="M400" i="5"/>
  <c r="M225" i="5"/>
  <c r="M215" i="5"/>
  <c r="M106" i="5"/>
  <c r="M232" i="5"/>
  <c r="M179" i="5"/>
  <c r="M175" i="5" l="1"/>
  <c r="M170" i="5"/>
  <c r="M111" i="5"/>
  <c r="M122" i="5"/>
  <c r="L92" i="5" l="1"/>
  <c r="L379" i="5"/>
  <c r="N345" i="5"/>
  <c r="N322" i="5"/>
  <c r="N323" i="5"/>
  <c r="L288" i="5"/>
  <c r="L271" i="5" l="1"/>
  <c r="O345" i="5" l="1"/>
  <c r="K84" i="5"/>
  <c r="L84" i="5"/>
  <c r="M84" i="5"/>
  <c r="N383" i="5" l="1"/>
  <c r="O383" i="5" s="1"/>
  <c r="O361" i="5"/>
  <c r="N361" i="5"/>
  <c r="O323" i="5"/>
  <c r="O322" i="5"/>
  <c r="O315" i="5"/>
  <c r="K56" i="5" l="1"/>
  <c r="L16" i="5"/>
  <c r="K379" i="5"/>
  <c r="L232" i="5"/>
  <c r="L179" i="5"/>
  <c r="K100" i="5" l="1"/>
  <c r="L251" i="5" l="1"/>
  <c r="C400" i="5" l="1"/>
  <c r="D400" i="5"/>
  <c r="E400" i="5"/>
  <c r="F400" i="5"/>
  <c r="G400" i="5"/>
  <c r="H400" i="5"/>
  <c r="I400" i="5"/>
  <c r="J400" i="5"/>
  <c r="K400" i="5"/>
  <c r="L400" i="5"/>
  <c r="N400" i="5"/>
  <c r="B400" i="5"/>
  <c r="C379" i="5"/>
  <c r="D379" i="5"/>
  <c r="E379" i="5"/>
  <c r="F379" i="5"/>
  <c r="G379" i="5"/>
  <c r="H379" i="5"/>
  <c r="J379" i="5"/>
  <c r="B379" i="5"/>
  <c r="L204" i="5" l="1"/>
  <c r="L41" i="5"/>
  <c r="L40" i="5"/>
  <c r="L39" i="5"/>
  <c r="L38" i="5"/>
  <c r="L37" i="5"/>
  <c r="L20" i="5"/>
  <c r="L18" i="5"/>
  <c r="L17" i="5"/>
  <c r="N91" i="5"/>
  <c r="O91" i="5" s="1"/>
  <c r="N99" i="5"/>
  <c r="O99" i="5" s="1"/>
  <c r="L106" i="5"/>
  <c r="L19" i="5" l="1"/>
  <c r="L183" i="5"/>
  <c r="L122" i="5"/>
  <c r="L111" i="5"/>
  <c r="L175" i="5"/>
  <c r="L170" i="5"/>
  <c r="L324" i="5"/>
  <c r="L301" i="5"/>
  <c r="L298" i="5"/>
  <c r="L225" i="5"/>
  <c r="L215" i="5"/>
  <c r="L302" i="5" l="1"/>
  <c r="N382" i="5"/>
  <c r="O382" i="5" s="1"/>
  <c r="N360" i="5"/>
  <c r="N378" i="5"/>
  <c r="K271" i="5"/>
  <c r="K312" i="5"/>
  <c r="L289" i="5"/>
  <c r="M289" i="5"/>
  <c r="N205" i="5"/>
  <c r="N12" i="5"/>
  <c r="N11" i="5"/>
  <c r="N10" i="5"/>
  <c r="N9" i="5"/>
  <c r="N8" i="5"/>
  <c r="N7" i="5"/>
  <c r="N401" i="5"/>
  <c r="N357" i="5"/>
  <c r="N356" i="5"/>
  <c r="N355" i="5"/>
  <c r="N343" i="5"/>
  <c r="N342" i="5"/>
  <c r="N300" i="5"/>
  <c r="N297" i="5"/>
  <c r="N296" i="5"/>
  <c r="N295" i="5"/>
  <c r="N294" i="5"/>
  <c r="N311" i="5"/>
  <c r="N310" i="5"/>
  <c r="N309" i="5"/>
  <c r="N308" i="5"/>
  <c r="N307" i="5"/>
  <c r="N306" i="5"/>
  <c r="N305" i="5"/>
  <c r="N318" i="5"/>
  <c r="N319" i="5"/>
  <c r="N320" i="5"/>
  <c r="N321" i="5"/>
  <c r="N317" i="5"/>
  <c r="N316" i="5"/>
  <c r="N315" i="5"/>
  <c r="N249" i="5"/>
  <c r="O249" i="5" s="1"/>
  <c r="N247" i="5"/>
  <c r="O247" i="5" s="1"/>
  <c r="N13" i="5" l="1"/>
  <c r="N324" i="5"/>
  <c r="N312" i="5"/>
  <c r="N298" i="5"/>
  <c r="N24" i="5"/>
  <c r="K16" i="5" l="1"/>
  <c r="K17" i="5" l="1"/>
  <c r="K288" i="5" l="1"/>
  <c r="K289" i="5" s="1"/>
  <c r="N327" i="5" l="1"/>
  <c r="O327" i="5" s="1"/>
  <c r="N328" i="5"/>
  <c r="O328" i="5" s="1"/>
  <c r="N329" i="5"/>
  <c r="O329" i="5" s="1"/>
  <c r="N330" i="5"/>
  <c r="O330" i="5" s="1"/>
  <c r="N331" i="5"/>
  <c r="O331" i="5" s="1"/>
  <c r="N332" i="5"/>
  <c r="O332" i="5" s="1"/>
  <c r="L333" i="5"/>
  <c r="M333" i="5"/>
  <c r="N334" i="5"/>
  <c r="O334" i="5" s="1"/>
  <c r="N335" i="5"/>
  <c r="O335" i="5" s="1"/>
  <c r="K324" i="5"/>
  <c r="K301" i="5"/>
  <c r="K298" i="5"/>
  <c r="K302" i="5" l="1"/>
  <c r="N333" i="5"/>
  <c r="O333" i="5" s="1"/>
  <c r="O360" i="5"/>
  <c r="J288" i="5"/>
  <c r="J289" i="5" s="1"/>
  <c r="J271" i="5"/>
  <c r="K179" i="5" l="1"/>
  <c r="K232" i="5"/>
  <c r="K251" i="5" l="1"/>
  <c r="K106" i="5" l="1"/>
  <c r="K225" i="5" l="1"/>
  <c r="K215" i="5"/>
  <c r="K204" i="5" l="1"/>
  <c r="K183" i="5"/>
  <c r="J179" i="5"/>
  <c r="K175" i="5"/>
  <c r="K170" i="5"/>
  <c r="K122" i="5"/>
  <c r="K111" i="5"/>
  <c r="K20" i="5" l="1"/>
  <c r="K18" i="5"/>
  <c r="J183" i="5"/>
  <c r="K40" i="5" l="1"/>
  <c r="K39" i="5"/>
  <c r="K38" i="5"/>
  <c r="K37" i="5"/>
  <c r="K19" i="5" l="1"/>
  <c r="J175" i="5" l="1"/>
  <c r="J111" i="5" l="1"/>
  <c r="J232" i="5"/>
  <c r="J20" i="5" l="1"/>
  <c r="J18" i="5"/>
  <c r="J17" i="5"/>
  <c r="J16" i="5"/>
  <c r="J204" i="5" l="1"/>
  <c r="J205" i="5" s="1"/>
  <c r="J40" i="5" l="1"/>
  <c r="J39" i="5"/>
  <c r="J38" i="5"/>
  <c r="J37" i="5"/>
  <c r="I40" i="5"/>
  <c r="I39" i="5"/>
  <c r="I38" i="5"/>
  <c r="I37" i="5"/>
  <c r="H37" i="5"/>
  <c r="J122" i="5"/>
  <c r="J170" i="5"/>
  <c r="N349" i="5"/>
  <c r="N350" i="5"/>
  <c r="N351" i="5"/>
  <c r="N352" i="5"/>
  <c r="N353" i="5"/>
  <c r="N354" i="5"/>
  <c r="O357" i="5"/>
  <c r="J324" i="5"/>
  <c r="J312" i="5"/>
  <c r="J301" i="5"/>
  <c r="J298" i="5"/>
  <c r="J225" i="5"/>
  <c r="J215" i="5"/>
  <c r="J251" i="5"/>
  <c r="J106" i="5"/>
  <c r="J19" i="5" l="1"/>
  <c r="J302" i="5"/>
  <c r="N363" i="5"/>
  <c r="I379" i="5"/>
  <c r="I19" i="5" l="1"/>
  <c r="I20" i="5"/>
  <c r="I43" i="5" l="1"/>
  <c r="I42" i="5"/>
  <c r="I18" i="5" l="1"/>
  <c r="I271" i="5"/>
  <c r="I288" i="5"/>
  <c r="I289" i="5" s="1"/>
  <c r="I183" i="5" l="1"/>
  <c r="I312" i="5"/>
  <c r="I204" i="5"/>
  <c r="I69" i="5" l="1"/>
  <c r="I68" i="5"/>
  <c r="I67" i="5"/>
  <c r="I66" i="5"/>
  <c r="I179" i="5"/>
  <c r="I175" i="5"/>
  <c r="I170" i="5"/>
  <c r="I122" i="5"/>
  <c r="I205" i="5"/>
  <c r="I111" i="5"/>
  <c r="I251" i="5"/>
  <c r="I324" i="5"/>
  <c r="I301" i="5"/>
  <c r="I298" i="5"/>
  <c r="I302" i="5" s="1"/>
  <c r="I232" i="5"/>
  <c r="I225" i="5"/>
  <c r="I215" i="5"/>
  <c r="I17" i="5"/>
  <c r="I16" i="5"/>
  <c r="I106" i="5" l="1"/>
  <c r="H271" i="5" l="1"/>
  <c r="H288" i="5" s="1"/>
  <c r="H289" i="5" s="1"/>
  <c r="B204" i="5" l="1"/>
  <c r="D204" i="5"/>
  <c r="H93" i="8" l="1"/>
  <c r="H94" i="8"/>
  <c r="H95" i="8"/>
  <c r="H96" i="8"/>
  <c r="H97" i="8"/>
  <c r="H98" i="8"/>
  <c r="H99" i="8"/>
  <c r="H100" i="8"/>
  <c r="H101" i="8"/>
  <c r="H102" i="8"/>
  <c r="H103" i="8"/>
  <c r="H104" i="8"/>
  <c r="H105" i="8"/>
  <c r="H106" i="8"/>
  <c r="H107" i="8"/>
  <c r="H108" i="8"/>
  <c r="H92" i="8"/>
  <c r="J97" i="8"/>
  <c r="K97" i="8"/>
  <c r="N187" i="5"/>
  <c r="O378" i="5"/>
  <c r="O295" i="5"/>
  <c r="O294" i="5"/>
  <c r="H175" i="5"/>
  <c r="H70" i="5"/>
  <c r="H109" i="8" l="1"/>
  <c r="H301" i="5"/>
  <c r="H312" i="5"/>
  <c r="H179" i="5" l="1"/>
  <c r="H40" i="5"/>
  <c r="H39" i="5"/>
  <c r="H38" i="5"/>
  <c r="H17" i="5"/>
  <c r="H16" i="5"/>
  <c r="H20" i="5"/>
  <c r="H18" i="5"/>
  <c r="H19" i="5" l="1"/>
  <c r="H324" i="5"/>
  <c r="H298" i="5"/>
  <c r="H302" i="5" l="1"/>
  <c r="H251" i="5"/>
  <c r="H106" i="5" l="1"/>
  <c r="H204" i="5"/>
  <c r="H205" i="5" s="1"/>
  <c r="N391" i="5"/>
  <c r="O391" i="5" s="1"/>
  <c r="N394" i="5"/>
  <c r="O394" i="5" s="1"/>
  <c r="N369" i="5"/>
  <c r="O369" i="5" s="1"/>
  <c r="H232" i="5" l="1"/>
  <c r="H225" i="5"/>
  <c r="H215" i="5"/>
  <c r="H216" i="5" s="1"/>
  <c r="G204" i="5"/>
  <c r="F204" i="5"/>
  <c r="E204" i="5"/>
  <c r="C204" i="5"/>
  <c r="H183" i="5"/>
  <c r="N204" i="5" l="1"/>
  <c r="O204" i="5" s="1"/>
  <c r="H170" i="5"/>
  <c r="H122" i="5"/>
  <c r="H111" i="5"/>
  <c r="H46" i="8" l="1"/>
  <c r="I46" i="8"/>
  <c r="J46" i="8"/>
  <c r="K46" i="8"/>
  <c r="L46" i="8"/>
  <c r="M46" i="8"/>
  <c r="H47" i="8"/>
  <c r="I47" i="8"/>
  <c r="J47" i="8"/>
  <c r="K47" i="8"/>
  <c r="L47" i="8"/>
  <c r="M47" i="8"/>
  <c r="H48" i="8"/>
  <c r="I48" i="8"/>
  <c r="J48" i="8"/>
  <c r="K48" i="8"/>
  <c r="L48" i="8"/>
  <c r="M48" i="8"/>
  <c r="M38" i="8"/>
  <c r="G183" i="5"/>
  <c r="B105" i="8"/>
  <c r="C105" i="8"/>
  <c r="I106" i="8"/>
  <c r="J106" i="8"/>
  <c r="K106" i="8"/>
  <c r="L106" i="8"/>
  <c r="M106" i="8"/>
  <c r="O356" i="5" l="1"/>
  <c r="G35" i="8"/>
  <c r="G32" i="8"/>
  <c r="G175" i="5" l="1"/>
  <c r="G16" i="5"/>
  <c r="N372" i="5"/>
  <c r="G106" i="5" l="1"/>
  <c r="G14" i="8" s="1"/>
  <c r="G251" i="5" l="1"/>
  <c r="N248" i="5" l="1"/>
  <c r="N250" i="5"/>
  <c r="N214" i="5"/>
  <c r="O214" i="5" s="1"/>
  <c r="N224" i="5"/>
  <c r="O224" i="5" s="1"/>
  <c r="G225" i="5"/>
  <c r="B215" i="5"/>
  <c r="C215" i="5"/>
  <c r="D215" i="5"/>
  <c r="E215" i="5"/>
  <c r="F215" i="5"/>
  <c r="G215" i="5"/>
  <c r="G271" i="5" l="1"/>
  <c r="G288" i="5" s="1"/>
  <c r="G289" i="5" s="1"/>
  <c r="G232" i="5" l="1"/>
  <c r="G179" i="5"/>
  <c r="G40" i="5"/>
  <c r="G39" i="5"/>
  <c r="G38" i="5"/>
  <c r="G37" i="5"/>
  <c r="G324" i="5"/>
  <c r="G312" i="5"/>
  <c r="G301" i="5"/>
  <c r="G298" i="5"/>
  <c r="G18" i="5"/>
  <c r="G17" i="5"/>
  <c r="G302" i="5" l="1"/>
  <c r="G19" i="5"/>
  <c r="G122" i="5"/>
  <c r="G111" i="5" l="1"/>
  <c r="G170" i="5"/>
  <c r="H14" i="8" l="1"/>
  <c r="I14" i="8"/>
  <c r="J14" i="8"/>
  <c r="K14" i="8"/>
  <c r="L14" i="8"/>
  <c r="M14" i="8"/>
  <c r="G15" i="8"/>
  <c r="H15" i="8"/>
  <c r="I15" i="8"/>
  <c r="J15" i="8"/>
  <c r="K15" i="8"/>
  <c r="L15" i="8"/>
  <c r="M15" i="8"/>
  <c r="G16" i="8"/>
  <c r="H16" i="8"/>
  <c r="I16" i="8"/>
  <c r="J16" i="8"/>
  <c r="K16" i="8"/>
  <c r="L16" i="8"/>
  <c r="M16" i="8"/>
  <c r="N259" i="5"/>
  <c r="N220" i="5"/>
  <c r="N221" i="5"/>
  <c r="N222" i="5"/>
  <c r="N223" i="5"/>
  <c r="N219" i="5"/>
  <c r="D225" i="5"/>
  <c r="C225" i="5"/>
  <c r="B225" i="5"/>
  <c r="E225" i="5"/>
  <c r="C84" i="5" l="1"/>
  <c r="D84" i="5"/>
  <c r="E84" i="5"/>
  <c r="N362" i="5"/>
  <c r="O362" i="5" s="1"/>
  <c r="N373" i="5"/>
  <c r="O373" i="5" s="1"/>
  <c r="N367" i="5"/>
  <c r="O367" i="5" s="1"/>
  <c r="N201" i="5"/>
  <c r="N202" i="5"/>
  <c r="N203" i="5"/>
  <c r="F84" i="5"/>
  <c r="F19" i="5" l="1"/>
  <c r="F18" i="5"/>
  <c r="F17" i="5"/>
  <c r="F16" i="5"/>
  <c r="N395" i="5" l="1"/>
  <c r="O395" i="5" s="1"/>
  <c r="N384" i="5"/>
  <c r="O384" i="5" s="1"/>
  <c r="B324" i="5"/>
  <c r="C324" i="5"/>
  <c r="D324" i="5"/>
  <c r="E324" i="5"/>
  <c r="F324" i="5"/>
  <c r="F225" i="5"/>
  <c r="N225" i="5" s="1"/>
  <c r="C19" i="5" l="1"/>
  <c r="D19" i="5"/>
  <c r="E19" i="5"/>
  <c r="C18" i="5"/>
  <c r="D18" i="5"/>
  <c r="E18" i="5"/>
  <c r="C17" i="5"/>
  <c r="D17" i="5"/>
  <c r="E17" i="5"/>
  <c r="B19" i="5"/>
  <c r="B18" i="5"/>
  <c r="B17" i="5"/>
  <c r="C16" i="5"/>
  <c r="D16" i="5"/>
  <c r="E16" i="5"/>
  <c r="B16" i="5"/>
  <c r="N389" i="5"/>
  <c r="O389" i="5" s="1"/>
  <c r="N17" i="5" l="1"/>
  <c r="O17" i="5" s="1"/>
  <c r="O400" i="5"/>
  <c r="C92" i="8" l="1"/>
  <c r="D92" i="8"/>
  <c r="E92" i="8"/>
  <c r="F92" i="8"/>
  <c r="G92" i="8"/>
  <c r="I92" i="8"/>
  <c r="J92" i="8"/>
  <c r="K92" i="8"/>
  <c r="L92" i="8"/>
  <c r="M92" i="8"/>
  <c r="C93" i="8"/>
  <c r="D93" i="8"/>
  <c r="E93" i="8"/>
  <c r="F93" i="8"/>
  <c r="G93" i="8"/>
  <c r="I93" i="8"/>
  <c r="J93" i="8"/>
  <c r="K93" i="8"/>
  <c r="L93" i="8"/>
  <c r="M93" i="8"/>
  <c r="C94" i="8"/>
  <c r="D94" i="8"/>
  <c r="E94" i="8"/>
  <c r="F94" i="8"/>
  <c r="G94" i="8"/>
  <c r="I94" i="8"/>
  <c r="J94" i="8"/>
  <c r="K94" i="8"/>
  <c r="L94" i="8"/>
  <c r="M94" i="8"/>
  <c r="C95" i="8"/>
  <c r="D95" i="8"/>
  <c r="E95" i="8"/>
  <c r="F95" i="8"/>
  <c r="G95" i="8"/>
  <c r="I95" i="8"/>
  <c r="J95" i="8"/>
  <c r="K95" i="8"/>
  <c r="L95" i="8"/>
  <c r="M95" i="8"/>
  <c r="C96" i="8"/>
  <c r="D96" i="8"/>
  <c r="E96" i="8"/>
  <c r="F96" i="8"/>
  <c r="G96" i="8"/>
  <c r="I96" i="8"/>
  <c r="J96" i="8"/>
  <c r="K96" i="8"/>
  <c r="L96" i="8"/>
  <c r="M96" i="8"/>
  <c r="C97" i="8"/>
  <c r="D97" i="8"/>
  <c r="E97" i="8"/>
  <c r="F97" i="8"/>
  <c r="G97" i="8"/>
  <c r="I97" i="8"/>
  <c r="L97" i="8"/>
  <c r="M97" i="8"/>
  <c r="C98" i="8"/>
  <c r="D98" i="8"/>
  <c r="E98" i="8"/>
  <c r="F98" i="8"/>
  <c r="G98" i="8"/>
  <c r="I98" i="8"/>
  <c r="J98" i="8"/>
  <c r="K98" i="8"/>
  <c r="L98" i="8"/>
  <c r="M98" i="8"/>
  <c r="C99" i="8"/>
  <c r="D99" i="8"/>
  <c r="E99" i="8"/>
  <c r="F99" i="8"/>
  <c r="G99" i="8"/>
  <c r="I99" i="8"/>
  <c r="J99" i="8"/>
  <c r="K99" i="8"/>
  <c r="L99" i="8"/>
  <c r="M99" i="8"/>
  <c r="C100" i="8"/>
  <c r="D100" i="8"/>
  <c r="E100" i="8"/>
  <c r="F100" i="8"/>
  <c r="G100" i="8"/>
  <c r="I100" i="8"/>
  <c r="J100" i="8"/>
  <c r="K100" i="8"/>
  <c r="L100" i="8"/>
  <c r="M100" i="8"/>
  <c r="C101" i="8"/>
  <c r="D101" i="8"/>
  <c r="E101" i="8"/>
  <c r="F101" i="8"/>
  <c r="G101" i="8"/>
  <c r="I101" i="8"/>
  <c r="J101" i="8"/>
  <c r="K101" i="8"/>
  <c r="L101" i="8"/>
  <c r="M101" i="8"/>
  <c r="C102" i="8"/>
  <c r="D102" i="8"/>
  <c r="E102" i="8"/>
  <c r="F102" i="8"/>
  <c r="G102" i="8"/>
  <c r="I102" i="8"/>
  <c r="J102" i="8"/>
  <c r="K102" i="8"/>
  <c r="L102" i="8"/>
  <c r="M102" i="8"/>
  <c r="C103" i="8"/>
  <c r="D103" i="8"/>
  <c r="E103" i="8"/>
  <c r="F103" i="8"/>
  <c r="G103" i="8"/>
  <c r="I103" i="8"/>
  <c r="J103" i="8"/>
  <c r="K103" i="8"/>
  <c r="L103" i="8"/>
  <c r="M103" i="8"/>
  <c r="C104" i="8"/>
  <c r="D104" i="8"/>
  <c r="E104" i="8"/>
  <c r="F104" i="8"/>
  <c r="G104" i="8"/>
  <c r="I104" i="8"/>
  <c r="J104" i="8"/>
  <c r="K104" i="8"/>
  <c r="L104" i="8"/>
  <c r="M104" i="8"/>
  <c r="D105" i="8"/>
  <c r="E105" i="8"/>
  <c r="F105" i="8"/>
  <c r="G105" i="8"/>
  <c r="I105" i="8"/>
  <c r="J105" i="8"/>
  <c r="K105" i="8"/>
  <c r="L105" i="8"/>
  <c r="M105" i="8"/>
  <c r="C106" i="8"/>
  <c r="D106" i="8"/>
  <c r="E106" i="8"/>
  <c r="F106" i="8"/>
  <c r="G106" i="8"/>
  <c r="C107" i="8"/>
  <c r="D107" i="8"/>
  <c r="E107" i="8"/>
  <c r="F107" i="8"/>
  <c r="G107" i="8"/>
  <c r="I107" i="8"/>
  <c r="J107" i="8"/>
  <c r="K107" i="8"/>
  <c r="L107" i="8"/>
  <c r="M107" i="8"/>
  <c r="C108" i="8"/>
  <c r="D108" i="8"/>
  <c r="E108" i="8"/>
  <c r="F108" i="8"/>
  <c r="G108" i="8"/>
  <c r="I108" i="8"/>
  <c r="J108" i="8"/>
  <c r="K108" i="8"/>
  <c r="L108" i="8"/>
  <c r="M108" i="8"/>
  <c r="B93" i="8"/>
  <c r="B94" i="8"/>
  <c r="B95" i="8"/>
  <c r="B96" i="8"/>
  <c r="B97" i="8"/>
  <c r="B98" i="8"/>
  <c r="B99" i="8"/>
  <c r="B100" i="8"/>
  <c r="B101" i="8"/>
  <c r="B102" i="8"/>
  <c r="B103" i="8"/>
  <c r="B104" i="8"/>
  <c r="B106" i="8"/>
  <c r="B107" i="8"/>
  <c r="B108" i="8"/>
  <c r="F54" i="8"/>
  <c r="G54" i="8"/>
  <c r="H54" i="8"/>
  <c r="I54" i="8"/>
  <c r="J54" i="8"/>
  <c r="K54" i="8"/>
  <c r="L54" i="8"/>
  <c r="M54" i="8"/>
  <c r="F55" i="8"/>
  <c r="G55" i="8"/>
  <c r="H55" i="8"/>
  <c r="I55" i="8"/>
  <c r="J55" i="8"/>
  <c r="K55" i="8"/>
  <c r="L55" i="8"/>
  <c r="M55" i="8"/>
  <c r="F56" i="8"/>
  <c r="G56" i="8"/>
  <c r="H56" i="8"/>
  <c r="I56" i="8"/>
  <c r="J56" i="8"/>
  <c r="K56" i="8"/>
  <c r="L56" i="8"/>
  <c r="M56" i="8"/>
  <c r="F57" i="8"/>
  <c r="G57" i="8"/>
  <c r="H57" i="8"/>
  <c r="I57" i="8"/>
  <c r="J57" i="8"/>
  <c r="K57" i="8"/>
  <c r="L57" i="8"/>
  <c r="M57" i="8"/>
  <c r="F58" i="8"/>
  <c r="G58" i="8"/>
  <c r="H58" i="8"/>
  <c r="I58" i="8"/>
  <c r="J58" i="8"/>
  <c r="K58" i="8"/>
  <c r="L58" i="8"/>
  <c r="M58" i="8"/>
  <c r="F59" i="8"/>
  <c r="G59" i="8"/>
  <c r="H59" i="8"/>
  <c r="I59" i="8"/>
  <c r="J59" i="8"/>
  <c r="K59" i="8"/>
  <c r="L59" i="8"/>
  <c r="M59" i="8"/>
  <c r="F60" i="8"/>
  <c r="G60" i="8"/>
  <c r="H60" i="8"/>
  <c r="I60" i="8"/>
  <c r="J60" i="8"/>
  <c r="K60" i="8"/>
  <c r="L60" i="8"/>
  <c r="M60" i="8"/>
  <c r="F61" i="8"/>
  <c r="G61" i="8"/>
  <c r="H61" i="8"/>
  <c r="I61" i="8"/>
  <c r="J61" i="8"/>
  <c r="K61" i="8"/>
  <c r="L61" i="8"/>
  <c r="M61" i="8"/>
  <c r="F62" i="8"/>
  <c r="G62" i="8"/>
  <c r="H62" i="8"/>
  <c r="I62" i="8"/>
  <c r="J62" i="8"/>
  <c r="K62" i="8"/>
  <c r="L62" i="8"/>
  <c r="M62" i="8"/>
  <c r="F63" i="8"/>
  <c r="G63" i="8"/>
  <c r="H63" i="8"/>
  <c r="I63" i="8"/>
  <c r="J63" i="8"/>
  <c r="K63" i="8"/>
  <c r="L63" i="8"/>
  <c r="M63" i="8"/>
  <c r="F64" i="8"/>
  <c r="G64" i="8"/>
  <c r="H64" i="8"/>
  <c r="I64" i="8"/>
  <c r="J64" i="8"/>
  <c r="K64" i="8"/>
  <c r="L64" i="8"/>
  <c r="M64" i="8"/>
  <c r="F65" i="8"/>
  <c r="G65" i="8"/>
  <c r="H65" i="8"/>
  <c r="I65" i="8"/>
  <c r="J65" i="8"/>
  <c r="K65" i="8"/>
  <c r="L65" i="8"/>
  <c r="M65" i="8"/>
  <c r="F66" i="8"/>
  <c r="G66" i="8"/>
  <c r="H66" i="8"/>
  <c r="I66" i="8"/>
  <c r="J66" i="8"/>
  <c r="K66" i="8"/>
  <c r="L66" i="8"/>
  <c r="M66" i="8"/>
  <c r="F67" i="8"/>
  <c r="G67" i="8"/>
  <c r="H67" i="8"/>
  <c r="I67" i="8"/>
  <c r="J67" i="8"/>
  <c r="K67" i="8"/>
  <c r="L67" i="8"/>
  <c r="M67" i="8"/>
  <c r="F68" i="8"/>
  <c r="G68" i="8"/>
  <c r="H68" i="8"/>
  <c r="I68" i="8"/>
  <c r="J68" i="8"/>
  <c r="K68" i="8"/>
  <c r="L68" i="8"/>
  <c r="M68" i="8"/>
  <c r="F69" i="8"/>
  <c r="G69" i="8"/>
  <c r="H69" i="8"/>
  <c r="I69" i="8"/>
  <c r="J69" i="8"/>
  <c r="K69" i="8"/>
  <c r="L69" i="8"/>
  <c r="M69" i="8"/>
  <c r="F70" i="8"/>
  <c r="G70" i="8"/>
  <c r="H70" i="8"/>
  <c r="I70" i="8"/>
  <c r="J70" i="8"/>
  <c r="K70" i="8"/>
  <c r="L70" i="8"/>
  <c r="M70" i="8"/>
  <c r="F71" i="8"/>
  <c r="G71" i="8"/>
  <c r="H71" i="8"/>
  <c r="I71" i="8"/>
  <c r="J71" i="8"/>
  <c r="K71" i="8"/>
  <c r="L71" i="8"/>
  <c r="M71" i="8"/>
  <c r="F72" i="8"/>
  <c r="G72" i="8"/>
  <c r="H72" i="8"/>
  <c r="I72" i="8"/>
  <c r="J72" i="8"/>
  <c r="K72" i="8"/>
  <c r="L72" i="8"/>
  <c r="M72" i="8"/>
  <c r="F73" i="8"/>
  <c r="G73" i="8"/>
  <c r="H73" i="8"/>
  <c r="I73" i="8"/>
  <c r="J73" i="8"/>
  <c r="K73" i="8"/>
  <c r="L73" i="8"/>
  <c r="M73" i="8"/>
  <c r="F74" i="8"/>
  <c r="G74" i="8"/>
  <c r="H74" i="8"/>
  <c r="I74" i="8"/>
  <c r="J74" i="8"/>
  <c r="K74" i="8"/>
  <c r="L74" i="8"/>
  <c r="M74" i="8"/>
  <c r="F75" i="8"/>
  <c r="G75" i="8"/>
  <c r="H75" i="8"/>
  <c r="I75" i="8"/>
  <c r="J75" i="8"/>
  <c r="K75" i="8"/>
  <c r="L75" i="8"/>
  <c r="M75" i="8"/>
  <c r="F76" i="8"/>
  <c r="G76" i="8"/>
  <c r="H76" i="8"/>
  <c r="I76" i="8"/>
  <c r="J76" i="8"/>
  <c r="K76" i="8"/>
  <c r="L76" i="8"/>
  <c r="M76" i="8"/>
  <c r="F77" i="8"/>
  <c r="G77" i="8"/>
  <c r="H77" i="8"/>
  <c r="I77" i="8"/>
  <c r="J77" i="8"/>
  <c r="K77" i="8"/>
  <c r="L77" i="8"/>
  <c r="M77" i="8"/>
  <c r="F78" i="8"/>
  <c r="G78" i="8"/>
  <c r="H78" i="8"/>
  <c r="I78" i="8"/>
  <c r="J78" i="8"/>
  <c r="K78" i="8"/>
  <c r="L78" i="8"/>
  <c r="M78" i="8"/>
  <c r="F79" i="8"/>
  <c r="G79" i="8"/>
  <c r="H79" i="8"/>
  <c r="I79" i="8"/>
  <c r="J79" i="8"/>
  <c r="K79" i="8"/>
  <c r="L79" i="8"/>
  <c r="M79" i="8"/>
  <c r="F80" i="8"/>
  <c r="G80" i="8"/>
  <c r="H80" i="8"/>
  <c r="I80" i="8"/>
  <c r="J80" i="8"/>
  <c r="K80" i="8"/>
  <c r="L80" i="8"/>
  <c r="M80" i="8"/>
  <c r="F81" i="8"/>
  <c r="G81" i="8"/>
  <c r="H81" i="8"/>
  <c r="I81" i="8"/>
  <c r="J81" i="8"/>
  <c r="K81" i="8"/>
  <c r="L81" i="8"/>
  <c r="M81" i="8"/>
  <c r="F82" i="8"/>
  <c r="G82" i="8"/>
  <c r="H82" i="8"/>
  <c r="I82" i="8"/>
  <c r="J82" i="8"/>
  <c r="K82" i="8"/>
  <c r="L82" i="8"/>
  <c r="M82" i="8"/>
  <c r="F83" i="8"/>
  <c r="G83" i="8"/>
  <c r="H83" i="8"/>
  <c r="I83" i="8"/>
  <c r="J83" i="8"/>
  <c r="K83" i="8"/>
  <c r="L83" i="8"/>
  <c r="M83" i="8"/>
  <c r="F84" i="8"/>
  <c r="G84" i="8"/>
  <c r="H84" i="8"/>
  <c r="I84" i="8"/>
  <c r="J84" i="8"/>
  <c r="K84" i="8"/>
  <c r="L84" i="8"/>
  <c r="M84" i="8"/>
  <c r="F85" i="8"/>
  <c r="G85" i="8"/>
  <c r="H85" i="8"/>
  <c r="I85" i="8"/>
  <c r="J85" i="8"/>
  <c r="K85" i="8"/>
  <c r="L85" i="8"/>
  <c r="M85" i="8"/>
  <c r="F48" i="8"/>
  <c r="G48" i="8"/>
  <c r="F47" i="8"/>
  <c r="F38" i="8"/>
  <c r="G38" i="8"/>
  <c r="H38" i="8"/>
  <c r="I38" i="8"/>
  <c r="J38" i="8"/>
  <c r="K38" i="8"/>
  <c r="L38" i="8"/>
  <c r="F37" i="8"/>
  <c r="G37" i="8"/>
  <c r="H37" i="8"/>
  <c r="I37" i="8"/>
  <c r="J37" i="8"/>
  <c r="K37" i="8"/>
  <c r="L37" i="8"/>
  <c r="M37" i="8"/>
  <c r="F36" i="8"/>
  <c r="G36" i="8"/>
  <c r="H36" i="8"/>
  <c r="I36" i="8"/>
  <c r="J36" i="8"/>
  <c r="K36" i="8"/>
  <c r="L36" i="8"/>
  <c r="M36" i="8"/>
  <c r="F35" i="8"/>
  <c r="H35" i="8"/>
  <c r="I35" i="8"/>
  <c r="J35" i="8"/>
  <c r="K35" i="8"/>
  <c r="L35" i="8"/>
  <c r="M35" i="8"/>
  <c r="F34" i="8"/>
  <c r="G34" i="8"/>
  <c r="H34" i="8"/>
  <c r="I34" i="8"/>
  <c r="J34" i="8"/>
  <c r="K34" i="8"/>
  <c r="L34" i="8"/>
  <c r="M34" i="8"/>
  <c r="F33" i="8"/>
  <c r="G33" i="8"/>
  <c r="H33" i="8"/>
  <c r="I33" i="8"/>
  <c r="J33" i="8"/>
  <c r="K33" i="8"/>
  <c r="L33" i="8"/>
  <c r="M33" i="8"/>
  <c r="F32" i="8"/>
  <c r="H32" i="8"/>
  <c r="I32" i="8"/>
  <c r="J32" i="8"/>
  <c r="K32" i="8"/>
  <c r="L32" i="8"/>
  <c r="M32" i="8"/>
  <c r="F31" i="8"/>
  <c r="G31" i="8"/>
  <c r="H31" i="8"/>
  <c r="I31" i="8"/>
  <c r="J31" i="8"/>
  <c r="K31" i="8"/>
  <c r="L31" i="8"/>
  <c r="M31" i="8"/>
  <c r="F30" i="8"/>
  <c r="G30" i="8"/>
  <c r="H30" i="8"/>
  <c r="I30" i="8"/>
  <c r="J30" i="8"/>
  <c r="K30" i="8"/>
  <c r="L30" i="8"/>
  <c r="M30" i="8"/>
  <c r="F29" i="8"/>
  <c r="G29" i="8"/>
  <c r="H29" i="8"/>
  <c r="I29" i="8"/>
  <c r="J29" i="8"/>
  <c r="K29" i="8"/>
  <c r="L29" i="8"/>
  <c r="M29" i="8"/>
  <c r="F28" i="8"/>
  <c r="G28" i="8"/>
  <c r="H28" i="8"/>
  <c r="I28" i="8"/>
  <c r="J28" i="8"/>
  <c r="K28" i="8"/>
  <c r="L28" i="8"/>
  <c r="M28" i="8"/>
  <c r="F27" i="8"/>
  <c r="G27" i="8"/>
  <c r="H27" i="8"/>
  <c r="I27" i="8"/>
  <c r="J27" i="8"/>
  <c r="K27" i="8"/>
  <c r="L27" i="8"/>
  <c r="M27" i="8"/>
  <c r="F23" i="8"/>
  <c r="G23" i="8"/>
  <c r="H23" i="8"/>
  <c r="I23" i="8"/>
  <c r="J23" i="8"/>
  <c r="K23" i="8"/>
  <c r="L23" i="8"/>
  <c r="F21" i="8"/>
  <c r="G21" i="8"/>
  <c r="H21" i="8"/>
  <c r="I21" i="8"/>
  <c r="J21" i="8"/>
  <c r="K21" i="8"/>
  <c r="L21" i="8"/>
  <c r="M21" i="8"/>
  <c r="F19" i="8"/>
  <c r="G19" i="8"/>
  <c r="H19" i="8"/>
  <c r="I19" i="8"/>
  <c r="J19" i="8"/>
  <c r="K19" i="8"/>
  <c r="L19" i="8"/>
  <c r="M19" i="8"/>
  <c r="F17" i="8"/>
  <c r="G17" i="8"/>
  <c r="H17" i="8"/>
  <c r="I17" i="8"/>
  <c r="J17" i="8"/>
  <c r="K17" i="8"/>
  <c r="L17" i="8"/>
  <c r="M17" i="8"/>
  <c r="B54" i="8"/>
  <c r="F109" i="8" l="1"/>
  <c r="E109" i="8"/>
  <c r="D109" i="8"/>
  <c r="G109" i="8"/>
  <c r="C109" i="8"/>
  <c r="F86" i="8"/>
  <c r="M86" i="8"/>
  <c r="L86" i="8"/>
  <c r="H86" i="8"/>
  <c r="L109" i="8"/>
  <c r="J86" i="8"/>
  <c r="I86" i="8"/>
  <c r="K86" i="8"/>
  <c r="G86" i="8"/>
  <c r="J109" i="8"/>
  <c r="M109" i="8"/>
  <c r="I109" i="8"/>
  <c r="K109" i="8"/>
  <c r="B21" i="5"/>
  <c r="C21" i="5"/>
  <c r="D21" i="5"/>
  <c r="E21" i="5"/>
  <c r="E56" i="5"/>
  <c r="D56" i="5"/>
  <c r="C56" i="5"/>
  <c r="B56" i="5"/>
  <c r="E63" i="5"/>
  <c r="D63" i="5"/>
  <c r="C63" i="5"/>
  <c r="B63" i="5"/>
  <c r="G21" i="5"/>
  <c r="G7" i="8" s="1"/>
  <c r="H21" i="5"/>
  <c r="H7" i="8" s="1"/>
  <c r="I21" i="5"/>
  <c r="I7" i="8" s="1"/>
  <c r="J21" i="5"/>
  <c r="J7" i="8" s="1"/>
  <c r="K21" i="5"/>
  <c r="K7" i="8" s="1"/>
  <c r="L21" i="5"/>
  <c r="L7" i="8" s="1"/>
  <c r="M21" i="5"/>
  <c r="M7" i="8" s="1"/>
  <c r="N406" i="5"/>
  <c r="O406" i="5" s="1"/>
  <c r="N405" i="5"/>
  <c r="O405" i="5" s="1"/>
  <c r="N404" i="5"/>
  <c r="O404" i="5" s="1"/>
  <c r="N396" i="5"/>
  <c r="O396" i="5" s="1"/>
  <c r="N399" i="5"/>
  <c r="O399" i="5" s="1"/>
  <c r="N387" i="5"/>
  <c r="O387" i="5" s="1"/>
  <c r="N398" i="5"/>
  <c r="O398" i="5" s="1"/>
  <c r="N397" i="5"/>
  <c r="O397" i="5" s="1"/>
  <c r="N393" i="5"/>
  <c r="O393" i="5" s="1"/>
  <c r="N392" i="5"/>
  <c r="O392" i="5" s="1"/>
  <c r="N390" i="5"/>
  <c r="O390" i="5" s="1"/>
  <c r="N388" i="5"/>
  <c r="N386" i="5"/>
  <c r="O386" i="5" s="1"/>
  <c r="N385" i="5"/>
  <c r="O385" i="5" s="1"/>
  <c r="G47" i="8"/>
  <c r="F46" i="8"/>
  <c r="G46" i="8"/>
  <c r="B46" i="8"/>
  <c r="N374" i="5"/>
  <c r="O374" i="5" s="1"/>
  <c r="N377" i="5"/>
  <c r="O377" i="5" s="1"/>
  <c r="N365" i="5"/>
  <c r="O365" i="5" s="1"/>
  <c r="N376" i="5"/>
  <c r="O376" i="5" s="1"/>
  <c r="N375" i="5"/>
  <c r="O375" i="5" s="1"/>
  <c r="N371" i="5"/>
  <c r="O371" i="5" s="1"/>
  <c r="N370" i="5"/>
  <c r="O370" i="5" s="1"/>
  <c r="N368" i="5"/>
  <c r="O368" i="5" s="1"/>
  <c r="N366" i="5"/>
  <c r="O366" i="5" s="1"/>
  <c r="N364" i="5"/>
  <c r="O364" i="5" s="1"/>
  <c r="O363" i="5"/>
  <c r="O355" i="5"/>
  <c r="O354" i="5"/>
  <c r="O353" i="5"/>
  <c r="O352" i="5"/>
  <c r="O351" i="5"/>
  <c r="O350" i="5"/>
  <c r="O349" i="5"/>
  <c r="N348" i="5"/>
  <c r="O348" i="5" s="1"/>
  <c r="G44" i="8"/>
  <c r="H44" i="8"/>
  <c r="I44" i="8"/>
  <c r="J44" i="8"/>
  <c r="K44" i="8"/>
  <c r="L44" i="8"/>
  <c r="M44" i="8"/>
  <c r="O343" i="5"/>
  <c r="O342" i="5"/>
  <c r="O321" i="5"/>
  <c r="O320" i="5"/>
  <c r="O319" i="5"/>
  <c r="O318" i="5"/>
  <c r="O317" i="5"/>
  <c r="O311" i="5"/>
  <c r="O310" i="5"/>
  <c r="O309" i="5"/>
  <c r="O308" i="5"/>
  <c r="O307" i="5"/>
  <c r="O306" i="5"/>
  <c r="O305" i="5"/>
  <c r="F312" i="5"/>
  <c r="E312" i="5"/>
  <c r="D312" i="5"/>
  <c r="C312" i="5"/>
  <c r="B312" i="5"/>
  <c r="F301" i="5"/>
  <c r="O297" i="5"/>
  <c r="O296" i="5"/>
  <c r="F298" i="5"/>
  <c r="G339" i="5"/>
  <c r="K337" i="5"/>
  <c r="K39" i="8" s="1"/>
  <c r="N105" i="5"/>
  <c r="O105" i="5" s="1"/>
  <c r="N104" i="5"/>
  <c r="N103" i="5"/>
  <c r="C106" i="5"/>
  <c r="C14" i="8" s="1"/>
  <c r="D106" i="5"/>
  <c r="D14" i="8" s="1"/>
  <c r="E106" i="5"/>
  <c r="E14" i="8" s="1"/>
  <c r="F106" i="5"/>
  <c r="F14" i="8" s="1"/>
  <c r="B106" i="5"/>
  <c r="B14" i="8" s="1"/>
  <c r="N285" i="5"/>
  <c r="O285" i="5" s="1"/>
  <c r="N286" i="5"/>
  <c r="O286" i="5" s="1"/>
  <c r="C271" i="5"/>
  <c r="D271" i="5"/>
  <c r="E271" i="5"/>
  <c r="F271" i="5"/>
  <c r="B271" i="5"/>
  <c r="B288" i="5" s="1"/>
  <c r="B289" i="5" s="1"/>
  <c r="N264" i="5"/>
  <c r="O264" i="5" s="1"/>
  <c r="N263" i="5"/>
  <c r="O263" i="5" s="1"/>
  <c r="N258" i="5"/>
  <c r="O258" i="5" s="1"/>
  <c r="N257" i="5"/>
  <c r="M23" i="8" s="1"/>
  <c r="O259" i="5"/>
  <c r="N256" i="5"/>
  <c r="O256" i="5" s="1"/>
  <c r="F251" i="5"/>
  <c r="F22" i="8" s="1"/>
  <c r="G22" i="8"/>
  <c r="H22" i="8"/>
  <c r="I22" i="8"/>
  <c r="J22" i="8"/>
  <c r="K22" i="8"/>
  <c r="L22" i="8"/>
  <c r="M22" i="8"/>
  <c r="O250" i="5"/>
  <c r="O248" i="5"/>
  <c r="N246" i="5"/>
  <c r="O246" i="5" s="1"/>
  <c r="N242" i="5"/>
  <c r="O242" i="5" s="1"/>
  <c r="N241" i="5"/>
  <c r="O241" i="5" s="1"/>
  <c r="N240" i="5"/>
  <c r="O240" i="5" s="1"/>
  <c r="N239" i="5"/>
  <c r="O239" i="5" s="1"/>
  <c r="N238" i="5"/>
  <c r="O238" i="5" s="1"/>
  <c r="N237" i="5"/>
  <c r="O237" i="5" s="1"/>
  <c r="N236" i="5"/>
  <c r="O236" i="5" s="1"/>
  <c r="N231" i="5"/>
  <c r="O231" i="5" s="1"/>
  <c r="N230" i="5"/>
  <c r="O230" i="5" s="1"/>
  <c r="N229" i="5"/>
  <c r="O229" i="5" s="1"/>
  <c r="F232" i="5"/>
  <c r="F20" i="8" s="1"/>
  <c r="G20" i="8"/>
  <c r="H20" i="8"/>
  <c r="I20" i="8"/>
  <c r="J20" i="8"/>
  <c r="K20" i="8"/>
  <c r="L20" i="8"/>
  <c r="M20" i="8"/>
  <c r="E232" i="5"/>
  <c r="D232" i="5"/>
  <c r="C232" i="5"/>
  <c r="B232" i="5"/>
  <c r="O223" i="5"/>
  <c r="O222" i="5"/>
  <c r="O221" i="5"/>
  <c r="O220" i="5"/>
  <c r="O219" i="5"/>
  <c r="N213" i="5"/>
  <c r="O213" i="5" s="1"/>
  <c r="N212" i="5"/>
  <c r="O212" i="5" s="1"/>
  <c r="N211" i="5"/>
  <c r="O211" i="5" s="1"/>
  <c r="N210" i="5"/>
  <c r="O210" i="5" s="1"/>
  <c r="N209" i="5"/>
  <c r="F216" i="5"/>
  <c r="G216" i="5"/>
  <c r="I216" i="5"/>
  <c r="K216" i="5"/>
  <c r="L216" i="5"/>
  <c r="M216" i="5"/>
  <c r="J216" i="5"/>
  <c r="F13" i="5"/>
  <c r="F6" i="8" s="1"/>
  <c r="G13" i="5"/>
  <c r="H13" i="5"/>
  <c r="H6" i="8" s="1"/>
  <c r="I13" i="5"/>
  <c r="I6" i="8" s="1"/>
  <c r="J13" i="5"/>
  <c r="J6" i="8" s="1"/>
  <c r="K13" i="5"/>
  <c r="K6" i="8" s="1"/>
  <c r="L13" i="5"/>
  <c r="L6" i="8" s="1"/>
  <c r="M13" i="5"/>
  <c r="M6" i="8" s="1"/>
  <c r="F56" i="5"/>
  <c r="G56" i="5"/>
  <c r="H56" i="5"/>
  <c r="I56" i="5"/>
  <c r="J56" i="5"/>
  <c r="L56" i="5"/>
  <c r="M56" i="5"/>
  <c r="F63" i="5"/>
  <c r="F8" i="8" s="1"/>
  <c r="G63" i="5"/>
  <c r="G8" i="8" s="1"/>
  <c r="H63" i="5"/>
  <c r="H8" i="8" s="1"/>
  <c r="I63" i="5"/>
  <c r="I8" i="8" s="1"/>
  <c r="J63" i="5"/>
  <c r="J8" i="8" s="1"/>
  <c r="K63" i="5"/>
  <c r="K8" i="8" s="1"/>
  <c r="L63" i="5"/>
  <c r="L8" i="8" s="1"/>
  <c r="M63" i="5"/>
  <c r="M8" i="8" s="1"/>
  <c r="F70" i="5"/>
  <c r="F9" i="8" s="1"/>
  <c r="G70" i="5"/>
  <c r="G9" i="8" s="1"/>
  <c r="H9" i="8"/>
  <c r="I70" i="5"/>
  <c r="I9" i="8" s="1"/>
  <c r="J70" i="5"/>
  <c r="J9" i="8" s="1"/>
  <c r="K70" i="5"/>
  <c r="K9" i="8" s="1"/>
  <c r="L70" i="5"/>
  <c r="L9" i="8" s="1"/>
  <c r="M70" i="5"/>
  <c r="M9" i="8" s="1"/>
  <c r="F77" i="5"/>
  <c r="F10" i="8" s="1"/>
  <c r="G77" i="5"/>
  <c r="G10" i="8" s="1"/>
  <c r="H77" i="5"/>
  <c r="H10" i="8" s="1"/>
  <c r="I77" i="5"/>
  <c r="I10" i="8" s="1"/>
  <c r="J77" i="5"/>
  <c r="J10" i="8" s="1"/>
  <c r="K77" i="5"/>
  <c r="K10" i="8" s="1"/>
  <c r="L77" i="5"/>
  <c r="L10" i="8" s="1"/>
  <c r="M77" i="5"/>
  <c r="M10" i="8" s="1"/>
  <c r="F11" i="8"/>
  <c r="G84" i="5"/>
  <c r="G11" i="8" s="1"/>
  <c r="H84" i="5"/>
  <c r="H11" i="8" s="1"/>
  <c r="I84" i="5"/>
  <c r="I11" i="8" s="1"/>
  <c r="J84" i="5"/>
  <c r="J11" i="8" s="1"/>
  <c r="K11" i="8"/>
  <c r="L11" i="8"/>
  <c r="M11" i="8"/>
  <c r="F92" i="5"/>
  <c r="F12" i="8" s="1"/>
  <c r="G92" i="5"/>
  <c r="G12" i="8" s="1"/>
  <c r="H92" i="5"/>
  <c r="H12" i="8" s="1"/>
  <c r="I92" i="5"/>
  <c r="I12" i="8" s="1"/>
  <c r="J92" i="5"/>
  <c r="J12" i="8" s="1"/>
  <c r="K92" i="5"/>
  <c r="K12" i="8" s="1"/>
  <c r="L12" i="8"/>
  <c r="M92" i="5"/>
  <c r="M12" i="8" s="1"/>
  <c r="F100" i="5"/>
  <c r="F13" i="8" s="1"/>
  <c r="G100" i="5"/>
  <c r="G13" i="8" s="1"/>
  <c r="H100" i="5"/>
  <c r="H13" i="8" s="1"/>
  <c r="I100" i="5"/>
  <c r="I13" i="8" s="1"/>
  <c r="J100" i="5"/>
  <c r="J13" i="8" s="1"/>
  <c r="K13" i="8"/>
  <c r="M13" i="8"/>
  <c r="F111" i="5"/>
  <c r="F122" i="5"/>
  <c r="F170" i="5"/>
  <c r="F175" i="5"/>
  <c r="F15" i="8" s="1"/>
  <c r="E179" i="5"/>
  <c r="F179" i="5"/>
  <c r="F16" i="8" s="1"/>
  <c r="D179" i="5"/>
  <c r="F183" i="5"/>
  <c r="E205" i="5"/>
  <c r="O203" i="5"/>
  <c r="O202" i="5"/>
  <c r="O201" i="5"/>
  <c r="N200" i="5"/>
  <c r="O200" i="5" s="1"/>
  <c r="N199" i="5"/>
  <c r="O199" i="5" s="1"/>
  <c r="N198" i="5"/>
  <c r="O198" i="5" s="1"/>
  <c r="N197" i="5"/>
  <c r="O197" i="5" s="1"/>
  <c r="N196" i="5"/>
  <c r="O196" i="5" s="1"/>
  <c r="N195" i="5"/>
  <c r="O195" i="5" s="1"/>
  <c r="N194" i="5"/>
  <c r="O194" i="5" s="1"/>
  <c r="N193" i="5"/>
  <c r="O193" i="5" s="1"/>
  <c r="N192" i="5"/>
  <c r="O192" i="5" s="1"/>
  <c r="N191" i="5"/>
  <c r="O191" i="5" s="1"/>
  <c r="N190" i="5"/>
  <c r="O190" i="5" s="1"/>
  <c r="N189" i="5"/>
  <c r="O189" i="5" s="1"/>
  <c r="N188" i="5"/>
  <c r="N182" i="5"/>
  <c r="O182" i="5" s="1"/>
  <c r="N178" i="5"/>
  <c r="N179" i="5" s="1"/>
  <c r="N174" i="5"/>
  <c r="O174" i="5" s="1"/>
  <c r="N173" i="5"/>
  <c r="N169" i="5"/>
  <c r="O169" i="5" s="1"/>
  <c r="N168" i="5"/>
  <c r="O168" i="5" s="1"/>
  <c r="N167" i="5"/>
  <c r="O167" i="5" s="1"/>
  <c r="N166" i="5"/>
  <c r="O166" i="5" s="1"/>
  <c r="N165" i="5"/>
  <c r="O165" i="5" s="1"/>
  <c r="N164" i="5"/>
  <c r="O164" i="5" s="1"/>
  <c r="N163" i="5"/>
  <c r="O163" i="5" s="1"/>
  <c r="N162" i="5"/>
  <c r="O162" i="5" s="1"/>
  <c r="N161" i="5"/>
  <c r="O161" i="5" s="1"/>
  <c r="N160" i="5"/>
  <c r="O160" i="5" s="1"/>
  <c r="N159" i="5"/>
  <c r="O159" i="5" s="1"/>
  <c r="N158" i="5"/>
  <c r="O158" i="5" s="1"/>
  <c r="N157" i="5"/>
  <c r="O157" i="5" s="1"/>
  <c r="N156" i="5"/>
  <c r="O156" i="5" s="1"/>
  <c r="N155" i="5"/>
  <c r="O155" i="5" s="1"/>
  <c r="N154" i="5"/>
  <c r="O154" i="5" s="1"/>
  <c r="N153" i="5"/>
  <c r="O153" i="5" s="1"/>
  <c r="N152" i="5"/>
  <c r="O152" i="5" s="1"/>
  <c r="N151" i="5"/>
  <c r="O151" i="5" s="1"/>
  <c r="N150" i="5"/>
  <c r="O150" i="5" s="1"/>
  <c r="N149" i="5"/>
  <c r="O149" i="5" s="1"/>
  <c r="N148" i="5"/>
  <c r="O148" i="5" s="1"/>
  <c r="N147" i="5"/>
  <c r="O147" i="5" s="1"/>
  <c r="N146" i="5"/>
  <c r="O146" i="5" s="1"/>
  <c r="N145" i="5"/>
  <c r="O145" i="5" s="1"/>
  <c r="N144" i="5"/>
  <c r="O144" i="5" s="1"/>
  <c r="N143" i="5"/>
  <c r="O143" i="5" s="1"/>
  <c r="N142" i="5"/>
  <c r="O142" i="5" s="1"/>
  <c r="N141" i="5"/>
  <c r="O141" i="5" s="1"/>
  <c r="N140" i="5"/>
  <c r="O140" i="5" s="1"/>
  <c r="N139" i="5"/>
  <c r="O139" i="5" s="1"/>
  <c r="N138" i="5"/>
  <c r="O138" i="5" s="1"/>
  <c r="N137" i="5"/>
  <c r="O137" i="5" s="1"/>
  <c r="N136" i="5"/>
  <c r="O136" i="5" s="1"/>
  <c r="N135" i="5"/>
  <c r="O135" i="5" s="1"/>
  <c r="N134" i="5"/>
  <c r="O134" i="5" s="1"/>
  <c r="N133" i="5"/>
  <c r="O133" i="5" s="1"/>
  <c r="N132" i="5"/>
  <c r="O132" i="5" s="1"/>
  <c r="N131" i="5"/>
  <c r="O131" i="5" s="1"/>
  <c r="N130" i="5"/>
  <c r="O130" i="5" s="1"/>
  <c r="N129" i="5"/>
  <c r="O129" i="5" s="1"/>
  <c r="N128" i="5"/>
  <c r="O128" i="5" s="1"/>
  <c r="N127" i="5"/>
  <c r="O127" i="5" s="1"/>
  <c r="N126" i="5"/>
  <c r="O126" i="5" s="1"/>
  <c r="N125" i="5"/>
  <c r="O125" i="5" s="1"/>
  <c r="N116" i="5"/>
  <c r="O116" i="5" s="1"/>
  <c r="N115" i="5"/>
  <c r="O115" i="5" s="1"/>
  <c r="N114" i="5"/>
  <c r="O114" i="5" s="1"/>
  <c r="N109" i="5"/>
  <c r="O109" i="5" s="1"/>
  <c r="N98" i="5"/>
  <c r="O98" i="5" s="1"/>
  <c r="N97" i="5"/>
  <c r="O97" i="5" s="1"/>
  <c r="N96" i="5"/>
  <c r="O96" i="5" s="1"/>
  <c r="N95" i="5"/>
  <c r="N90" i="5"/>
  <c r="O90" i="5" s="1"/>
  <c r="N89" i="5"/>
  <c r="O89" i="5" s="1"/>
  <c r="N88" i="5"/>
  <c r="O88" i="5" s="1"/>
  <c r="N87" i="5"/>
  <c r="O87" i="5" s="1"/>
  <c r="N81" i="5"/>
  <c r="O81" i="5" s="1"/>
  <c r="N80" i="5"/>
  <c r="O80" i="5" s="1"/>
  <c r="N73" i="5"/>
  <c r="N76" i="5"/>
  <c r="O76" i="5" s="1"/>
  <c r="N75" i="5"/>
  <c r="O75" i="5" s="1"/>
  <c r="N74" i="5"/>
  <c r="O74" i="5" s="1"/>
  <c r="N69" i="5"/>
  <c r="O69" i="5" s="1"/>
  <c r="N68" i="5"/>
  <c r="O68" i="5" s="1"/>
  <c r="N67" i="5"/>
  <c r="O67" i="5" s="1"/>
  <c r="N66" i="5"/>
  <c r="O66" i="5" s="1"/>
  <c r="N62" i="5"/>
  <c r="O62" i="5" s="1"/>
  <c r="N61" i="5"/>
  <c r="O61" i="5" s="1"/>
  <c r="N60" i="5"/>
  <c r="O60" i="5" s="1"/>
  <c r="N59" i="5"/>
  <c r="O59" i="5" s="1"/>
  <c r="N26" i="5"/>
  <c r="O26" i="5" s="1"/>
  <c r="N25" i="5"/>
  <c r="O25" i="5" s="1"/>
  <c r="O24" i="5"/>
  <c r="G6" i="8" l="1"/>
  <c r="G41" i="8"/>
  <c r="F340" i="5"/>
  <c r="F344" i="5"/>
  <c r="G340" i="5"/>
  <c r="N175" i="5"/>
  <c r="N215" i="5"/>
  <c r="N216" i="5" s="1"/>
  <c r="G205" i="5"/>
  <c r="G18" i="8"/>
  <c r="M338" i="5"/>
  <c r="M40" i="8" s="1"/>
  <c r="M26" i="8"/>
  <c r="M205" i="5"/>
  <c r="M18" i="8"/>
  <c r="I18" i="8"/>
  <c r="O209" i="5"/>
  <c r="L341" i="5"/>
  <c r="L43" i="8" s="1"/>
  <c r="L26" i="8"/>
  <c r="H337" i="5"/>
  <c r="H26" i="8"/>
  <c r="K341" i="5"/>
  <c r="K43" i="8" s="1"/>
  <c r="J18" i="8"/>
  <c r="I340" i="5"/>
  <c r="I42" i="8" s="1"/>
  <c r="I26" i="8"/>
  <c r="L205" i="5"/>
  <c r="L18" i="8"/>
  <c r="H18" i="8"/>
  <c r="K340" i="5"/>
  <c r="K42" i="8" s="1"/>
  <c r="K26" i="8"/>
  <c r="G338" i="5"/>
  <c r="G26" i="8"/>
  <c r="I43" i="8"/>
  <c r="K339" i="5"/>
  <c r="K41" i="8" s="1"/>
  <c r="I337" i="5"/>
  <c r="I39" i="8" s="1"/>
  <c r="N20" i="5"/>
  <c r="O20" i="5" s="1"/>
  <c r="K205" i="5"/>
  <c r="K18" i="8"/>
  <c r="F205" i="5"/>
  <c r="F18" i="8"/>
  <c r="O257" i="5"/>
  <c r="J26" i="8"/>
  <c r="F338" i="5"/>
  <c r="F26" i="8"/>
  <c r="G336" i="5"/>
  <c r="G45" i="8" s="1"/>
  <c r="G341" i="5"/>
  <c r="I339" i="5"/>
  <c r="I41" i="8" s="1"/>
  <c r="G337" i="5"/>
  <c r="O401" i="5"/>
  <c r="O48" i="8" s="1"/>
  <c r="N48" i="8"/>
  <c r="O47" i="8"/>
  <c r="N47" i="8"/>
  <c r="L338" i="5"/>
  <c r="L40" i="8" s="1"/>
  <c r="O70" i="5"/>
  <c r="M336" i="5"/>
  <c r="M45" i="8" s="1"/>
  <c r="J43" i="8"/>
  <c r="M340" i="5"/>
  <c r="M42" i="8" s="1"/>
  <c r="H339" i="5"/>
  <c r="K338" i="5"/>
  <c r="K40" i="8" s="1"/>
  <c r="F337" i="5"/>
  <c r="L336" i="5"/>
  <c r="L45" i="8" s="1"/>
  <c r="L340" i="5"/>
  <c r="L42" i="8" s="1"/>
  <c r="J338" i="5"/>
  <c r="J40" i="8" s="1"/>
  <c r="M337" i="5"/>
  <c r="M39" i="8" s="1"/>
  <c r="O178" i="5"/>
  <c r="O179" i="5" s="1"/>
  <c r="K336" i="5"/>
  <c r="K45" i="8" s="1"/>
  <c r="H341" i="5"/>
  <c r="F339" i="5"/>
  <c r="I338" i="5"/>
  <c r="I40" i="8" s="1"/>
  <c r="L337" i="5"/>
  <c r="L39" i="8" s="1"/>
  <c r="J336" i="5"/>
  <c r="J45" i="8" s="1"/>
  <c r="J340" i="5"/>
  <c r="J42" i="8" s="1"/>
  <c r="M339" i="5"/>
  <c r="M41" i="8" s="1"/>
  <c r="H338" i="5"/>
  <c r="N100" i="5"/>
  <c r="O92" i="5"/>
  <c r="O95" i="5"/>
  <c r="O100" i="5" s="1"/>
  <c r="I336" i="5"/>
  <c r="I45" i="8" s="1"/>
  <c r="F341" i="5"/>
  <c r="L339" i="5"/>
  <c r="L41" i="8" s="1"/>
  <c r="J337" i="5"/>
  <c r="J39" i="8" s="1"/>
  <c r="N232" i="5"/>
  <c r="H336" i="5"/>
  <c r="H45" i="8" s="1"/>
  <c r="M341" i="5"/>
  <c r="M43" i="8" s="1"/>
  <c r="H340" i="5"/>
  <c r="J339" i="5"/>
  <c r="J41" i="8" s="1"/>
  <c r="O63" i="5"/>
  <c r="O232" i="5"/>
  <c r="O173" i="5"/>
  <c r="O175" i="5" s="1"/>
  <c r="N63" i="5"/>
  <c r="N92" i="5"/>
  <c r="F302" i="5"/>
  <c r="N70" i="5"/>
  <c r="N77" i="5"/>
  <c r="N106" i="5"/>
  <c r="N271" i="5"/>
  <c r="O271" i="5" s="1"/>
  <c r="O73" i="5"/>
  <c r="O77" i="5" s="1"/>
  <c r="H42" i="8" l="1"/>
  <c r="H43" i="8"/>
  <c r="H40" i="8"/>
  <c r="H41" i="8"/>
  <c r="H39" i="8"/>
  <c r="G43" i="8"/>
  <c r="G40" i="8"/>
  <c r="G42" i="8"/>
  <c r="G39" i="8"/>
  <c r="F42" i="8"/>
  <c r="F41" i="8"/>
  <c r="F39" i="8"/>
  <c r="F40" i="8"/>
  <c r="F43" i="8"/>
  <c r="F336" i="5"/>
  <c r="F45" i="8" s="1"/>
  <c r="F44" i="8"/>
  <c r="O106" i="5"/>
  <c r="O14" i="8" s="1"/>
  <c r="N14" i="8"/>
  <c r="O12" i="5"/>
  <c r="O11" i="5"/>
  <c r="O10" i="5"/>
  <c r="O9" i="5"/>
  <c r="O7" i="5"/>
  <c r="N6" i="8" l="1"/>
  <c r="N408" i="5"/>
  <c r="C301" i="5"/>
  <c r="C344" i="5" s="1"/>
  <c r="D301" i="5"/>
  <c r="D344" i="5" s="1"/>
  <c r="E301" i="5"/>
  <c r="E344" i="5" s="1"/>
  <c r="B301" i="5"/>
  <c r="B344" i="5" l="1"/>
  <c r="N344" i="5" s="1"/>
  <c r="O344" i="5" s="1"/>
  <c r="O34" i="8" s="1"/>
  <c r="N301" i="5"/>
  <c r="N302" i="5" s="1"/>
  <c r="L55" i="10"/>
  <c r="G55" i="10"/>
  <c r="D55" i="10"/>
  <c r="M54" i="10"/>
  <c r="M55" i="10" s="1"/>
  <c r="L54" i="10"/>
  <c r="K54" i="10"/>
  <c r="K55" i="10" s="1"/>
  <c r="J54" i="10"/>
  <c r="J55" i="10" s="1"/>
  <c r="I54" i="10"/>
  <c r="I55" i="10" s="1"/>
  <c r="H54" i="10"/>
  <c r="H55" i="10" s="1"/>
  <c r="G54" i="10"/>
  <c r="F54" i="10"/>
  <c r="F55" i="10" s="1"/>
  <c r="E54" i="10"/>
  <c r="E55" i="10" s="1"/>
  <c r="D54" i="10"/>
  <c r="C54" i="10"/>
  <c r="C55" i="10" s="1"/>
  <c r="B54" i="10"/>
  <c r="B55" i="10" s="1"/>
  <c r="N53" i="10"/>
  <c r="O53" i="10" s="1"/>
  <c r="N52" i="10"/>
  <c r="O52" i="10" s="1"/>
  <c r="N51" i="10"/>
  <c r="E47" i="10"/>
  <c r="D47" i="10"/>
  <c r="C47" i="10"/>
  <c r="B47" i="10"/>
  <c r="N46" i="10"/>
  <c r="O46" i="10" s="1"/>
  <c r="N45" i="10"/>
  <c r="O45" i="10" s="1"/>
  <c r="N44" i="10"/>
  <c r="O44" i="10" s="1"/>
  <c r="N43" i="10"/>
  <c r="O43" i="10" s="1"/>
  <c r="N42" i="10"/>
  <c r="O42" i="10" s="1"/>
  <c r="N41" i="10"/>
  <c r="O41" i="10" s="1"/>
  <c r="N40" i="10"/>
  <c r="O40" i="10" s="1"/>
  <c r="N39" i="10"/>
  <c r="O39" i="10" s="1"/>
  <c r="N38" i="10"/>
  <c r="O38" i="10" s="1"/>
  <c r="N37" i="10"/>
  <c r="O37" i="10" s="1"/>
  <c r="N36" i="10"/>
  <c r="O36" i="10" s="1"/>
  <c r="N35" i="10"/>
  <c r="O35" i="10" s="1"/>
  <c r="N34" i="10"/>
  <c r="O34" i="10" s="1"/>
  <c r="N33" i="10"/>
  <c r="O33" i="10" s="1"/>
  <c r="O32" i="10"/>
  <c r="N32" i="10"/>
  <c r="N31" i="10"/>
  <c r="O31" i="10" s="1"/>
  <c r="N30" i="10"/>
  <c r="O30" i="10" s="1"/>
  <c r="N29" i="10"/>
  <c r="O29" i="10" s="1"/>
  <c r="O28" i="10"/>
  <c r="N28" i="10"/>
  <c r="N27" i="10"/>
  <c r="O27" i="10" s="1"/>
  <c r="N26" i="10"/>
  <c r="O26" i="10" s="1"/>
  <c r="N25" i="10"/>
  <c r="O25" i="10" s="1"/>
  <c r="N24" i="10"/>
  <c r="O24" i="10" s="1"/>
  <c r="N23" i="10"/>
  <c r="O23" i="10" s="1"/>
  <c r="N22" i="10"/>
  <c r="O22" i="10" s="1"/>
  <c r="N21" i="10"/>
  <c r="O21" i="10" s="1"/>
  <c r="N20" i="10"/>
  <c r="O20" i="10" s="1"/>
  <c r="N19" i="10"/>
  <c r="O19" i="10" s="1"/>
  <c r="N18" i="10"/>
  <c r="O18" i="10" s="1"/>
  <c r="N17" i="10"/>
  <c r="O17" i="10" s="1"/>
  <c r="N16" i="10"/>
  <c r="O16" i="10" s="1"/>
  <c r="N15" i="10"/>
  <c r="O15" i="10" s="1"/>
  <c r="N14" i="10"/>
  <c r="O14" i="10" s="1"/>
  <c r="N13" i="10"/>
  <c r="O13" i="10" s="1"/>
  <c r="O12" i="10"/>
  <c r="N12" i="10"/>
  <c r="N11" i="10"/>
  <c r="O11" i="10" s="1"/>
  <c r="N10" i="10"/>
  <c r="O10" i="10" s="1"/>
  <c r="N9" i="10"/>
  <c r="O9" i="10" s="1"/>
  <c r="N8" i="10"/>
  <c r="O8" i="10" s="1"/>
  <c r="N7" i="10"/>
  <c r="O7" i="10" s="1"/>
  <c r="N6" i="10"/>
  <c r="O6" i="10" s="1"/>
  <c r="N5" i="10"/>
  <c r="O5" i="10" s="1"/>
  <c r="N4" i="10"/>
  <c r="O4" i="10" s="1"/>
  <c r="N3" i="10"/>
  <c r="O3" i="10" s="1"/>
  <c r="N2" i="10"/>
  <c r="O2" i="10" s="1"/>
  <c r="N54" i="10" l="1"/>
  <c r="N55" i="10"/>
  <c r="O55" i="10" s="1"/>
  <c r="N34" i="8"/>
  <c r="O51" i="10"/>
  <c r="O54" i="10" s="1"/>
  <c r="N47" i="10"/>
  <c r="O47" i="10" s="1"/>
  <c r="B92" i="8" l="1"/>
  <c r="B109" i="8" s="1"/>
  <c r="N275" i="5" l="1"/>
  <c r="O275" i="5" s="1"/>
  <c r="N276" i="5"/>
  <c r="O276" i="5" s="1"/>
  <c r="N277" i="5"/>
  <c r="O277" i="5" s="1"/>
  <c r="N278" i="5"/>
  <c r="O278" i="5" s="1"/>
  <c r="N279" i="5"/>
  <c r="O279" i="5" s="1"/>
  <c r="N280" i="5"/>
  <c r="O280" i="5" s="1"/>
  <c r="N281" i="5"/>
  <c r="O281" i="5" s="1"/>
  <c r="N282" i="5"/>
  <c r="O282" i="5" s="1"/>
  <c r="N283" i="5"/>
  <c r="O283" i="5" s="1"/>
  <c r="N284" i="5"/>
  <c r="O284" i="5" s="1"/>
  <c r="N274" i="5"/>
  <c r="O274" i="5" s="1"/>
  <c r="N265" i="5"/>
  <c r="O265" i="5" s="1"/>
  <c r="N266" i="5"/>
  <c r="O266" i="5" s="1"/>
  <c r="N267" i="5"/>
  <c r="O267" i="5" s="1"/>
  <c r="N268" i="5"/>
  <c r="O268" i="5" s="1"/>
  <c r="N269" i="5"/>
  <c r="O269" i="5" s="1"/>
  <c r="N270" i="5"/>
  <c r="O270" i="5" s="1"/>
  <c r="C288" i="5"/>
  <c r="C289" i="5" s="1"/>
  <c r="D288" i="5"/>
  <c r="D289" i="5" s="1"/>
  <c r="E288" i="5"/>
  <c r="E289" i="5" s="1"/>
  <c r="F288" i="5"/>
  <c r="F289" i="5" s="1"/>
  <c r="M25" i="8" l="1"/>
  <c r="I25" i="8"/>
  <c r="L25" i="8"/>
  <c r="H25" i="8"/>
  <c r="K25" i="8"/>
  <c r="G25" i="8"/>
  <c r="J25" i="8"/>
  <c r="F25" i="8"/>
  <c r="N288" i="5"/>
  <c r="O288" i="5" s="1"/>
  <c r="E175" i="5"/>
  <c r="E183" i="5" l="1"/>
  <c r="E18" i="8" l="1"/>
  <c r="E17" i="8"/>
  <c r="E70" i="8"/>
  <c r="D70" i="8"/>
  <c r="E85" i="8"/>
  <c r="E84" i="8"/>
  <c r="E83" i="8"/>
  <c r="E82" i="8"/>
  <c r="E81" i="8"/>
  <c r="E80" i="8"/>
  <c r="E79" i="8"/>
  <c r="E78" i="8"/>
  <c r="E77" i="8"/>
  <c r="E76" i="8"/>
  <c r="E75" i="8"/>
  <c r="E74" i="8"/>
  <c r="E73" i="8"/>
  <c r="E72" i="8"/>
  <c r="E71" i="8"/>
  <c r="E69" i="8"/>
  <c r="E68" i="8"/>
  <c r="E67" i="8"/>
  <c r="E66" i="8"/>
  <c r="E65" i="8"/>
  <c r="E64" i="8"/>
  <c r="E63" i="8"/>
  <c r="E62" i="8"/>
  <c r="E61" i="8"/>
  <c r="E60" i="8"/>
  <c r="E59" i="8"/>
  <c r="E58" i="8"/>
  <c r="E57" i="8"/>
  <c r="E56" i="8"/>
  <c r="E55" i="8"/>
  <c r="E54" i="8"/>
  <c r="E48" i="8"/>
  <c r="E46" i="8"/>
  <c r="E38" i="8"/>
  <c r="E37" i="8"/>
  <c r="E36" i="8"/>
  <c r="E35" i="8"/>
  <c r="E34" i="8"/>
  <c r="E33" i="8"/>
  <c r="E32" i="8"/>
  <c r="E31" i="8"/>
  <c r="E30" i="8"/>
  <c r="E29" i="8"/>
  <c r="E28" i="8"/>
  <c r="E27" i="8"/>
  <c r="E25" i="8"/>
  <c r="E23" i="8"/>
  <c r="E21" i="8"/>
  <c r="E19" i="8"/>
  <c r="E15" i="8"/>
  <c r="E86" i="8" l="1"/>
  <c r="E16" i="8"/>
  <c r="E251" i="5"/>
  <c r="E22" i="8" s="1"/>
  <c r="E47" i="8" l="1"/>
  <c r="E298" i="5" l="1"/>
  <c r="E20" i="8"/>
  <c r="E338" i="5" l="1"/>
  <c r="E341" i="5"/>
  <c r="E43" i="8" s="1"/>
  <c r="E337" i="5"/>
  <c r="E39" i="8" s="1"/>
  <c r="E339" i="5"/>
  <c r="E41" i="8" s="1"/>
  <c r="E340" i="5"/>
  <c r="E42" i="8" s="1"/>
  <c r="E26" i="8"/>
  <c r="E302" i="5"/>
  <c r="E216" i="5"/>
  <c r="E336" i="5" l="1"/>
  <c r="E45" i="8" s="1"/>
  <c r="E44" i="8"/>
  <c r="E40" i="8"/>
  <c r="N16" i="5" l="1"/>
  <c r="O16" i="5" s="1"/>
  <c r="E170" i="5"/>
  <c r="E13" i="5"/>
  <c r="E122" i="5"/>
  <c r="E111" i="5"/>
  <c r="A46" i="8" l="1"/>
  <c r="D47" i="8"/>
  <c r="C48" i="8"/>
  <c r="D48" i="8"/>
  <c r="B48" i="8"/>
  <c r="B47" i="8"/>
  <c r="A48" i="8"/>
  <c r="A47" i="8"/>
  <c r="O388" i="5" l="1"/>
  <c r="C47" i="8"/>
  <c r="D46" i="8"/>
  <c r="C46" i="8" l="1"/>
  <c r="D17" i="8" l="1"/>
  <c r="D183" i="5"/>
  <c r="D175" i="5" l="1"/>
  <c r="D15" i="8" s="1"/>
  <c r="D55" i="8"/>
  <c r="D56" i="8"/>
  <c r="D57" i="8"/>
  <c r="D58" i="8"/>
  <c r="D59" i="8"/>
  <c r="D60" i="8"/>
  <c r="D61" i="8"/>
  <c r="D62" i="8"/>
  <c r="D63" i="8"/>
  <c r="D64" i="8"/>
  <c r="D65" i="8"/>
  <c r="D66" i="8"/>
  <c r="D67" i="8"/>
  <c r="D68" i="8"/>
  <c r="D69" i="8"/>
  <c r="D71" i="8"/>
  <c r="D72" i="8"/>
  <c r="D73" i="8"/>
  <c r="D74" i="8"/>
  <c r="D75" i="8"/>
  <c r="D76" i="8"/>
  <c r="D77" i="8"/>
  <c r="D78" i="8"/>
  <c r="D79" i="8"/>
  <c r="D80" i="8"/>
  <c r="D81" i="8"/>
  <c r="D82" i="8"/>
  <c r="D83" i="8"/>
  <c r="D84" i="8"/>
  <c r="D85" i="8"/>
  <c r="D54" i="8"/>
  <c r="D86" i="8" l="1"/>
  <c r="D18" i="8"/>
  <c r="D38" i="8"/>
  <c r="D37" i="8"/>
  <c r="D36" i="8"/>
  <c r="D35" i="8"/>
  <c r="D34" i="8"/>
  <c r="D33" i="8"/>
  <c r="D32" i="8"/>
  <c r="D31" i="8"/>
  <c r="D30" i="8"/>
  <c r="D29" i="8"/>
  <c r="D28" i="8"/>
  <c r="D27" i="8"/>
  <c r="D23" i="8"/>
  <c r="D21" i="8"/>
  <c r="D16" i="8"/>
  <c r="D170" i="5" l="1"/>
  <c r="D111" i="5"/>
  <c r="D122" i="5"/>
  <c r="D19" i="8" l="1"/>
  <c r="D216" i="5"/>
  <c r="O316" i="5" l="1"/>
  <c r="O324" i="5" s="1"/>
  <c r="D298" i="5"/>
  <c r="D251" i="5"/>
  <c r="D22" i="8" s="1"/>
  <c r="D20" i="8"/>
  <c r="D302" i="5" l="1"/>
  <c r="D341" i="5"/>
  <c r="D43" i="8" s="1"/>
  <c r="D339" i="5"/>
  <c r="D41" i="8" s="1"/>
  <c r="D337" i="5"/>
  <c r="D39" i="8" s="1"/>
  <c r="D340" i="5"/>
  <c r="D42" i="8" s="1"/>
  <c r="D338" i="5"/>
  <c r="D40" i="8" s="1"/>
  <c r="D26" i="8"/>
  <c r="O312" i="5"/>
  <c r="D44" i="8" l="1"/>
  <c r="D336" i="5"/>
  <c r="D45" i="8" s="1"/>
  <c r="D25" i="8"/>
  <c r="C175" i="5" l="1"/>
  <c r="C251" i="5" l="1"/>
  <c r="C22" i="8" s="1"/>
  <c r="C170" i="5" l="1"/>
  <c r="N289" i="5" l="1"/>
  <c r="O289" i="5" s="1"/>
  <c r="C183" i="5"/>
  <c r="B183" i="5"/>
  <c r="C205" i="5"/>
  <c r="C179" i="5" l="1"/>
  <c r="C111" i="5" l="1"/>
  <c r="C122" i="5"/>
  <c r="C216" i="5" l="1"/>
  <c r="O215" i="5"/>
  <c r="C85" i="8"/>
  <c r="C84" i="8"/>
  <c r="C83" i="8"/>
  <c r="C82" i="8"/>
  <c r="C81" i="8"/>
  <c r="C80" i="8"/>
  <c r="C79" i="8"/>
  <c r="C78" i="8"/>
  <c r="C77" i="8"/>
  <c r="C76" i="8"/>
  <c r="C75" i="8"/>
  <c r="C74" i="8"/>
  <c r="C73" i="8"/>
  <c r="C72" i="8"/>
  <c r="C71" i="8"/>
  <c r="C70" i="8"/>
  <c r="C69" i="8"/>
  <c r="C68" i="8"/>
  <c r="C67" i="8"/>
  <c r="C66" i="8"/>
  <c r="C65" i="8"/>
  <c r="C64" i="8"/>
  <c r="C63" i="8"/>
  <c r="C62" i="8"/>
  <c r="C61" i="8"/>
  <c r="C60" i="8"/>
  <c r="C59" i="8"/>
  <c r="C58" i="8"/>
  <c r="C57" i="8"/>
  <c r="C56" i="8"/>
  <c r="C55" i="8"/>
  <c r="C54" i="8"/>
  <c r="C38" i="8"/>
  <c r="C37" i="8"/>
  <c r="C36" i="8"/>
  <c r="C35" i="8"/>
  <c r="C33" i="8"/>
  <c r="C32" i="8"/>
  <c r="C31" i="8"/>
  <c r="C30" i="8"/>
  <c r="C29" i="8"/>
  <c r="C28" i="8"/>
  <c r="C27" i="8"/>
  <c r="C25" i="8"/>
  <c r="C24" i="8"/>
  <c r="C23" i="8"/>
  <c r="C21" i="8"/>
  <c r="C20" i="8"/>
  <c r="C19" i="8"/>
  <c r="B21" i="8"/>
  <c r="B23" i="8"/>
  <c r="C18" i="8"/>
  <c r="C17" i="8"/>
  <c r="C16" i="8"/>
  <c r="C15" i="8"/>
  <c r="C298" i="5"/>
  <c r="C302" i="5" l="1"/>
  <c r="C34" i="8" s="1"/>
  <c r="C339" i="5"/>
  <c r="C41" i="8" s="1"/>
  <c r="C337" i="5"/>
  <c r="C39" i="8" s="1"/>
  <c r="C340" i="5"/>
  <c r="C42" i="8" s="1"/>
  <c r="C338" i="5"/>
  <c r="C40" i="8" s="1"/>
  <c r="C341" i="5"/>
  <c r="C43" i="8" s="1"/>
  <c r="C26" i="8"/>
  <c r="C86" i="8"/>
  <c r="B111" i="5"/>
  <c r="B122" i="5"/>
  <c r="O301" i="5"/>
  <c r="O28" i="8"/>
  <c r="O29" i="8"/>
  <c r="N30" i="8"/>
  <c r="N31" i="8"/>
  <c r="O32" i="8"/>
  <c r="O33" i="8"/>
  <c r="O27" i="8"/>
  <c r="N93" i="8"/>
  <c r="N94" i="8"/>
  <c r="O95" i="8"/>
  <c r="N96" i="8"/>
  <c r="O97" i="8"/>
  <c r="N98" i="8"/>
  <c r="O99" i="8"/>
  <c r="N100" i="8"/>
  <c r="O101" i="8"/>
  <c r="O102" i="8"/>
  <c r="N103" i="8"/>
  <c r="O104" i="8"/>
  <c r="N105" i="8"/>
  <c r="N106" i="8"/>
  <c r="O107" i="8"/>
  <c r="N108" i="8"/>
  <c r="O187" i="5"/>
  <c r="O92" i="8" s="1"/>
  <c r="B175" i="5"/>
  <c r="B15" i="8" s="1"/>
  <c r="B251" i="5"/>
  <c r="B22" i="8" s="1"/>
  <c r="B216" i="5"/>
  <c r="O216" i="5" s="1"/>
  <c r="B205" i="5"/>
  <c r="B298" i="5"/>
  <c r="B20" i="8"/>
  <c r="B179" i="5"/>
  <c r="B16" i="8" s="1"/>
  <c r="B92" i="5"/>
  <c r="B12" i="8" s="1"/>
  <c r="B100" i="5"/>
  <c r="B13" i="8" s="1"/>
  <c r="N50" i="5"/>
  <c r="N80" i="8" s="1"/>
  <c r="O8" i="5"/>
  <c r="O13" i="5" s="1"/>
  <c r="B13" i="5"/>
  <c r="B6" i="8" s="1"/>
  <c r="B72" i="8"/>
  <c r="N32" i="8"/>
  <c r="N24" i="8"/>
  <c r="N42" i="5"/>
  <c r="O42" i="5" s="1"/>
  <c r="O72" i="8" s="1"/>
  <c r="B17" i="8"/>
  <c r="B24" i="8"/>
  <c r="B27" i="8"/>
  <c r="B28" i="8"/>
  <c r="B29" i="8"/>
  <c r="B30" i="8"/>
  <c r="B31" i="8"/>
  <c r="B32" i="8"/>
  <c r="B33" i="8"/>
  <c r="B35" i="8"/>
  <c r="B36" i="8"/>
  <c r="B37" i="8"/>
  <c r="B38" i="8"/>
  <c r="B55" i="8"/>
  <c r="B56" i="8"/>
  <c r="B57" i="8"/>
  <c r="B58" i="8"/>
  <c r="B59" i="8"/>
  <c r="B60" i="8"/>
  <c r="B61" i="8"/>
  <c r="B62" i="8"/>
  <c r="B63" i="8"/>
  <c r="B64" i="8"/>
  <c r="B65" i="8"/>
  <c r="B66" i="8"/>
  <c r="B67" i="8"/>
  <c r="B68" i="8"/>
  <c r="B69" i="8"/>
  <c r="B70" i="8"/>
  <c r="B71" i="8"/>
  <c r="B73" i="8"/>
  <c r="B74" i="8"/>
  <c r="B75" i="8"/>
  <c r="B76" i="8"/>
  <c r="B77" i="8"/>
  <c r="B78" i="8"/>
  <c r="B79" i="8"/>
  <c r="B80" i="8"/>
  <c r="B82" i="8"/>
  <c r="B83" i="8"/>
  <c r="B84" i="8"/>
  <c r="B85" i="8"/>
  <c r="O104" i="5"/>
  <c r="O103" i="5"/>
  <c r="O38" i="8"/>
  <c r="N37" i="8"/>
  <c r="N36" i="8"/>
  <c r="O35" i="8"/>
  <c r="C13" i="5"/>
  <c r="C6" i="8" s="1"/>
  <c r="D13" i="5"/>
  <c r="D6" i="8" s="1"/>
  <c r="E6" i="8"/>
  <c r="N19" i="5"/>
  <c r="O19" i="5" s="1"/>
  <c r="O54" i="8"/>
  <c r="N55" i="8"/>
  <c r="N56" i="8"/>
  <c r="N27" i="5"/>
  <c r="N57" i="8" s="1"/>
  <c r="N28" i="5"/>
  <c r="O28" i="5" s="1"/>
  <c r="O58" i="8" s="1"/>
  <c r="N29" i="5"/>
  <c r="N59" i="8" s="1"/>
  <c r="N30" i="5"/>
  <c r="O30" i="5" s="1"/>
  <c r="O60" i="8" s="1"/>
  <c r="N31" i="5"/>
  <c r="O31" i="5" s="1"/>
  <c r="O61" i="8" s="1"/>
  <c r="N32" i="5"/>
  <c r="O32" i="5" s="1"/>
  <c r="O62" i="8" s="1"/>
  <c r="N33" i="5"/>
  <c r="O33" i="5" s="1"/>
  <c r="O63" i="8" s="1"/>
  <c r="N34" i="5"/>
  <c r="N64" i="8" s="1"/>
  <c r="N35" i="5"/>
  <c r="O35" i="5" s="1"/>
  <c r="O65" i="8" s="1"/>
  <c r="N36" i="5"/>
  <c r="N66" i="8" s="1"/>
  <c r="N37" i="5"/>
  <c r="O37" i="5" s="1"/>
  <c r="O67" i="8" s="1"/>
  <c r="N38" i="5"/>
  <c r="O38" i="5" s="1"/>
  <c r="O68" i="8" s="1"/>
  <c r="N39" i="5"/>
  <c r="N69" i="8" s="1"/>
  <c r="N40" i="5"/>
  <c r="N70" i="8" s="1"/>
  <c r="N41" i="5"/>
  <c r="O41" i="5" s="1"/>
  <c r="O71" i="8" s="1"/>
  <c r="N43" i="5"/>
  <c r="N73" i="8" s="1"/>
  <c r="N44" i="5"/>
  <c r="N74" i="8" s="1"/>
  <c r="N45" i="5"/>
  <c r="O45" i="5" s="1"/>
  <c r="O75" i="8" s="1"/>
  <c r="N46" i="5"/>
  <c r="N76" i="8" s="1"/>
  <c r="N47" i="5"/>
  <c r="O47" i="5" s="1"/>
  <c r="O77" i="8" s="1"/>
  <c r="N48" i="5"/>
  <c r="O48" i="5" s="1"/>
  <c r="O78" i="8" s="1"/>
  <c r="N49" i="5"/>
  <c r="O49" i="5" s="1"/>
  <c r="O79" i="8" s="1"/>
  <c r="N51" i="5"/>
  <c r="O51" i="5" s="1"/>
  <c r="O81" i="8" s="1"/>
  <c r="N52" i="5"/>
  <c r="N82" i="8" s="1"/>
  <c r="N53" i="5"/>
  <c r="N83" i="8" s="1"/>
  <c r="N54" i="5"/>
  <c r="O54" i="5" s="1"/>
  <c r="O84" i="8" s="1"/>
  <c r="N55" i="5"/>
  <c r="O55" i="5" s="1"/>
  <c r="O85" i="8" s="1"/>
  <c r="B8" i="8"/>
  <c r="C8" i="8"/>
  <c r="D8" i="8"/>
  <c r="E8" i="8"/>
  <c r="B77" i="5"/>
  <c r="B10" i="8" s="1"/>
  <c r="C77" i="5"/>
  <c r="C10" i="8" s="1"/>
  <c r="D77" i="5"/>
  <c r="D10" i="8" s="1"/>
  <c r="E77" i="5"/>
  <c r="E10" i="8" s="1"/>
  <c r="N82" i="5"/>
  <c r="N83" i="5"/>
  <c r="O83" i="5" s="1"/>
  <c r="B84" i="5"/>
  <c r="B11" i="8" s="1"/>
  <c r="C11" i="8"/>
  <c r="D11" i="8"/>
  <c r="E11" i="8"/>
  <c r="C92" i="5"/>
  <c r="C12" i="8" s="1"/>
  <c r="D92" i="5"/>
  <c r="D12" i="8" s="1"/>
  <c r="E92" i="5"/>
  <c r="E12" i="8" s="1"/>
  <c r="C100" i="5"/>
  <c r="C13" i="8" s="1"/>
  <c r="D100" i="5"/>
  <c r="D13" i="8" s="1"/>
  <c r="E100" i="5"/>
  <c r="E13" i="8" s="1"/>
  <c r="N110" i="5"/>
  <c r="N117" i="5"/>
  <c r="N118" i="5"/>
  <c r="O118" i="5" s="1"/>
  <c r="N119" i="5"/>
  <c r="O119" i="5" s="1"/>
  <c r="N120" i="5"/>
  <c r="O120" i="5" s="1"/>
  <c r="N121" i="5"/>
  <c r="O121" i="5" s="1"/>
  <c r="O16" i="8"/>
  <c r="O183" i="5"/>
  <c r="O17" i="8" s="1"/>
  <c r="D205" i="5"/>
  <c r="N23" i="8"/>
  <c r="N27" i="8"/>
  <c r="E70" i="5"/>
  <c r="E9" i="8" s="1"/>
  <c r="C70" i="5"/>
  <c r="C9" i="8" s="1"/>
  <c r="D70" i="5"/>
  <c r="N29" i="8"/>
  <c r="B7" i="8"/>
  <c r="O37" i="8"/>
  <c r="B70" i="5"/>
  <c r="O30" i="8"/>
  <c r="B170" i="5"/>
  <c r="O205" i="5" l="1"/>
  <c r="F21" i="5"/>
  <c r="O46" i="8"/>
  <c r="N46" i="8"/>
  <c r="B86" i="8"/>
  <c r="B302" i="5"/>
  <c r="B341" i="5"/>
  <c r="B340" i="5"/>
  <c r="B339" i="5"/>
  <c r="B338" i="5"/>
  <c r="B337" i="5"/>
  <c r="C336" i="5"/>
  <c r="C45" i="8" s="1"/>
  <c r="C44" i="8"/>
  <c r="N18" i="5"/>
  <c r="O18" i="5" s="1"/>
  <c r="O21" i="5" s="1"/>
  <c r="O110" i="5"/>
  <c r="O111" i="5" s="1"/>
  <c r="N111" i="5"/>
  <c r="N56" i="5"/>
  <c r="O56" i="5" s="1"/>
  <c r="B19" i="8"/>
  <c r="O225" i="5"/>
  <c r="O19" i="8" s="1"/>
  <c r="O82" i="5"/>
  <c r="O84" i="5" s="1"/>
  <c r="O11" i="8" s="1"/>
  <c r="N84" i="5"/>
  <c r="N11" i="8" s="1"/>
  <c r="O117" i="5"/>
  <c r="O122" i="5" s="1"/>
  <c r="N122" i="5"/>
  <c r="O188" i="5"/>
  <c r="O93" i="8" s="1"/>
  <c r="O18" i="8"/>
  <c r="B26" i="8"/>
  <c r="D9" i="8"/>
  <c r="N9" i="8"/>
  <c r="O106" i="8"/>
  <c r="N102" i="8"/>
  <c r="N61" i="8"/>
  <c r="O43" i="5"/>
  <c r="O73" i="8" s="1"/>
  <c r="O108" i="8"/>
  <c r="O100" i="8"/>
  <c r="O96" i="8"/>
  <c r="N104" i="8"/>
  <c r="O300" i="5"/>
  <c r="O302" i="5" s="1"/>
  <c r="N78" i="8"/>
  <c r="N107" i="8"/>
  <c r="N84" i="8"/>
  <c r="O27" i="5"/>
  <c r="O57" i="8" s="1"/>
  <c r="O56" i="8"/>
  <c r="N75" i="8"/>
  <c r="N62" i="8"/>
  <c r="O36" i="5"/>
  <c r="O66" i="8" s="1"/>
  <c r="O50" i="5"/>
  <c r="O80" i="8" s="1"/>
  <c r="O29" i="5"/>
  <c r="O59" i="8" s="1"/>
  <c r="O52" i="5"/>
  <c r="O82" i="8" s="1"/>
  <c r="N8" i="8"/>
  <c r="O39" i="5"/>
  <c r="O69" i="8" s="1"/>
  <c r="N54" i="8"/>
  <c r="N12" i="8"/>
  <c r="N81" i="8"/>
  <c r="B9" i="8"/>
  <c r="O34" i="5"/>
  <c r="O64" i="8" s="1"/>
  <c r="B18" i="8"/>
  <c r="N67" i="8"/>
  <c r="N97" i="8"/>
  <c r="O298" i="5"/>
  <c r="O26" i="8" s="1"/>
  <c r="N68" i="8"/>
  <c r="N92" i="8"/>
  <c r="E7" i="8"/>
  <c r="O12" i="8"/>
  <c r="O40" i="5"/>
  <c r="O70" i="8" s="1"/>
  <c r="N10" i="8"/>
  <c r="N85" i="8"/>
  <c r="N99" i="8"/>
  <c r="O103" i="8"/>
  <c r="O44" i="5"/>
  <c r="O74" i="8" s="1"/>
  <c r="O36" i="8"/>
  <c r="N79" i="8"/>
  <c r="N95" i="8"/>
  <c r="N33" i="8"/>
  <c r="O8" i="8"/>
  <c r="N72" i="8"/>
  <c r="N63" i="8"/>
  <c r="O24" i="8"/>
  <c r="N26" i="8"/>
  <c r="O94" i="8"/>
  <c r="N183" i="5"/>
  <c r="N17" i="8" s="1"/>
  <c r="N28" i="8"/>
  <c r="O31" i="8"/>
  <c r="O6" i="8"/>
  <c r="N77" i="8"/>
  <c r="O98" i="8"/>
  <c r="N101" i="8"/>
  <c r="N71" i="8"/>
  <c r="O53" i="5"/>
  <c r="O83" i="8" s="1"/>
  <c r="N65" i="8"/>
  <c r="N60" i="8"/>
  <c r="N38" i="8"/>
  <c r="O13" i="8"/>
  <c r="O105" i="8"/>
  <c r="N58" i="8"/>
  <c r="N35" i="8"/>
  <c r="O20" i="8"/>
  <c r="N15" i="8"/>
  <c r="O23" i="8"/>
  <c r="N16" i="8"/>
  <c r="N251" i="5"/>
  <c r="N22" i="8" s="1"/>
  <c r="N13" i="8"/>
  <c r="O15" i="8"/>
  <c r="D7" i="8"/>
  <c r="O10" i="8"/>
  <c r="N21" i="8"/>
  <c r="O21" i="8" s="1"/>
  <c r="N170" i="5"/>
  <c r="O170" i="5" s="1"/>
  <c r="O46" i="5"/>
  <c r="O76" i="8" s="1"/>
  <c r="N20" i="8"/>
  <c r="O55" i="8"/>
  <c r="B34" i="8"/>
  <c r="N340" i="5" l="1"/>
  <c r="O340" i="5" s="1"/>
  <c r="O42" i="8" s="1"/>
  <c r="N337" i="5"/>
  <c r="N39" i="8" s="1"/>
  <c r="N341" i="5"/>
  <c r="O341" i="5" s="1"/>
  <c r="O43" i="8" s="1"/>
  <c r="N338" i="5"/>
  <c r="O338" i="5" s="1"/>
  <c r="O40" i="8" s="1"/>
  <c r="N339" i="5"/>
  <c r="O339" i="5" s="1"/>
  <c r="O41" i="8" s="1"/>
  <c r="B43" i="8"/>
  <c r="B42" i="8"/>
  <c r="B41" i="8"/>
  <c r="F7" i="8"/>
  <c r="N21" i="5"/>
  <c r="N7" i="8" s="1"/>
  <c r="B336" i="5"/>
  <c r="B40" i="8"/>
  <c r="B39" i="8"/>
  <c r="C7" i="8"/>
  <c r="O7" i="8"/>
  <c r="N18" i="8"/>
  <c r="O9" i="8"/>
  <c r="N19" i="8"/>
  <c r="N109" i="8"/>
  <c r="N86" i="8"/>
  <c r="O109" i="8"/>
  <c r="B25" i="8"/>
  <c r="O251" i="5"/>
  <c r="O22" i="8" s="1"/>
  <c r="N25" i="8"/>
  <c r="O25" i="8"/>
  <c r="O86" i="8"/>
  <c r="N40" i="8" l="1"/>
  <c r="N43" i="8"/>
  <c r="N41" i="8"/>
  <c r="O337" i="5"/>
  <c r="O39" i="8" s="1"/>
  <c r="N42" i="8"/>
  <c r="B45" i="8"/>
  <c r="N336" i="5"/>
  <c r="B44" i="8"/>
  <c r="O336" i="5" l="1"/>
  <c r="O45" i="8" s="1"/>
  <c r="N45" i="8"/>
  <c r="O44" i="8"/>
  <c r="N44" i="8"/>
  <c r="L13" i="8" l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FBCE781-014F-4CAE-A046-DEBC2C0EDA29}" keepAlive="1" name="Consulta - C_Users_francyisis pires_Downloads_QITnw2-ea9a269c-reportWATE-173-20191004-09345" description="Conexão com a consulta 'C_Users_francyisis pires_Downloads_QITnw2-ea9a269c-reportWATE-173-20191004-09345' na pasta de trabalho." type="5" refreshedVersion="6" background="1">
    <dbPr connection="Provider=Microsoft.Mashup.OleDb.1;Data Source=$Workbook$;Location=C_Users_francyisis pires_Downloads_QITnw2-ea9a269c-reportWATE-173-20191004-09345;Extended Properties=&quot;&quot;" command="SELECT * FROM [C_Users_francyisis pires_Downloads_QITnw2-ea9a269c-reportWATE-173-20191004-09345]"/>
  </connection>
</connections>
</file>

<file path=xl/sharedStrings.xml><?xml version="1.0" encoding="utf-8"?>
<sst xmlns="http://schemas.openxmlformats.org/spreadsheetml/2006/main" count="934" uniqueCount="488">
  <si>
    <t>Total</t>
  </si>
  <si>
    <t>Média Diária</t>
  </si>
  <si>
    <t>Outros</t>
  </si>
  <si>
    <t>Nº de Participantes</t>
  </si>
  <si>
    <t>Manutenção</t>
  </si>
  <si>
    <t>Superior Incompleto</t>
  </si>
  <si>
    <t>Sem Instrução</t>
  </si>
  <si>
    <t>Funcionários em Férias</t>
  </si>
  <si>
    <t>Admissões</t>
  </si>
  <si>
    <t>Demissões</t>
  </si>
  <si>
    <t>Nº de Funcionários/mês</t>
  </si>
  <si>
    <t>Faltas em dias</t>
  </si>
  <si>
    <t>Índice de Absenteísmo</t>
  </si>
  <si>
    <t>Horas Extras</t>
  </si>
  <si>
    <t>Atrasos em Horas</t>
  </si>
  <si>
    <t>Índice de Rotatividade</t>
  </si>
  <si>
    <t>Nº de Dias do Mês</t>
  </si>
  <si>
    <t>Almoxarifado</t>
  </si>
  <si>
    <t>Hematologia</t>
  </si>
  <si>
    <t>Microbiologia</t>
  </si>
  <si>
    <t>Telefonia</t>
  </si>
  <si>
    <t>Novo Repartimento</t>
  </si>
  <si>
    <t>Redenção</t>
  </si>
  <si>
    <t>Masculino</t>
  </si>
  <si>
    <t>Feminino</t>
  </si>
  <si>
    <t>Portaria</t>
  </si>
  <si>
    <t>Financeiro</t>
  </si>
  <si>
    <t>Pediatria</t>
  </si>
  <si>
    <t>Superior</t>
  </si>
  <si>
    <t>Bioquímica</t>
  </si>
  <si>
    <t>Clínica Médica</t>
  </si>
  <si>
    <t>Processamentos Termodesinfectadora</t>
  </si>
  <si>
    <t>Belém</t>
  </si>
  <si>
    <t>Eletrocardiograma</t>
  </si>
  <si>
    <t xml:space="preserve">PLANO ESTATÍSTICO </t>
  </si>
  <si>
    <t>FEV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</si>
  <si>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</si>
  <si>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</si>
  <si>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</si>
  <si>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</si>
  <si>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</si>
  <si>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</si>
  <si>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</si>
  <si>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</si>
  <si>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</si>
  <si>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ACUM</t>
  </si>
  <si>
    <t>Itens de Avaliação</t>
  </si>
  <si>
    <t>Total de Funcionários</t>
  </si>
  <si>
    <t>SESMT</t>
  </si>
  <si>
    <t>MÉDIA</t>
  </si>
  <si>
    <t>Tailândia</t>
  </si>
  <si>
    <t>Ensino Médio</t>
  </si>
  <si>
    <t>Ensino Médio Incompleto</t>
  </si>
  <si>
    <t>Ensino Fundamental</t>
  </si>
  <si>
    <t>Ensino Fundamental Incompleto</t>
  </si>
  <si>
    <t>SADT</t>
  </si>
  <si>
    <t>Pós-Graduação</t>
  </si>
  <si>
    <t>Enfermagem</t>
  </si>
  <si>
    <t>Faturamento</t>
  </si>
  <si>
    <t>Patrimônio</t>
  </si>
  <si>
    <t>Recepção Central</t>
  </si>
  <si>
    <t>Serviço Social</t>
  </si>
  <si>
    <t>Nutrição</t>
  </si>
  <si>
    <t xml:space="preserve">         </t>
  </si>
  <si>
    <t>Retorno</t>
  </si>
  <si>
    <t>Ambulatório</t>
  </si>
  <si>
    <t>Barcarena</t>
  </si>
  <si>
    <t>Psicologia</t>
  </si>
  <si>
    <t>Fonoaudiologia</t>
  </si>
  <si>
    <t>Salas de Triagem</t>
  </si>
  <si>
    <t>Salas de Terapias</t>
  </si>
  <si>
    <t>Salas de Reabilitações</t>
  </si>
  <si>
    <t>Sala de Exames</t>
  </si>
  <si>
    <t>1.1. Nº de Consultórios e Salas</t>
  </si>
  <si>
    <t xml:space="preserve">Anestesiologia </t>
  </si>
  <si>
    <t>Cardiologista</t>
  </si>
  <si>
    <t>Fisiatra</t>
  </si>
  <si>
    <t>Geneticista</t>
  </si>
  <si>
    <t>Neurologia Adulto</t>
  </si>
  <si>
    <t>Neurologia Infantil</t>
  </si>
  <si>
    <t>Oftalmologista</t>
  </si>
  <si>
    <t>Otorrinolaringologista</t>
  </si>
  <si>
    <t>Urologista</t>
  </si>
  <si>
    <t>Proctogastroenterologia</t>
  </si>
  <si>
    <t>Psiquiatra</t>
  </si>
  <si>
    <t>Cirurgião Dentista Esp. Necessidades Especiais</t>
  </si>
  <si>
    <t>Cirurgião Dentista Esp. Endodontia</t>
  </si>
  <si>
    <t>Cirurgião Dentista Esp. Periodontia</t>
  </si>
  <si>
    <t>Cirurgião Dentista Esp. Buco Maxilo Facial</t>
  </si>
  <si>
    <t>Cirurgião Dentista Esp. Estomatologia</t>
  </si>
  <si>
    <t>Terapia Ocupacional</t>
  </si>
  <si>
    <t>Pedagogia/Psicopedagogia</t>
  </si>
  <si>
    <t>Educação Física</t>
  </si>
  <si>
    <t>Reumatologia</t>
  </si>
  <si>
    <t>Endocrinologia</t>
  </si>
  <si>
    <t>Ortopedia Pediátrica</t>
  </si>
  <si>
    <t>Musicoterapeuta</t>
  </si>
  <si>
    <t>Prótese Buco-Maxilo- Facial</t>
  </si>
  <si>
    <t>Auditiva</t>
  </si>
  <si>
    <t>Física</t>
  </si>
  <si>
    <t>Intelectual</t>
  </si>
  <si>
    <t>Visual</t>
  </si>
  <si>
    <t>1.4. Nº de Avaliação Global</t>
  </si>
  <si>
    <t>1.7. Nº de Usuários  com Alta na Reabilitação</t>
  </si>
  <si>
    <t>1.8. Nº de Usuários em Atendimento Odontológico</t>
  </si>
  <si>
    <t>Atendimentos Básicos</t>
  </si>
  <si>
    <t>Procedimentos de Periodontia</t>
  </si>
  <si>
    <t>Procedimentos de Endodontia</t>
  </si>
  <si>
    <t>1.9 Nº de Procedimentos Odontologia (CEO II)</t>
  </si>
  <si>
    <t>De 31 a 40</t>
  </si>
  <si>
    <t>De 41 a 50</t>
  </si>
  <si>
    <t>De 51 a 60</t>
  </si>
  <si>
    <t>De 61 a 70</t>
  </si>
  <si>
    <t>De 71 a 80</t>
  </si>
  <si>
    <t xml:space="preserve">Acima de 81 </t>
  </si>
  <si>
    <t>De 0  a 17</t>
  </si>
  <si>
    <t>De 18 a 30</t>
  </si>
  <si>
    <t>Acara</t>
  </si>
  <si>
    <t>Ananindeua</t>
  </si>
  <si>
    <t>Anajas</t>
  </si>
  <si>
    <t>Bagre</t>
  </si>
  <si>
    <t>Benevides</t>
  </si>
  <si>
    <t>Cametá</t>
  </si>
  <si>
    <t>Capanema</t>
  </si>
  <si>
    <t>Castanhal</t>
  </si>
  <si>
    <t>Colares</t>
  </si>
  <si>
    <t>Curralinho</t>
  </si>
  <si>
    <t>Igarapé Açu</t>
  </si>
  <si>
    <t>Inhangapi</t>
  </si>
  <si>
    <t>Irituia</t>
  </si>
  <si>
    <t>Limoeiro do Ajuru</t>
  </si>
  <si>
    <t>Medicilândia</t>
  </si>
  <si>
    <t>Marituba</t>
  </si>
  <si>
    <t>Maracanã</t>
  </si>
  <si>
    <t>Mãe do Rio</t>
  </si>
  <si>
    <t xml:space="preserve">Muaná </t>
  </si>
  <si>
    <t>Nova Esperança Piria</t>
  </si>
  <si>
    <t>Paraupebas</t>
  </si>
  <si>
    <t>Peixe Boi</t>
  </si>
  <si>
    <t>Quatipuru</t>
  </si>
  <si>
    <t>São Miguel do Guamá</t>
  </si>
  <si>
    <t>Santa Cruz do Arari</t>
  </si>
  <si>
    <t xml:space="preserve">Santa Izabel </t>
  </si>
  <si>
    <t>Santo Antônio do taua</t>
  </si>
  <si>
    <t>Tome- Açu</t>
  </si>
  <si>
    <t>Ulianópolis</t>
  </si>
  <si>
    <t>Vigia</t>
  </si>
  <si>
    <t>Viseu</t>
  </si>
  <si>
    <t>Justificado</t>
  </si>
  <si>
    <t>Injustificado</t>
  </si>
  <si>
    <t>CER IV</t>
  </si>
  <si>
    <t>CEO II</t>
  </si>
  <si>
    <t xml:space="preserve"> SADT</t>
  </si>
  <si>
    <t>Oficina Ortopédica</t>
  </si>
  <si>
    <t>Orientação</t>
  </si>
  <si>
    <t xml:space="preserve">Avaliação Global </t>
  </si>
  <si>
    <t>Audiometria</t>
  </si>
  <si>
    <t>Berapotencial Evocado</t>
  </si>
  <si>
    <t>Densitometria Óssea</t>
  </si>
  <si>
    <t>Ecocardiograma</t>
  </si>
  <si>
    <t>Eletroencefalograma</t>
  </si>
  <si>
    <t>Eletroneuromiografia</t>
  </si>
  <si>
    <t>Holter</t>
  </si>
  <si>
    <t>Imitanciometria</t>
  </si>
  <si>
    <t>Mapa</t>
  </si>
  <si>
    <t>Raio-x Digital</t>
  </si>
  <si>
    <t>Raio-x Odontológico</t>
  </si>
  <si>
    <t>Ultrassonografia com Doppler</t>
  </si>
  <si>
    <t>Ultrassonografia Geral</t>
  </si>
  <si>
    <t>Otoemissões Acústicas</t>
  </si>
  <si>
    <t>Processamento Auditivo</t>
  </si>
  <si>
    <t>Quantidades de Treinamento Realizados</t>
  </si>
  <si>
    <t xml:space="preserve">Treinamentos Internos </t>
  </si>
  <si>
    <t>Treinamentos Externos</t>
  </si>
  <si>
    <t>Quantidade de Horas em Treinamento</t>
  </si>
  <si>
    <t>Quantidade de Horas por Colaborador</t>
  </si>
  <si>
    <t>5.1. Treinamentos</t>
  </si>
  <si>
    <t xml:space="preserve"> Atendimentos Time de Resposta Rápida (TRR)</t>
  </si>
  <si>
    <t>Curativos</t>
  </si>
  <si>
    <t>Tempo Médio Execução da Ordens de Serviços</t>
  </si>
  <si>
    <t xml:space="preserve">7.1.1. Número de Manutenções </t>
  </si>
  <si>
    <t>Número de Manutenções Corretivas</t>
  </si>
  <si>
    <t xml:space="preserve">  </t>
  </si>
  <si>
    <t>Ambulatório Anestesiologia</t>
  </si>
  <si>
    <t>Ambulatório Clínica Médica</t>
  </si>
  <si>
    <t>Ambulatório Cardiologia</t>
  </si>
  <si>
    <t>Ambulatório Fisiatria</t>
  </si>
  <si>
    <t>Ambulatório Genética Médica</t>
  </si>
  <si>
    <t>Ambulatório Neurologia Adulto</t>
  </si>
  <si>
    <t>Ambulatório Neurologia Infantil</t>
  </si>
  <si>
    <t>Ambulatório Ortopedia</t>
  </si>
  <si>
    <t>Ambulatório Otorrinolaringologia</t>
  </si>
  <si>
    <t>Ambulatório Urologia</t>
  </si>
  <si>
    <t>Ambulatório Proctogastroenterologia</t>
  </si>
  <si>
    <t>Ambulatório Psiquiatria</t>
  </si>
  <si>
    <t>Fisioterapia Ambulatorial</t>
  </si>
  <si>
    <t>Ambulatório Terapia Ocupacional</t>
  </si>
  <si>
    <t>Ambulatório Fonoaudiologia</t>
  </si>
  <si>
    <t>Ambulatório De Enfermagem</t>
  </si>
  <si>
    <t>Ambulatório Nutrição</t>
  </si>
  <si>
    <t>Ambulatório Pedagogia/Psicopedagogia</t>
  </si>
  <si>
    <t>Ambulatório Psicologia</t>
  </si>
  <si>
    <t>Triagem</t>
  </si>
  <si>
    <t>Sala de Curativo / Sutura</t>
  </si>
  <si>
    <t>Atividade de Vida Diária</t>
  </si>
  <si>
    <t>Terapia de Grupo</t>
  </si>
  <si>
    <t>Atendimento Terapêutico Grupo Adulto</t>
  </si>
  <si>
    <t>Atendimento Terapêutico Grupo Infantil</t>
  </si>
  <si>
    <t>Atendimento Terapêutico Adulto - Individual</t>
  </si>
  <si>
    <t>Terapia Ocupacional Infantil - Estimulação Precoce</t>
  </si>
  <si>
    <t>Mecanoterapia (Educação Física)</t>
  </si>
  <si>
    <t>Fabrica calçados sob medida</t>
  </si>
  <si>
    <t>Fabrica coletes</t>
  </si>
  <si>
    <t>Fabrica Prótese membros inferiores</t>
  </si>
  <si>
    <t>Fabrica Prótese membros superiores</t>
  </si>
  <si>
    <t>Bera / Potencial Evocado</t>
  </si>
  <si>
    <t xml:space="preserve">ECG - Eletrocardiograma </t>
  </si>
  <si>
    <t>Teste Ergométrico</t>
  </si>
  <si>
    <t>Raio X</t>
  </si>
  <si>
    <t>USG - Ultrassonografia</t>
  </si>
  <si>
    <t>Estomaterapia</t>
  </si>
  <si>
    <t>Aromaterapia</t>
  </si>
  <si>
    <t>Massoterapia</t>
  </si>
  <si>
    <t>Musicoterapia</t>
  </si>
  <si>
    <t>Sessão de Tomada de Moldes</t>
  </si>
  <si>
    <t>Sessão de Termomoldagem</t>
  </si>
  <si>
    <t>CME - Central de Material Esterilizado</t>
  </si>
  <si>
    <t>SCIH - Serv. Controle de Infecção Hospitalar</t>
  </si>
  <si>
    <t>S.A.U - Serviço de Atendimento ao Usuário</t>
  </si>
  <si>
    <t>Núcleo de Qualidade</t>
  </si>
  <si>
    <t>Transporte</t>
  </si>
  <si>
    <t>Higienização e Limpeza</t>
  </si>
  <si>
    <t>Central de Resíduos</t>
  </si>
  <si>
    <t>Áreas Comuns</t>
  </si>
  <si>
    <t>Gerador</t>
  </si>
  <si>
    <t>Engenharia Clínica</t>
  </si>
  <si>
    <t>Segurança</t>
  </si>
  <si>
    <t>Coordenação de Apoio</t>
  </si>
  <si>
    <t>Coordenação de Atendimento</t>
  </si>
  <si>
    <t>Coordenação de Serviços Gerais</t>
  </si>
  <si>
    <t>Supervisão de Atendimento</t>
  </si>
  <si>
    <t>Recepção CEO II</t>
  </si>
  <si>
    <t>Recepção Ambulatório</t>
  </si>
  <si>
    <t>Recepção da Oficina</t>
  </si>
  <si>
    <t>TI - Tecnologia da Informação</t>
  </si>
  <si>
    <t>Entrega de Exames</t>
  </si>
  <si>
    <t>Refeitório</t>
  </si>
  <si>
    <t xml:space="preserve">Gerencia Administrativa </t>
  </si>
  <si>
    <t xml:space="preserve">Coordenação Administrativa </t>
  </si>
  <si>
    <t>Gestão de Contratos</t>
  </si>
  <si>
    <t>Diretoria Geral</t>
  </si>
  <si>
    <t>Diretoria Técnica</t>
  </si>
  <si>
    <t>RH - Recursos Humanos</t>
  </si>
  <si>
    <t>Departamento Pessoal</t>
  </si>
  <si>
    <t>NEP - Núcleo de Educação Permanente</t>
  </si>
  <si>
    <t>Assessoria de Imprensa</t>
  </si>
  <si>
    <t>Lanchonete</t>
  </si>
  <si>
    <t>Teatro / Dança</t>
  </si>
  <si>
    <t>Música</t>
  </si>
  <si>
    <t>Ateliê</t>
  </si>
  <si>
    <t>Biblioteca Inclusiva</t>
  </si>
  <si>
    <t>Atividades Manuais</t>
  </si>
  <si>
    <t>% do Pessoal de Assistência</t>
  </si>
  <si>
    <t>% do Pessoal - Serviços  Adm</t>
  </si>
  <si>
    <t>% do Pessoal Serviços de Apoio</t>
  </si>
  <si>
    <t>Outros não Empregados (RPA)</t>
  </si>
  <si>
    <t xml:space="preserve">Médicos </t>
  </si>
  <si>
    <t xml:space="preserve">Odontologia </t>
  </si>
  <si>
    <t>Radiologia</t>
  </si>
  <si>
    <t>Total de Pagamentos</t>
  </si>
  <si>
    <t>N° de Cheques Emitidos</t>
  </si>
  <si>
    <t>Nº de Recebimentos de Notas Fiscais</t>
  </si>
  <si>
    <t>Nº de Pagamentos Prestadores de Serviços (Contratos)</t>
  </si>
  <si>
    <t>Percentual de Compras Via Bionexo</t>
  </si>
  <si>
    <t xml:space="preserve">Nº de Dispensações </t>
  </si>
  <si>
    <t>Perdas de Medicamentos</t>
  </si>
  <si>
    <t>Nº Atendimentos em Fisioterapia</t>
  </si>
  <si>
    <t>Nº Atendimentos em Terapia Ocupacional</t>
  </si>
  <si>
    <t>7.2. Manutenção</t>
  </si>
  <si>
    <t>7.2.1. Reparos por Área</t>
  </si>
  <si>
    <t>7.1. Engenharia Clínica</t>
  </si>
  <si>
    <t>1.5. N° de Usuários em Reabilitação</t>
  </si>
  <si>
    <t>Total  de Reparos  da Manutenção</t>
  </si>
  <si>
    <t>Área Administrativa</t>
  </si>
  <si>
    <t>Área Assistencial</t>
  </si>
  <si>
    <t xml:space="preserve">Área de Apoio </t>
  </si>
  <si>
    <t>Arte e Cultura</t>
  </si>
  <si>
    <t>% do Pessoal de Arte e Cultura</t>
  </si>
  <si>
    <t>Fisioterapeuta</t>
  </si>
  <si>
    <t>Terapeuta Ocupacional</t>
  </si>
  <si>
    <t>Fonoaudiologista</t>
  </si>
  <si>
    <t>Educador Físico</t>
  </si>
  <si>
    <t>4.1. Nº de Atendimentos no Serviço Social</t>
  </si>
  <si>
    <t>3. Estatística do Serviço de Atendimento ao Usuário (S.A.U)</t>
  </si>
  <si>
    <t>Procedimentos de Cirurgia Oral</t>
  </si>
  <si>
    <t>1.16. Absenteísmo por Município</t>
  </si>
  <si>
    <t>% das Manutenções Preventivas Executadas</t>
  </si>
  <si>
    <t>Número de Manutenções Preventivas</t>
  </si>
  <si>
    <t>Ambulatório Oftalmologia</t>
  </si>
  <si>
    <t>Consultório Odontológico Especializado</t>
  </si>
  <si>
    <t>Consultório Odontológico Endodontia</t>
  </si>
  <si>
    <t>Consultório Odontológico Cirurgia Oral Menor</t>
  </si>
  <si>
    <t>Consultório Odontológico Periodontia</t>
  </si>
  <si>
    <t>Hidroterapia</t>
  </si>
  <si>
    <t>Fabrica Órtese membros inferiores</t>
  </si>
  <si>
    <t>Fabrica Órtese membros superiores</t>
  </si>
  <si>
    <t>Adaptação de calçados pré fabricados</t>
  </si>
  <si>
    <t>Adaptação de Cadeiras</t>
  </si>
  <si>
    <t>Métodos Gráficos (Mapa/Holter)</t>
  </si>
  <si>
    <t>Raio X - Odontológico</t>
  </si>
  <si>
    <t>CAF - Central de Abastecimento farmacêutico</t>
  </si>
  <si>
    <t xml:space="preserve">Gerencia Assistencial </t>
  </si>
  <si>
    <t>N° de Transferências Bancárias (TED E DOC)</t>
  </si>
  <si>
    <t>Nº de Intervenções Farmacêutica na Prescrição</t>
  </si>
  <si>
    <t>Consultórios</t>
  </si>
  <si>
    <t>Nº de Consultórios e Salas</t>
  </si>
  <si>
    <t>Nº de  Atendimentos Ambulatoriais</t>
  </si>
  <si>
    <t>Nº de Avaliação Global</t>
  </si>
  <si>
    <t>N° de Usuários em Reabilitação</t>
  </si>
  <si>
    <t>Nº de Usuários  com Alta na Reabilitação</t>
  </si>
  <si>
    <t>Nº de Usuários em Atendimento Odontológico</t>
  </si>
  <si>
    <t>Nº de Procedimentos Odontologia (CEO II)</t>
  </si>
  <si>
    <t>N° de  Novos Usuários em Reabilitação</t>
  </si>
  <si>
    <t>Nº Procedimentos Enfermagem</t>
  </si>
  <si>
    <t>Nº Atendimentos Time de Resposta Rápida (TRR)</t>
  </si>
  <si>
    <t>CME - Pacotes/Caixas preparados</t>
  </si>
  <si>
    <t>Índice de  Satisfação do Usuário</t>
  </si>
  <si>
    <t>Número de Atendimentos no Serviço Social</t>
  </si>
  <si>
    <t>Total de Exames de Imagens e Métodos Gráficos</t>
  </si>
  <si>
    <t>2.1. Laboratório de Análises Clínicas</t>
  </si>
  <si>
    <t>6.1. Produção</t>
  </si>
  <si>
    <t>Nº de Exames de Audiometria</t>
  </si>
  <si>
    <t>Nº de Exames de Berapotencial Evocado</t>
  </si>
  <si>
    <t>Nº de Exames de Densitometria Óssea</t>
  </si>
  <si>
    <t>Nº de Exames de Ecocardiograma</t>
  </si>
  <si>
    <t>Nº de Exames de Eletrocardiograma</t>
  </si>
  <si>
    <t>Nº de Exames de Eletroencefalograma</t>
  </si>
  <si>
    <t>Nº de Exames de Eletroneuromiografia</t>
  </si>
  <si>
    <t>Nº de Exames de Teste Ergométrico</t>
  </si>
  <si>
    <t>Nº de Exames de Holter</t>
  </si>
  <si>
    <t>Nº de Exames de Imitanciometria</t>
  </si>
  <si>
    <t>Nº de Exames de Mapa</t>
  </si>
  <si>
    <t>Nº de Exames de Raio-x Digital</t>
  </si>
  <si>
    <t>Nº de Exames de Raio-x Odontológico</t>
  </si>
  <si>
    <t>Nº de Exames de Ultrassonografia com Doppler</t>
  </si>
  <si>
    <t>Nº de Exames de Ultrassonografia Geral</t>
  </si>
  <si>
    <t>Nº de Exames de Otoemissões Acústicas</t>
  </si>
  <si>
    <t>Nº de Exames de Processamento Auditivo</t>
  </si>
  <si>
    <t>Nº de Absenteísmo  de Usuário</t>
  </si>
  <si>
    <t>Terceiros</t>
  </si>
  <si>
    <t xml:space="preserve">Total de Médicos </t>
  </si>
  <si>
    <t xml:space="preserve">Total de Odontologia </t>
  </si>
  <si>
    <t>Total de Radiologia</t>
  </si>
  <si>
    <t>Total Fisioterapeuta</t>
  </si>
  <si>
    <t>Total de Terapeuta Ocupacional</t>
  </si>
  <si>
    <t>Total de Fonoaudiologista</t>
  </si>
  <si>
    <t>Total de Educador Físico</t>
  </si>
  <si>
    <t>Total de Terceiros</t>
  </si>
  <si>
    <t>Funcionários de Licenças</t>
  </si>
  <si>
    <t>Terceirizados</t>
  </si>
  <si>
    <t>Sub-Total 2</t>
  </si>
  <si>
    <t>Total Geral</t>
  </si>
  <si>
    <t>Sub Total 1</t>
  </si>
  <si>
    <t>Nº de Pagamento de Fornecedor com Cheque</t>
  </si>
  <si>
    <t>Nº de Pagamentos de Títulos (boletos, guias e faturas )</t>
  </si>
  <si>
    <t>Treinamento  Hora/Homem</t>
  </si>
  <si>
    <t>Indice de Absenteísmo</t>
  </si>
  <si>
    <t>Fluxo de Caixa</t>
  </si>
  <si>
    <t>Resultado Operacional</t>
  </si>
  <si>
    <t>Resultado Operacional Acumulado</t>
  </si>
  <si>
    <t>Ortopedista</t>
  </si>
  <si>
    <t>Número de PCD</t>
  </si>
  <si>
    <t>Número de Jovem Aprendiz</t>
  </si>
  <si>
    <t>% do Pessoal PCD</t>
  </si>
  <si>
    <t>Fisioterapia</t>
  </si>
  <si>
    <t>JAN</t>
  </si>
  <si>
    <t>MAR</t>
  </si>
  <si>
    <t>Oficina</t>
  </si>
  <si>
    <t>Central de Agendamento</t>
  </si>
  <si>
    <t>Principais dados estatísticos de 2019</t>
  </si>
  <si>
    <t>Média</t>
  </si>
  <si>
    <t>Igarapé Mirim</t>
  </si>
  <si>
    <t>Santa Luzia do Para</t>
  </si>
  <si>
    <t>Santa Maria do Para</t>
  </si>
  <si>
    <t>São Sebastião da Boa Vista</t>
  </si>
  <si>
    <t>Bujaru</t>
  </si>
  <si>
    <t>Bom Jesus do Tocantis</t>
  </si>
  <si>
    <t>Ponta de Pedras</t>
  </si>
  <si>
    <t xml:space="preserve">PLANO ESTATÍSTICO 2019    </t>
  </si>
  <si>
    <t xml:space="preserve">                                                                             </t>
  </si>
  <si>
    <t xml:space="preserve"> CENTRO INTEGRADO DE INCLUSÃO E REABILITAÇÃO - CIIR</t>
  </si>
  <si>
    <t>2.38:39</t>
  </si>
  <si>
    <t>Nova Timboteua</t>
  </si>
  <si>
    <t>Equipamentos de Proteção Individual</t>
  </si>
  <si>
    <t>Gases Medicinais</t>
  </si>
  <si>
    <t>Impressos e  Material de Expediente</t>
  </si>
  <si>
    <t>Material de Higiene e Limpeza /Copa</t>
  </si>
  <si>
    <t>Materiais Hospitalares</t>
  </si>
  <si>
    <t>Medicamentos</t>
  </si>
  <si>
    <t>Roupas e Vestuário</t>
  </si>
  <si>
    <t>Material de Tecnologia da Informação</t>
  </si>
  <si>
    <t>Valor  Atual do Estoque</t>
  </si>
  <si>
    <t>Total  de Consumo</t>
  </si>
  <si>
    <t>Total de Compras</t>
  </si>
  <si>
    <t>Centro de Custos</t>
  </si>
  <si>
    <t>Grupo</t>
  </si>
  <si>
    <t>Reabilitação</t>
  </si>
  <si>
    <t>Acolimento</t>
  </si>
  <si>
    <t>Administrativo</t>
  </si>
  <si>
    <t>Auxiliares</t>
  </si>
  <si>
    <t>Recepção da reabilitação</t>
  </si>
  <si>
    <t>SPP</t>
  </si>
  <si>
    <t>Cyber Café</t>
  </si>
  <si>
    <t>Sala de Gesso</t>
  </si>
  <si>
    <t>Abast. Gás(GLP) e Gases Medicinais</t>
  </si>
  <si>
    <t>Alvenaria</t>
  </si>
  <si>
    <t>Carpintaria</t>
  </si>
  <si>
    <t>Elétrica</t>
  </si>
  <si>
    <t>Eletrônica</t>
  </si>
  <si>
    <t>Hidráulica</t>
  </si>
  <si>
    <t>Marcenaria</t>
  </si>
  <si>
    <t>Mecânica</t>
  </si>
  <si>
    <t>Pintura</t>
  </si>
  <si>
    <t>Refrigeração</t>
  </si>
  <si>
    <t>2.1. Imagens e Métodos Gráficos</t>
  </si>
  <si>
    <t>Total de Reparos da Manutenção</t>
  </si>
  <si>
    <t>1.3. Nº de  Atendimentos Ambulatoriais - Por Especialidade</t>
  </si>
  <si>
    <t>2. Estatística dos Serviços  Auxiliares de Diagnóstico e Tratamento</t>
  </si>
  <si>
    <t xml:space="preserve">3.1. Nº de Atendimentos por Serviço </t>
  </si>
  <si>
    <t xml:space="preserve">3.2. Índice de Satisfação por Serviço </t>
  </si>
  <si>
    <t>4. Estatística do Serviço Social</t>
  </si>
  <si>
    <t>5. Estatística do Núcleo Educação Permanente (NEP)</t>
  </si>
  <si>
    <t>6. Estatística da Central de Material Esterilizado (CME)</t>
  </si>
  <si>
    <t>7. Estatística dos Serviços de Apoio</t>
  </si>
  <si>
    <t>Prótese Buco-Maxilo-Facial</t>
  </si>
  <si>
    <t>1.2. Nº de Atendimentos Ambulatoriais</t>
  </si>
  <si>
    <t>1.6. N° de Novos Usuários em Reabilitação</t>
  </si>
  <si>
    <t>1 - Estatística do Ambulatório</t>
  </si>
  <si>
    <t>Acumulado</t>
  </si>
  <si>
    <t>Atendimentos Ambulatoriais - por Especialidade</t>
  </si>
  <si>
    <t>Exames</t>
  </si>
  <si>
    <t>Consultórios Odontológicos</t>
  </si>
  <si>
    <t>Matéria Prima Oficina Ortopédica</t>
  </si>
  <si>
    <t>Procedimentos Terapêuticos</t>
  </si>
  <si>
    <t>Procedimentos Odontológicos</t>
  </si>
  <si>
    <t>Atendimentos Médicos</t>
  </si>
  <si>
    <t>Atendimentos Não Médicos</t>
  </si>
  <si>
    <t>Procedimentos Básicos</t>
  </si>
  <si>
    <t>1.10 . Estatística da Oficina</t>
  </si>
  <si>
    <t>1.11. Nº de Usuários  por Sexo</t>
  </si>
  <si>
    <t>1.12. Nº de Usuários  por Faixa Etária</t>
  </si>
  <si>
    <t>1.14. Nº de Absenteísmo de Usuários</t>
  </si>
  <si>
    <t>1.15. Nº  Atendimentos Time de Resposta Rápida (TRR)</t>
  </si>
  <si>
    <t>1.16. Nº Procedimentos Enfermagem</t>
  </si>
  <si>
    <t>7.2.2. Reparos por Tipo</t>
  </si>
  <si>
    <t>8. Serviços Administrativos</t>
  </si>
  <si>
    <t>8.1. Departamento de Pessoal</t>
  </si>
  <si>
    <t>8.1.2 Números de Colaboradores por Área</t>
  </si>
  <si>
    <t>8.1.3. PJ Médicos e Profissionais Não Médicos</t>
  </si>
  <si>
    <t>8.1.4. Grau de Instrução - Colaboradores</t>
  </si>
  <si>
    <t>8.1.5. Índices do Depto. Pessoal</t>
  </si>
  <si>
    <t>8.2. Financeiro</t>
  </si>
  <si>
    <t>8.3. Compras</t>
  </si>
  <si>
    <t>8.4. Almoxarifado - Consumo</t>
  </si>
  <si>
    <t>8.5. Farmácia</t>
  </si>
  <si>
    <t>Estatística da Oficina</t>
  </si>
  <si>
    <t>Mestrado</t>
  </si>
  <si>
    <t>Material Radiológico</t>
  </si>
  <si>
    <t>Processamentos da Autoclave (Ambulátorio)</t>
  </si>
  <si>
    <t>Processamentos da Autoclave (Odontologia)</t>
  </si>
  <si>
    <t>Nº de Dispensações de OPM's</t>
  </si>
  <si>
    <t>Materiais Odontologicos</t>
  </si>
  <si>
    <t>Parauapebas</t>
  </si>
  <si>
    <t>Materiais de Laboratório</t>
  </si>
  <si>
    <t>Enxoval e Uniformes</t>
  </si>
  <si>
    <t>Igarapé Miri</t>
  </si>
  <si>
    <t>Pacotes/Caixas Desinfectados (Ambulatório)</t>
  </si>
  <si>
    <t>Pacotes/Caixas Desinfectados (Odontologia)</t>
  </si>
  <si>
    <t>Número de Cursos Ministrados</t>
  </si>
  <si>
    <t>Combustiveis e Lubrificantes</t>
  </si>
  <si>
    <t>1.13. Nº de Usuários por Município</t>
  </si>
  <si>
    <t xml:space="preserve">Santa Isabel </t>
  </si>
  <si>
    <t>Procedimentos de Estomatologia</t>
  </si>
  <si>
    <t>Material de Manutenção e Conservação</t>
  </si>
  <si>
    <t>Dietas</t>
  </si>
  <si>
    <t>Generos Alimenticios</t>
  </si>
  <si>
    <t>Material Descartável SND</t>
  </si>
  <si>
    <t xml:space="preserve">    Belém, 05 de Janeiro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</si>
</sst>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2">
    <numFmt numFmtId="41" formatCode="_-* #,##0_-;\-* #,##0_-;_-* &quot;-&quot;_-;_-@_-"/>
    <numFmt numFmtId="43" formatCode="_-* #,##0.00_-;\-* #,##0.00_-;_-* &quot;-&quot;??_-;_-@_-"/>
    <numFmt numFmtId="164" formatCode="_-&quot;R$&quot;* #,##0.00_-;\-&quot;R$&quot;* #,##0.00_-;_-&quot;R$&quot;* &quot;-&quot;??_-;_-@_-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(* #,##0.00_);_(* \(#,##0.00\);_(* &quot;-&quot;_);_(@_)"/>
    <numFmt numFmtId="169" formatCode="_(* #,##0.0_);_(* \(#,##0.0\);_(* &quot;-&quot;??_);_(@_)"/>
    <numFmt numFmtId="170" formatCode="0_)"/>
    <numFmt numFmtId="171" formatCode="_-* #,##0_-;\-* #,##0_-;_-* &quot;-&quot;??_-;_-@_-"/>
    <numFmt numFmtId="172" formatCode="_(* #,##0_);_(* \(#,##0\);_(* \-_);_(@_)"/>
    <numFmt numFmtId="173" formatCode="[$-F400]h:mm:ss\ AM/PM"/>
    <numFmt numFmtId="174" formatCode="[h]:mm:ss;@"/>
    <numFmt numFmtId="175" formatCode="#,##0.00&quot; &quot;;#,##0.00&quot; &quot;;&quot;-&quot;#&quot; &quot;;&quot; &quot;@&quot; &quot;"/>
    <numFmt numFmtId="176" formatCode="[h]&quot;:&quot;mm&quot;:&quot;ss"/>
    <numFmt numFmtId="177" formatCode="hh&quot;:&quot;mm&quot;:&quot;ss"/>
    <numFmt numFmtId="178" formatCode="[h]:mm:ss;"/>
    <numFmt numFmtId="179" formatCode="h:mm;@"/>
    <numFmt numFmtId="180" formatCode="0.0%"/>
    <numFmt numFmtId="181" formatCode="_(* #,##0.0_);_(* \(#,##0.0\);_(* &quot;-&quot;_);_(@_)"/>
    <numFmt numFmtId="182" formatCode="0.0"/>
    <numFmt numFmtId="183" formatCode="#,##0.00_ ;\-#,##0.00\ "/>
  </numFmts>
  <fonts count="42" x14ac:knownFonts="1">
    <font>
      <sz val="10"/>
      <name val="Arial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b/>
      <sz val="11"/>
      <color rgb="FFFF0000"/>
      <name val="Arial"/>
      <family val="2"/>
    </font>
    <font>
      <b/>
      <sz val="11"/>
      <color rgb="FF000000"/>
      <name val="Arial"/>
      <family val="2"/>
    </font>
    <font>
      <sz val="11"/>
      <color theme="4" tint="-0.249977111117893"/>
      <name val="Arial"/>
      <family val="2"/>
    </font>
    <font>
      <sz val="11"/>
      <color theme="3"/>
      <name val="Arial"/>
      <family val="2"/>
    </font>
    <font>
      <b/>
      <sz val="11"/>
      <color theme="3"/>
      <name val="Arial"/>
      <family val="2"/>
    </font>
    <font>
      <sz val="11"/>
      <color rgb="FFFF0000"/>
      <name val="Arial"/>
      <family val="2"/>
    </font>
    <font>
      <b/>
      <sz val="11"/>
      <color theme="4" tint="-0.249977111117893"/>
      <name val="Arial"/>
      <family val="2"/>
    </font>
    <font>
      <b/>
      <sz val="11"/>
      <color theme="0"/>
      <name val="Arial"/>
      <family val="2"/>
    </font>
    <font>
      <b/>
      <sz val="11"/>
      <color theme="1" tint="0.14999847407452621"/>
      <name val="Arial"/>
      <family val="2"/>
    </font>
    <font>
      <b/>
      <sz val="14"/>
      <color theme="1" tint="0.14999847407452621"/>
      <name val="Arial"/>
      <family val="2"/>
    </font>
    <font>
      <b/>
      <sz val="12"/>
      <color rgb="FF002060"/>
      <name val="Arial"/>
      <family val="2"/>
    </font>
    <font>
      <b/>
      <sz val="11"/>
      <color rgb="FF002060"/>
      <name val="Arial"/>
      <family val="2"/>
    </font>
    <font>
      <sz val="10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sz val="14"/>
      <color indexed="8"/>
      <name val="Arial"/>
      <family val="2"/>
    </font>
    <font>
      <sz val="14"/>
      <name val="Arial"/>
      <family val="2"/>
    </font>
    <font>
      <sz val="14"/>
      <color theme="1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b/>
      <sz val="16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sz val="16"/>
      <color rgb="FF000000"/>
      <name val="Arial"/>
      <family val="2"/>
    </font>
    <font>
      <sz val="16"/>
      <color indexed="8"/>
      <name val="Arial"/>
      <family val="2"/>
    </font>
    <font>
      <b/>
      <sz val="18"/>
      <name val="Arial"/>
      <family val="2"/>
    </font>
    <font>
      <sz val="18"/>
      <color theme="1"/>
      <name val="Arial"/>
      <family val="2"/>
    </font>
    <font>
      <sz val="18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-0.249977111117893"/>
        <bgColor indexed="42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rgb="FFFFFFCC"/>
      </patternFill>
    </fill>
    <fill>
      <patternFill patternType="solid">
        <fgColor theme="9" tint="0.59999389629810485"/>
        <bgColor rgb="FFFFFF00"/>
      </patternFill>
    </fill>
    <fill>
      <patternFill patternType="solid">
        <fgColor theme="9" tint="0.59999389629810485"/>
        <bgColor rgb="FFFFFFFF"/>
      </patternFill>
    </fill>
    <fill>
      <patternFill patternType="solid">
        <fgColor theme="8" tint="0.59999389629810485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1">
    <xf numFmtId="0" fontId="0" fillId="0" borderId="0"/>
    <xf numFmtId="175" fontId="8" fillId="0" borderId="0" applyFont="0" applyBorder="0" applyProtection="0"/>
    <xf numFmtId="9" fontId="8" fillId="0" borderId="0" applyFont="0" applyBorder="0" applyProtection="0"/>
    <xf numFmtId="0" fontId="9" fillId="0" borderId="0" applyNumberFormat="0" applyFill="0" applyBorder="0" applyAlignment="0" applyProtection="0"/>
    <xf numFmtId="164" fontId="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9" fontId="1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0" fillId="0" borderId="0" applyNumberFormat="0" applyFill="0" applyBorder="0" applyAlignment="0" applyProtection="0"/>
    <xf numFmtId="166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26" fillId="0" borderId="0" applyFont="0" applyFill="0" applyBorder="0" applyAlignment="0" applyProtection="0"/>
  </cellStyleXfs>
  <cellXfs count="732">
    <xf numFmtId="0" fontId="0" fillId="0" borderId="0" xfId="0"/>
    <xf numFmtId="165" fontId="2" fillId="2" borderId="1" xfId="0" applyNumberFormat="1" applyFont="1" applyFill="1" applyBorder="1" applyAlignment="1">
      <alignment horizontal="right" vertical="center"/>
    </xf>
    <xf numFmtId="165" fontId="2" fillId="3" borderId="1" xfId="0" applyNumberFormat="1" applyFont="1" applyFill="1" applyBorder="1" applyAlignment="1">
      <alignment horizontal="right" vertical="center"/>
    </xf>
    <xf numFmtId="165" fontId="2" fillId="4" borderId="1" xfId="0" applyNumberFormat="1" applyFont="1" applyFill="1" applyBorder="1" applyAlignment="1">
      <alignment horizontal="right" vertical="center"/>
    </xf>
    <xf numFmtId="0" fontId="3" fillId="0" borderId="0" xfId="0" applyFont="1" applyAlignment="1" applyProtection="1">
      <alignment horizontal="right" vertical="center"/>
      <protection locked="0"/>
    </xf>
    <xf numFmtId="165" fontId="3" fillId="0" borderId="0" xfId="0" applyNumberFormat="1" applyFont="1" applyAlignment="1" applyProtection="1">
      <alignment horizontal="center" vertical="center"/>
      <protection locked="0"/>
    </xf>
    <xf numFmtId="1" fontId="3" fillId="0" borderId="0" xfId="0" applyNumberFormat="1" applyFont="1" applyAlignment="1" applyProtection="1">
      <alignment horizontal="center" vertical="center"/>
      <protection locked="0"/>
    </xf>
    <xf numFmtId="165" fontId="3" fillId="0" borderId="0" xfId="0" applyNumberFormat="1" applyFont="1" applyAlignment="1" applyProtection="1">
      <alignment horizontal="right" vertical="center"/>
      <protection locked="0"/>
    </xf>
    <xf numFmtId="165" fontId="2" fillId="0" borderId="0" xfId="0" applyNumberFormat="1" applyFont="1" applyAlignment="1" applyProtection="1">
      <alignment horizontal="right" vertical="center"/>
      <protection locked="0"/>
    </xf>
    <xf numFmtId="165" fontId="2" fillId="0" borderId="0" xfId="0" applyNumberFormat="1" applyFont="1" applyAlignment="1" applyProtection="1">
      <alignment vertical="top" wrapText="1"/>
      <protection locked="0"/>
    </xf>
    <xf numFmtId="165" fontId="2" fillId="0" borderId="0" xfId="0" applyNumberFormat="1" applyFont="1" applyAlignment="1" applyProtection="1">
      <alignment vertical="top"/>
      <protection locked="0"/>
    </xf>
    <xf numFmtId="165" fontId="3" fillId="0" borderId="0" xfId="0" applyNumberFormat="1" applyFont="1" applyAlignment="1" applyProtection="1">
      <alignment vertical="top"/>
      <protection locked="0"/>
    </xf>
    <xf numFmtId="165" fontId="2" fillId="0" borderId="0" xfId="0" applyNumberFormat="1" applyFont="1" applyAlignment="1" applyProtection="1">
      <alignment vertical="center"/>
      <protection locked="0"/>
    </xf>
    <xf numFmtId="0" fontId="3" fillId="0" borderId="0" xfId="0" applyFont="1" applyAlignment="1" applyProtection="1">
      <alignment vertical="center"/>
      <protection locked="0"/>
    </xf>
    <xf numFmtId="0" fontId="2" fillId="0" borderId="0" xfId="0" applyFont="1" applyAlignment="1" applyProtection="1">
      <alignment vertical="center"/>
      <protection locked="0"/>
    </xf>
    <xf numFmtId="165" fontId="3" fillId="3" borderId="0" xfId="0" applyNumberFormat="1" applyFont="1" applyFill="1" applyAlignment="1" applyProtection="1">
      <alignment horizontal="right" vertical="center"/>
      <protection locked="0"/>
    </xf>
    <xf numFmtId="1" fontId="3" fillId="3" borderId="0" xfId="0" applyNumberFormat="1" applyFont="1" applyFill="1" applyAlignment="1" applyProtection="1">
      <alignment horizontal="center" vertical="center"/>
      <protection locked="0"/>
    </xf>
    <xf numFmtId="165" fontId="3" fillId="3" borderId="0" xfId="0" applyNumberFormat="1" applyFont="1" applyFill="1" applyAlignment="1" applyProtection="1">
      <alignment horizontal="center" vertical="center"/>
      <protection locked="0"/>
    </xf>
    <xf numFmtId="165" fontId="2" fillId="3" borderId="0" xfId="0" applyNumberFormat="1" applyFont="1" applyFill="1" applyAlignment="1" applyProtection="1">
      <alignment horizontal="right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165" fontId="3" fillId="2" borderId="0" xfId="0" applyNumberFormat="1" applyFont="1" applyFill="1" applyAlignment="1" applyProtection="1">
      <alignment horizontal="right" vertical="center"/>
      <protection locked="0"/>
    </xf>
    <xf numFmtId="1" fontId="3" fillId="2" borderId="0" xfId="0" applyNumberFormat="1" applyFont="1" applyFill="1" applyAlignment="1" applyProtection="1">
      <alignment horizontal="center" vertical="center"/>
      <protection locked="0"/>
    </xf>
    <xf numFmtId="165" fontId="3" fillId="2" borderId="0" xfId="0" applyNumberFormat="1" applyFont="1" applyFill="1" applyAlignment="1" applyProtection="1">
      <alignment horizontal="center" vertical="center"/>
      <protection locked="0"/>
    </xf>
    <xf numFmtId="165" fontId="2" fillId="4" borderId="0" xfId="0" applyNumberFormat="1" applyFont="1" applyFill="1" applyAlignment="1" applyProtection="1">
      <alignment horizontal="right" vertical="center"/>
      <protection locked="0"/>
    </xf>
    <xf numFmtId="168" fontId="3" fillId="0" borderId="0" xfId="0" applyNumberFormat="1" applyFont="1" applyAlignment="1" applyProtection="1">
      <alignment horizontal="right" vertical="center"/>
      <protection locked="0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1" fontId="3" fillId="0" borderId="1" xfId="0" applyNumberFormat="1" applyFont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1" fontId="3" fillId="0" borderId="1" xfId="0" applyNumberFormat="1" applyFont="1" applyBorder="1" applyAlignment="1" applyProtection="1">
      <alignment vertical="center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0" borderId="0" xfId="0" applyNumberFormat="1" applyFont="1" applyAlignment="1" applyProtection="1">
      <alignment vertical="center"/>
      <protection locked="0"/>
    </xf>
    <xf numFmtId="165" fontId="5" fillId="0" borderId="0" xfId="0" applyNumberFormat="1" applyFont="1" applyAlignment="1" applyProtection="1">
      <alignment vertical="center"/>
      <protection locked="0"/>
    </xf>
    <xf numFmtId="165" fontId="4" fillId="0" borderId="0" xfId="0" applyNumberFormat="1" applyFont="1" applyAlignment="1" applyProtection="1">
      <alignment vertical="center"/>
      <protection locked="0"/>
    </xf>
    <xf numFmtId="165" fontId="5" fillId="0" borderId="0" xfId="0" applyNumberFormat="1" applyFont="1" applyAlignment="1" applyProtection="1">
      <alignment vertical="center" wrapText="1"/>
      <protection locked="0"/>
    </xf>
    <xf numFmtId="165" fontId="3" fillId="0" borderId="0" xfId="0" applyNumberFormat="1" applyFont="1" applyAlignment="1" applyProtection="1">
      <alignment vertical="center"/>
      <protection locked="0"/>
    </xf>
    <xf numFmtId="0" fontId="12" fillId="3" borderId="0" xfId="0" applyFont="1" applyFill="1" applyAlignment="1" applyProtection="1">
      <alignment vertical="top" wrapText="1"/>
      <protection locked="0"/>
    </xf>
    <xf numFmtId="0" fontId="3" fillId="3" borderId="0" xfId="0" applyFont="1" applyFill="1" applyAlignment="1" applyProtection="1">
      <alignment horizontal="right" vertical="center"/>
      <protection locked="0"/>
    </xf>
    <xf numFmtId="2" fontId="14" fillId="3" borderId="0" xfId="0" applyNumberFormat="1" applyFont="1" applyFill="1" applyAlignment="1" applyProtection="1">
      <alignment horizontal="right" vertical="center"/>
      <protection locked="0"/>
    </xf>
    <xf numFmtId="0" fontId="3" fillId="0" borderId="0" xfId="0" applyFont="1" applyAlignment="1">
      <alignment vertical="center"/>
    </xf>
    <xf numFmtId="0" fontId="13" fillId="0" borderId="0" xfId="0" applyFont="1" applyAlignment="1">
      <alignment horizontal="left" vertical="center" readingOrder="1"/>
    </xf>
    <xf numFmtId="2" fontId="3" fillId="0" borderId="3" xfId="0" applyNumberFormat="1" applyFont="1" applyBorder="1" applyAlignment="1" applyProtection="1">
      <alignment vertical="center"/>
      <protection locked="0"/>
    </xf>
    <xf numFmtId="0" fontId="12" fillId="0" borderId="4" xfId="0" applyFont="1" applyBorder="1" applyAlignment="1" applyProtection="1">
      <alignment vertical="center"/>
      <protection locked="0"/>
    </xf>
    <xf numFmtId="0" fontId="12" fillId="0" borderId="0" xfId="0" applyFont="1" applyAlignment="1" applyProtection="1">
      <alignment vertical="center"/>
      <protection locked="0"/>
    </xf>
    <xf numFmtId="165" fontId="3" fillId="0" borderId="4" xfId="0" applyNumberFormat="1" applyFont="1" applyBorder="1" applyAlignment="1" applyProtection="1">
      <alignment vertical="center"/>
      <protection locked="0"/>
    </xf>
    <xf numFmtId="0" fontId="3" fillId="0" borderId="4" xfId="0" applyFont="1" applyBorder="1" applyAlignment="1" applyProtection="1">
      <alignment horizontal="left" vertical="center"/>
      <protection locked="0"/>
    </xf>
    <xf numFmtId="0" fontId="3" fillId="3" borderId="4" xfId="0" applyFont="1" applyFill="1" applyBorder="1" applyAlignment="1" applyProtection="1">
      <alignment horizontal="left" vertical="center"/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left" vertical="center"/>
      <protection locked="0"/>
    </xf>
    <xf numFmtId="165" fontId="3" fillId="3" borderId="6" xfId="0" applyNumberFormat="1" applyFont="1" applyFill="1" applyBorder="1" applyAlignment="1" applyProtection="1">
      <alignment horizontal="right" vertical="center"/>
      <protection locked="0"/>
    </xf>
    <xf numFmtId="1" fontId="3" fillId="3" borderId="6" xfId="0" applyNumberFormat="1" applyFont="1" applyFill="1" applyBorder="1" applyAlignment="1" applyProtection="1">
      <alignment horizontal="center" vertical="center"/>
      <protection locked="0"/>
    </xf>
    <xf numFmtId="165" fontId="3" fillId="3" borderId="6" xfId="0" applyNumberFormat="1" applyFont="1" applyFill="1" applyBorder="1" applyAlignment="1" applyProtection="1">
      <alignment horizontal="center" vertical="center"/>
      <protection locked="0"/>
    </xf>
    <xf numFmtId="165" fontId="2" fillId="3" borderId="6" xfId="0" applyNumberFormat="1" applyFont="1" applyFill="1" applyBorder="1" applyAlignment="1" applyProtection="1">
      <alignment horizontal="right" vertical="center"/>
      <protection locked="0"/>
    </xf>
    <xf numFmtId="0" fontId="3" fillId="0" borderId="6" xfId="0" applyFont="1" applyBorder="1" applyAlignment="1" applyProtection="1">
      <alignment horizontal="right" vertical="center"/>
      <protection locked="0"/>
    </xf>
    <xf numFmtId="0" fontId="12" fillId="0" borderId="0" xfId="0" applyFont="1" applyAlignment="1">
      <alignment vertical="center"/>
    </xf>
    <xf numFmtId="0" fontId="11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vertical="center"/>
    </xf>
    <xf numFmtId="3" fontId="13" fillId="4" borderId="0" xfId="0" applyNumberFormat="1" applyFont="1" applyFill="1" applyAlignment="1">
      <alignment horizontal="center" vertical="center"/>
    </xf>
    <xf numFmtId="2" fontId="3" fillId="0" borderId="7" xfId="0" applyNumberFormat="1" applyFont="1" applyBorder="1" applyAlignment="1" applyProtection="1">
      <alignment vertical="center"/>
      <protection locked="0"/>
    </xf>
    <xf numFmtId="167" fontId="3" fillId="0" borderId="0" xfId="0" applyNumberFormat="1" applyFont="1" applyAlignment="1">
      <alignment vertical="center"/>
    </xf>
    <xf numFmtId="43" fontId="3" fillId="0" borderId="0" xfId="0" applyNumberFormat="1" applyFont="1" applyAlignment="1">
      <alignment vertical="center"/>
    </xf>
    <xf numFmtId="0" fontId="3" fillId="3" borderId="2" xfId="0" applyFont="1" applyFill="1" applyBorder="1" applyAlignment="1" applyProtection="1">
      <alignment horizontal="right" vertical="center"/>
      <protection locked="0"/>
    </xf>
    <xf numFmtId="2" fontId="3" fillId="3" borderId="0" xfId="0" applyNumberFormat="1" applyFont="1" applyFill="1" applyAlignment="1" applyProtection="1">
      <alignment horizontal="right" vertical="center"/>
      <protection locked="0"/>
    </xf>
    <xf numFmtId="2" fontId="2" fillId="3" borderId="0" xfId="0" applyNumberFormat="1" applyFont="1" applyFill="1" applyAlignment="1" applyProtection="1">
      <alignment horizontal="right" vertical="center"/>
      <protection locked="0"/>
    </xf>
    <xf numFmtId="2" fontId="18" fillId="3" borderId="0" xfId="0" applyNumberFormat="1" applyFont="1" applyFill="1" applyAlignment="1" applyProtection="1">
      <alignment horizontal="right" vertical="center"/>
      <protection locked="0"/>
    </xf>
    <xf numFmtId="2" fontId="17" fillId="3" borderId="0" xfId="0" applyNumberFormat="1" applyFont="1" applyFill="1" applyAlignment="1" applyProtection="1">
      <alignment horizontal="right" vertical="center"/>
      <protection locked="0"/>
    </xf>
    <xf numFmtId="2" fontId="16" fillId="3" borderId="0" xfId="0" applyNumberFormat="1" applyFont="1" applyFill="1" applyAlignment="1" applyProtection="1">
      <alignment horizontal="right" vertical="center"/>
      <protection locked="0"/>
    </xf>
    <xf numFmtId="1" fontId="2" fillId="3" borderId="0" xfId="0" applyNumberFormat="1" applyFont="1" applyFill="1" applyAlignment="1" applyProtection="1">
      <alignment horizontal="right" vertical="center"/>
      <protection locked="0"/>
    </xf>
    <xf numFmtId="0" fontId="16" fillId="3" borderId="0" xfId="0" applyFont="1" applyFill="1" applyAlignment="1" applyProtection="1">
      <alignment horizontal="right" vertical="center"/>
      <protection locked="0"/>
    </xf>
    <xf numFmtId="0" fontId="17" fillId="3" borderId="0" xfId="0" applyFont="1" applyFill="1" applyAlignment="1" applyProtection="1">
      <alignment horizontal="right" vertical="center"/>
      <protection locked="0"/>
    </xf>
    <xf numFmtId="0" fontId="3" fillId="3" borderId="0" xfId="0" applyFont="1" applyFill="1" applyAlignment="1" applyProtection="1">
      <alignment vertical="center"/>
      <protection locked="0"/>
    </xf>
    <xf numFmtId="0" fontId="3" fillId="3" borderId="0" xfId="0" applyFont="1" applyFill="1" applyAlignment="1" applyProtection="1">
      <alignment horizontal="center" vertical="center"/>
      <protection locked="0"/>
    </xf>
    <xf numFmtId="165" fontId="2" fillId="4" borderId="8" xfId="0" applyNumberFormat="1" applyFont="1" applyFill="1" applyBorder="1" applyAlignment="1">
      <alignment horizontal="right" vertical="center"/>
    </xf>
    <xf numFmtId="2" fontId="3" fillId="0" borderId="0" xfId="0" applyNumberFormat="1" applyFont="1" applyAlignment="1" applyProtection="1">
      <alignment horizontal="center" vertical="center"/>
      <protection locked="0"/>
    </xf>
    <xf numFmtId="0" fontId="6" fillId="0" borderId="0" xfId="0" applyFont="1" applyAlignment="1">
      <alignment vertical="center" wrapText="1"/>
    </xf>
    <xf numFmtId="2" fontId="2" fillId="2" borderId="1" xfId="0" applyNumberFormat="1" applyFont="1" applyFill="1" applyBorder="1" applyAlignment="1">
      <alignment horizontal="right" vertical="center"/>
    </xf>
    <xf numFmtId="2" fontId="2" fillId="3" borderId="1" xfId="0" applyNumberFormat="1" applyFont="1" applyFill="1" applyBorder="1" applyAlignment="1">
      <alignment horizontal="right" vertical="center"/>
    </xf>
    <xf numFmtId="1" fontId="2" fillId="4" borderId="1" xfId="0" applyNumberFormat="1" applyFont="1" applyFill="1" applyBorder="1" applyAlignment="1">
      <alignment horizontal="right" vertical="center"/>
    </xf>
    <xf numFmtId="1" fontId="3" fillId="3" borderId="1" xfId="0" applyNumberFormat="1" applyFont="1" applyFill="1" applyBorder="1" applyAlignment="1" applyProtection="1">
      <alignment vertical="center"/>
      <protection locked="0"/>
    </xf>
    <xf numFmtId="2" fontId="19" fillId="3" borderId="0" xfId="0" applyNumberFormat="1" applyFont="1" applyFill="1" applyAlignment="1" applyProtection="1">
      <alignment horizontal="right" vertical="center"/>
      <protection locked="0"/>
    </xf>
    <xf numFmtId="165" fontId="3" fillId="0" borderId="4" xfId="0" applyNumberFormat="1" applyFont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 applyProtection="1">
      <alignment horizontal="right" vertical="center"/>
      <protection locked="0"/>
    </xf>
    <xf numFmtId="165" fontId="2" fillId="4" borderId="11" xfId="0" applyNumberFormat="1" applyFont="1" applyFill="1" applyBorder="1" applyAlignment="1">
      <alignment horizontal="right" vertical="center"/>
    </xf>
    <xf numFmtId="1" fontId="3" fillId="2" borderId="11" xfId="0" applyNumberFormat="1" applyFont="1" applyFill="1" applyBorder="1" applyAlignment="1" applyProtection="1">
      <alignment vertical="center"/>
      <protection locked="0"/>
    </xf>
    <xf numFmtId="1" fontId="3" fillId="0" borderId="11" xfId="0" applyNumberFormat="1" applyFont="1" applyBorder="1" applyAlignment="1" applyProtection="1">
      <alignment vertical="center"/>
      <protection locked="0"/>
    </xf>
    <xf numFmtId="1" fontId="3" fillId="3" borderId="11" xfId="0" applyNumberFormat="1" applyFont="1" applyFill="1" applyBorder="1" applyAlignment="1" applyProtection="1">
      <alignment vertical="center"/>
      <protection locked="0"/>
    </xf>
    <xf numFmtId="1" fontId="3" fillId="0" borderId="11" xfId="0" applyNumberFormat="1" applyFont="1" applyBorder="1" applyAlignment="1" applyProtection="1">
      <alignment horizontal="right" vertical="center"/>
      <protection locked="0"/>
    </xf>
    <xf numFmtId="165" fontId="2" fillId="4" borderId="16" xfId="0" applyNumberFormat="1" applyFont="1" applyFill="1" applyBorder="1" applyAlignment="1">
      <alignment horizontal="right" vertical="center"/>
    </xf>
    <xf numFmtId="0" fontId="3" fillId="2" borderId="11" xfId="0" applyFont="1" applyFill="1" applyBorder="1" applyAlignment="1" applyProtection="1">
      <alignment vertical="center"/>
      <protection locked="0"/>
    </xf>
    <xf numFmtId="2" fontId="2" fillId="0" borderId="3" xfId="0" applyNumberFormat="1" applyFont="1" applyBorder="1" applyAlignment="1" applyProtection="1">
      <alignment vertical="center"/>
      <protection locked="0"/>
    </xf>
    <xf numFmtId="168" fontId="2" fillId="4" borderId="16" xfId="0" applyNumberFormat="1" applyFont="1" applyFill="1" applyBorder="1" applyAlignment="1">
      <alignment horizontal="right" vertical="center"/>
    </xf>
    <xf numFmtId="168" fontId="2" fillId="4" borderId="8" xfId="0" applyNumberFormat="1" applyFont="1" applyFill="1" applyBorder="1" applyAlignment="1">
      <alignment horizontal="right" vertical="center"/>
    </xf>
    <xf numFmtId="0" fontId="13" fillId="3" borderId="15" xfId="0" applyFont="1" applyFill="1" applyBorder="1"/>
    <xf numFmtId="0" fontId="13" fillId="3" borderId="3" xfId="0" applyFont="1" applyFill="1" applyBorder="1"/>
    <xf numFmtId="0" fontId="13" fillId="3" borderId="3" xfId="0" applyFont="1" applyFill="1" applyBorder="1" applyAlignment="1">
      <alignment horizontal="left"/>
    </xf>
    <xf numFmtId="2" fontId="3" fillId="0" borderId="4" xfId="0" applyNumberFormat="1" applyFont="1" applyBorder="1" applyAlignment="1" applyProtection="1">
      <alignment horizontal="left" vertical="center"/>
      <protection locked="0"/>
    </xf>
    <xf numFmtId="2" fontId="3" fillId="0" borderId="15" xfId="0" applyNumberFormat="1" applyFont="1" applyBorder="1" applyAlignment="1" applyProtection="1">
      <alignment vertical="center"/>
      <protection locked="0"/>
    </xf>
    <xf numFmtId="2" fontId="3" fillId="0" borderId="4" xfId="0" applyNumberFormat="1" applyFont="1" applyBorder="1" applyAlignment="1" applyProtection="1">
      <alignment vertical="center"/>
      <protection locked="0"/>
    </xf>
    <xf numFmtId="2" fontId="3" fillId="0" borderId="0" xfId="0" applyNumberFormat="1" applyFont="1" applyBorder="1" applyAlignment="1" applyProtection="1">
      <alignment vertical="center"/>
      <protection locked="0"/>
    </xf>
    <xf numFmtId="165" fontId="2" fillId="6" borderId="1" xfId="0" applyNumberFormat="1" applyFont="1" applyFill="1" applyBorder="1" applyAlignment="1">
      <alignment horizontal="right" vertical="center"/>
    </xf>
    <xf numFmtId="1" fontId="3" fillId="0" borderId="11" xfId="0" applyNumberFormat="1" applyFont="1" applyFill="1" applyBorder="1" applyAlignment="1" applyProtection="1">
      <alignment horizontal="right" vertical="center"/>
      <protection locked="0"/>
    </xf>
    <xf numFmtId="1" fontId="3" fillId="0" borderId="1" xfId="0" applyNumberFormat="1" applyFont="1" applyFill="1" applyBorder="1" applyAlignment="1" applyProtection="1">
      <alignment horizontal="right" vertical="center"/>
      <protection locked="0"/>
    </xf>
    <xf numFmtId="165" fontId="2" fillId="0" borderId="1" xfId="0" applyNumberFormat="1" applyFont="1" applyFill="1" applyBorder="1" applyAlignment="1">
      <alignment horizontal="right" vertical="center"/>
    </xf>
    <xf numFmtId="2" fontId="2" fillId="0" borderId="1" xfId="0" applyNumberFormat="1" applyFont="1" applyFill="1" applyBorder="1" applyAlignment="1">
      <alignment horizontal="right" vertical="center"/>
    </xf>
    <xf numFmtId="1" fontId="3" fillId="7" borderId="11" xfId="0" applyNumberFormat="1" applyFont="1" applyFill="1" applyBorder="1" applyAlignment="1" applyProtection="1">
      <alignment horizontal="right" vertical="center"/>
      <protection locked="0"/>
    </xf>
    <xf numFmtId="1" fontId="3" fillId="7" borderId="1" xfId="0" applyNumberFormat="1" applyFont="1" applyFill="1" applyBorder="1" applyAlignment="1" applyProtection="1">
      <alignment horizontal="right" vertical="center"/>
      <protection locked="0"/>
    </xf>
    <xf numFmtId="165" fontId="2" fillId="7" borderId="1" xfId="0" applyNumberFormat="1" applyFont="1" applyFill="1" applyBorder="1" applyAlignment="1">
      <alignment horizontal="right" vertical="center"/>
    </xf>
    <xf numFmtId="2" fontId="2" fillId="7" borderId="1" xfId="0" applyNumberFormat="1" applyFont="1" applyFill="1" applyBorder="1" applyAlignment="1">
      <alignment horizontal="right" vertical="center"/>
    </xf>
    <xf numFmtId="0" fontId="1" fillId="0" borderId="0" xfId="0" applyFont="1"/>
    <xf numFmtId="0" fontId="3" fillId="0" borderId="3" xfId="5" applyFont="1" applyFill="1" applyBorder="1" applyAlignment="1">
      <alignment horizontal="left" vertical="center"/>
    </xf>
    <xf numFmtId="2" fontId="3" fillId="0" borderId="3" xfId="0" applyNumberFormat="1" applyFont="1" applyFill="1" applyBorder="1" applyAlignment="1" applyProtection="1">
      <alignment vertical="center"/>
      <protection locked="0"/>
    </xf>
    <xf numFmtId="1" fontId="2" fillId="0" borderId="1" xfId="0" quotePrefix="1" applyNumberFormat="1" applyFont="1" applyFill="1" applyBorder="1" applyAlignment="1" applyProtection="1">
      <alignment horizontal="right" vertical="center"/>
      <protection locked="0"/>
    </xf>
    <xf numFmtId="1" fontId="2" fillId="0" borderId="1" xfId="0" applyNumberFormat="1" applyFont="1" applyFill="1" applyBorder="1" applyAlignment="1">
      <alignment horizontal="right" vertical="center"/>
    </xf>
    <xf numFmtId="1" fontId="2" fillId="0" borderId="11" xfId="0" quotePrefix="1" applyNumberFormat="1" applyFont="1" applyFill="1" applyBorder="1" applyAlignment="1" applyProtection="1">
      <alignment horizontal="right" vertical="center"/>
      <protection locked="0"/>
    </xf>
    <xf numFmtId="2" fontId="3" fillId="0" borderId="1" xfId="0" applyNumberFormat="1" applyFont="1" applyBorder="1" applyAlignment="1" applyProtection="1">
      <alignment horizontal="center" vertical="center"/>
      <protection locked="0"/>
    </xf>
    <xf numFmtId="1" fontId="3" fillId="8" borderId="1" xfId="0" applyNumberFormat="1" applyFont="1" applyFill="1" applyBorder="1" applyAlignment="1" applyProtection="1">
      <alignment horizontal="right" vertical="center"/>
      <protection locked="0"/>
    </xf>
    <xf numFmtId="2" fontId="3" fillId="0" borderId="15" xfId="0" applyNumberFormat="1" applyFont="1" applyFill="1" applyBorder="1" applyAlignment="1">
      <alignment horizontal="left" vertical="center"/>
    </xf>
    <xf numFmtId="165" fontId="2" fillId="0" borderId="11" xfId="0" applyNumberFormat="1" applyFont="1" applyFill="1" applyBorder="1" applyAlignment="1">
      <alignment horizontal="right" vertical="center"/>
    </xf>
    <xf numFmtId="165" fontId="3" fillId="0" borderId="1" xfId="0" applyNumberFormat="1" applyFont="1" applyFill="1" applyBorder="1" applyAlignment="1">
      <alignment horizontal="right" vertical="center"/>
    </xf>
    <xf numFmtId="0" fontId="3" fillId="0" borderId="15" xfId="0" applyFont="1" applyFill="1" applyBorder="1"/>
    <xf numFmtId="3" fontId="3" fillId="0" borderId="11" xfId="0" applyNumberFormat="1" applyFont="1" applyFill="1" applyBorder="1" applyAlignment="1" applyProtection="1">
      <alignment horizontal="right" vertical="center"/>
      <protection locked="0"/>
    </xf>
    <xf numFmtId="3" fontId="12" fillId="0" borderId="11" xfId="0" applyNumberFormat="1" applyFont="1" applyFill="1" applyBorder="1" applyAlignment="1" applyProtection="1">
      <alignment horizontal="right" vertical="center"/>
      <protection locked="0"/>
    </xf>
    <xf numFmtId="0" fontId="12" fillId="0" borderId="3" xfId="0" applyFont="1" applyFill="1" applyBorder="1"/>
    <xf numFmtId="3" fontId="3" fillId="0" borderId="1" xfId="0" applyNumberFormat="1" applyFont="1" applyFill="1" applyBorder="1" applyAlignment="1" applyProtection="1">
      <alignment horizontal="right" vertical="center"/>
      <protection locked="0"/>
    </xf>
    <xf numFmtId="3" fontId="12" fillId="0" borderId="1" xfId="0" applyNumberFormat="1" applyFont="1" applyFill="1" applyBorder="1" applyAlignment="1" applyProtection="1">
      <alignment horizontal="right" vertical="center"/>
      <protection locked="0"/>
    </xf>
    <xf numFmtId="0" fontId="12" fillId="0" borderId="1" xfId="0" applyFont="1" applyFill="1" applyBorder="1" applyAlignment="1">
      <alignment horizontal="right"/>
    </xf>
    <xf numFmtId="0" fontId="13" fillId="0" borderId="1" xfId="0" applyFont="1" applyFill="1" applyBorder="1" applyAlignment="1">
      <alignment horizontal="right"/>
    </xf>
    <xf numFmtId="0" fontId="3" fillId="0" borderId="1" xfId="0" applyFont="1" applyFill="1" applyBorder="1" applyAlignment="1">
      <alignment horizontal="right" vertical="center"/>
    </xf>
    <xf numFmtId="0" fontId="3" fillId="0" borderId="1" xfId="11" applyNumberFormat="1" applyFont="1" applyFill="1" applyBorder="1" applyAlignment="1">
      <alignment horizontal="right" vertical="center"/>
    </xf>
    <xf numFmtId="171" fontId="5" fillId="0" borderId="1" xfId="14" applyNumberFormat="1" applyFont="1" applyFill="1" applyBorder="1" applyAlignment="1">
      <alignment horizontal="right" vertical="center"/>
    </xf>
    <xf numFmtId="171" fontId="13" fillId="0" borderId="1" xfId="14" applyNumberFormat="1" applyFont="1" applyFill="1" applyBorder="1" applyAlignment="1">
      <alignment horizontal="right" vertical="center"/>
    </xf>
    <xf numFmtId="170" fontId="5" fillId="0" borderId="1" xfId="0" quotePrefix="1" applyNumberFormat="1" applyFont="1" applyFill="1" applyBorder="1" applyAlignment="1">
      <alignment horizontal="left" vertical="center"/>
    </xf>
    <xf numFmtId="0" fontId="12" fillId="0" borderId="15" xfId="0" applyFont="1" applyFill="1" applyBorder="1"/>
    <xf numFmtId="1" fontId="3" fillId="0" borderId="11" xfId="13" applyNumberFormat="1" applyFont="1" applyFill="1" applyBorder="1" applyAlignment="1">
      <alignment horizontal="right" vertical="center"/>
    </xf>
    <xf numFmtId="0" fontId="3" fillId="0" borderId="11" xfId="0" applyFont="1" applyFill="1" applyBorder="1" applyAlignment="1">
      <alignment horizontal="right" vertical="center"/>
    </xf>
    <xf numFmtId="1" fontId="5" fillId="0" borderId="1" xfId="0" applyNumberFormat="1" applyFont="1" applyFill="1" applyBorder="1" applyAlignment="1">
      <alignment horizontal="right" vertical="center"/>
    </xf>
    <xf numFmtId="1" fontId="3" fillId="0" borderId="1" xfId="13" applyNumberFormat="1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right" vertical="center"/>
    </xf>
    <xf numFmtId="0" fontId="13" fillId="0" borderId="11" xfId="0" applyFont="1" applyFill="1" applyBorder="1" applyAlignment="1">
      <alignment horizontal="right" vertical="center"/>
    </xf>
    <xf numFmtId="0" fontId="13" fillId="0" borderId="11" xfId="0" applyFont="1" applyFill="1" applyBorder="1" applyAlignment="1">
      <alignment horizontal="right"/>
    </xf>
    <xf numFmtId="1" fontId="3" fillId="0" borderId="11" xfId="0" applyNumberFormat="1" applyFont="1" applyFill="1" applyBorder="1" applyAlignment="1">
      <alignment horizontal="right" vertical="center"/>
    </xf>
    <xf numFmtId="0" fontId="13" fillId="0" borderId="1" xfId="0" applyFont="1" applyFill="1" applyBorder="1" applyAlignment="1">
      <alignment horizontal="right" vertical="center"/>
    </xf>
    <xf numFmtId="1" fontId="3" fillId="0" borderId="1" xfId="0" applyNumberFormat="1" applyFont="1" applyFill="1" applyBorder="1" applyAlignment="1">
      <alignment horizontal="right" vertical="center"/>
    </xf>
    <xf numFmtId="1" fontId="3" fillId="0" borderId="11" xfId="0" applyNumberFormat="1" applyFont="1" applyFill="1" applyBorder="1" applyAlignment="1" applyProtection="1">
      <alignment vertical="center"/>
      <protection locked="0"/>
    </xf>
    <xf numFmtId="0" fontId="3" fillId="0" borderId="2" xfId="0" applyFont="1" applyFill="1" applyBorder="1" applyAlignment="1" applyProtection="1">
      <alignment horizontal="right" vertical="center"/>
      <protection locked="0"/>
    </xf>
    <xf numFmtId="0" fontId="3" fillId="0" borderId="0" xfId="0" applyFont="1" applyFill="1" applyAlignment="1" applyProtection="1">
      <alignment horizontal="right" vertical="center"/>
      <protection locked="0"/>
    </xf>
    <xf numFmtId="2" fontId="3" fillId="0" borderId="0" xfId="0" applyNumberFormat="1" applyFont="1" applyFill="1" applyAlignment="1" applyProtection="1">
      <alignment horizontal="right" vertical="center"/>
      <protection locked="0"/>
    </xf>
    <xf numFmtId="2" fontId="2" fillId="0" borderId="0" xfId="0" applyNumberFormat="1" applyFont="1" applyFill="1" applyAlignment="1" applyProtection="1">
      <alignment horizontal="right" vertical="center"/>
      <protection locked="0"/>
    </xf>
    <xf numFmtId="2" fontId="18" fillId="0" borderId="0" xfId="0" applyNumberFormat="1" applyFont="1" applyFill="1" applyAlignment="1" applyProtection="1">
      <alignment horizontal="right" vertical="center"/>
      <protection locked="0"/>
    </xf>
    <xf numFmtId="2" fontId="17" fillId="0" borderId="0" xfId="0" applyNumberFormat="1" applyFont="1" applyFill="1" applyAlignment="1" applyProtection="1">
      <alignment horizontal="right" vertical="center"/>
      <protection locked="0"/>
    </xf>
    <xf numFmtId="2" fontId="19" fillId="0" borderId="0" xfId="0" applyNumberFormat="1" applyFont="1" applyFill="1" applyAlignment="1" applyProtection="1">
      <alignment horizontal="right" vertical="center"/>
      <protection locked="0"/>
    </xf>
    <xf numFmtId="2" fontId="16" fillId="0" borderId="0" xfId="0" applyNumberFormat="1" applyFont="1" applyFill="1" applyAlignment="1" applyProtection="1">
      <alignment horizontal="right" vertical="center"/>
      <protection locked="0"/>
    </xf>
    <xf numFmtId="1" fontId="2" fillId="0" borderId="0" xfId="0" applyNumberFormat="1" applyFont="1" applyFill="1" applyAlignment="1" applyProtection="1">
      <alignment horizontal="right" vertical="center"/>
      <protection locked="0"/>
    </xf>
    <xf numFmtId="2" fontId="14" fillId="0" borderId="0" xfId="0" applyNumberFormat="1" applyFont="1" applyFill="1" applyAlignment="1" applyProtection="1">
      <alignment horizontal="right" vertical="center"/>
      <protection locked="0"/>
    </xf>
    <xf numFmtId="0" fontId="16" fillId="0" borderId="0" xfId="0" applyFont="1" applyFill="1" applyAlignment="1" applyProtection="1">
      <alignment horizontal="right" vertical="center"/>
      <protection locked="0"/>
    </xf>
    <xf numFmtId="0" fontId="17" fillId="0" borderId="0" xfId="0" applyFont="1" applyFill="1" applyAlignment="1" applyProtection="1">
      <alignment horizontal="right" vertical="center"/>
      <protection locked="0"/>
    </xf>
    <xf numFmtId="0" fontId="6" fillId="0" borderId="0" xfId="0" applyFont="1" applyFill="1" applyAlignment="1">
      <alignment vertical="center" wrapText="1"/>
    </xf>
    <xf numFmtId="165" fontId="3" fillId="0" borderId="0" xfId="0" applyNumberFormat="1" applyFont="1" applyFill="1" applyAlignment="1" applyProtection="1">
      <alignment horizontal="right" vertical="center"/>
      <protection locked="0"/>
    </xf>
    <xf numFmtId="0" fontId="3" fillId="0" borderId="0" xfId="0" applyFont="1" applyFill="1" applyAlignment="1" applyProtection="1">
      <alignment vertical="center"/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170" fontId="5" fillId="0" borderId="15" xfId="0" quotePrefix="1" applyNumberFormat="1" applyFont="1" applyFill="1" applyBorder="1" applyAlignment="1">
      <alignment horizontal="left" vertical="center"/>
    </xf>
    <xf numFmtId="170" fontId="5" fillId="0" borderId="3" xfId="0" quotePrefix="1" applyNumberFormat="1" applyFont="1" applyFill="1" applyBorder="1" applyAlignment="1">
      <alignment horizontal="left" vertical="center"/>
    </xf>
    <xf numFmtId="2" fontId="3" fillId="0" borderId="15" xfId="0" applyNumberFormat="1" applyFont="1" applyFill="1" applyBorder="1" applyAlignment="1" applyProtection="1">
      <alignment vertical="center"/>
      <protection locked="0"/>
    </xf>
    <xf numFmtId="170" fontId="5" fillId="0" borderId="11" xfId="0" applyNumberFormat="1" applyFont="1" applyFill="1" applyBorder="1" applyAlignment="1">
      <alignment horizontal="right" vertical="center"/>
    </xf>
    <xf numFmtId="170" fontId="5" fillId="0" borderId="11" xfId="0" quotePrefix="1" applyNumberFormat="1" applyFont="1" applyFill="1" applyBorder="1" applyAlignment="1">
      <alignment horizontal="right" vertical="center"/>
    </xf>
    <xf numFmtId="165" fontId="3" fillId="0" borderId="11" xfId="0" applyNumberFormat="1" applyFont="1" applyFill="1" applyBorder="1" applyAlignment="1">
      <alignment horizontal="center"/>
    </xf>
    <xf numFmtId="165" fontId="3" fillId="0" borderId="11" xfId="0" applyNumberFormat="1" applyFont="1" applyFill="1" applyBorder="1" applyAlignment="1">
      <alignment horizontal="center" vertical="center"/>
    </xf>
    <xf numFmtId="170" fontId="5" fillId="0" borderId="1" xfId="0" quotePrefix="1" applyNumberFormat="1" applyFont="1" applyFill="1" applyBorder="1" applyAlignment="1">
      <alignment horizontal="right" vertical="center"/>
    </xf>
    <xf numFmtId="0" fontId="13" fillId="0" borderId="15" xfId="0" applyFont="1" applyFill="1" applyBorder="1"/>
    <xf numFmtId="172" fontId="3" fillId="0" borderId="11" xfId="0" applyNumberFormat="1" applyFont="1" applyFill="1" applyBorder="1" applyAlignment="1">
      <alignment horizontal="center"/>
    </xf>
    <xf numFmtId="172" fontId="3" fillId="0" borderId="11" xfId="0" applyNumberFormat="1" applyFont="1" applyFill="1" applyBorder="1" applyAlignment="1">
      <alignment horizontal="center" vertical="center"/>
    </xf>
    <xf numFmtId="0" fontId="13" fillId="0" borderId="3" xfId="0" applyFont="1" applyFill="1" applyBorder="1"/>
    <xf numFmtId="172" fontId="3" fillId="0" borderId="1" xfId="0" applyNumberFormat="1" applyFont="1" applyFill="1" applyBorder="1" applyAlignment="1">
      <alignment horizontal="center"/>
    </xf>
    <xf numFmtId="172" fontId="3" fillId="0" borderId="1" xfId="0" applyNumberFormat="1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left"/>
    </xf>
    <xf numFmtId="0" fontId="12" fillId="0" borderId="15" xfId="9" applyFont="1" applyFill="1" applyBorder="1"/>
    <xf numFmtId="1" fontId="3" fillId="0" borderId="11" xfId="14" applyNumberFormat="1" applyFont="1" applyFill="1" applyBorder="1" applyAlignment="1" applyProtection="1">
      <alignment horizontal="right" vertical="center"/>
      <protection locked="0"/>
    </xf>
    <xf numFmtId="0" fontId="12" fillId="0" borderId="3" xfId="9" applyFont="1" applyFill="1" applyBorder="1"/>
    <xf numFmtId="1" fontId="3" fillId="0" borderId="1" xfId="14" applyNumberFormat="1" applyFont="1" applyFill="1" applyBorder="1" applyAlignment="1" applyProtection="1">
      <alignment horizontal="right" vertical="center"/>
      <protection locked="0"/>
    </xf>
    <xf numFmtId="0" fontId="12" fillId="8" borderId="3" xfId="9" applyFont="1" applyFill="1" applyBorder="1"/>
    <xf numFmtId="2" fontId="3" fillId="0" borderId="15" xfId="9" applyNumberFormat="1" applyFont="1" applyFill="1" applyBorder="1" applyAlignment="1">
      <alignment horizontal="left" vertical="center"/>
    </xf>
    <xf numFmtId="1" fontId="3" fillId="0" borderId="11" xfId="9" applyNumberFormat="1" applyFont="1" applyFill="1" applyBorder="1" applyAlignment="1" applyProtection="1">
      <alignment horizontal="right" vertical="center"/>
      <protection locked="0"/>
    </xf>
    <xf numFmtId="1" fontId="13" fillId="0" borderId="11" xfId="9" applyNumberFormat="1" applyFont="1" applyFill="1" applyBorder="1" applyAlignment="1" applyProtection="1">
      <alignment horizontal="right" vertical="center"/>
      <protection locked="0"/>
    </xf>
    <xf numFmtId="2" fontId="3" fillId="0" borderId="3" xfId="9" quotePrefix="1" applyNumberFormat="1" applyFont="1" applyFill="1" applyBorder="1" applyAlignment="1">
      <alignment horizontal="left" vertical="center"/>
    </xf>
    <xf numFmtId="1" fontId="3" fillId="0" borderId="1" xfId="9" quotePrefix="1" applyNumberFormat="1" applyFont="1" applyFill="1" applyBorder="1" applyAlignment="1" applyProtection="1">
      <alignment horizontal="right" vertical="center"/>
      <protection locked="0"/>
    </xf>
    <xf numFmtId="1" fontId="13" fillId="0" borderId="1" xfId="9" applyNumberFormat="1" applyFont="1" applyFill="1" applyBorder="1" applyAlignment="1" applyProtection="1">
      <alignment horizontal="right" vertical="center"/>
      <protection locked="0"/>
    </xf>
    <xf numFmtId="10" fontId="3" fillId="0" borderId="11" xfId="0" applyNumberFormat="1" applyFont="1" applyFill="1" applyBorder="1" applyAlignment="1" applyProtection="1">
      <alignment horizontal="right" vertical="center"/>
      <protection locked="0"/>
    </xf>
    <xf numFmtId="10" fontId="3" fillId="0" borderId="11" xfId="11" applyNumberFormat="1" applyFont="1" applyFill="1" applyBorder="1" applyAlignment="1" applyProtection="1">
      <alignment horizontal="right" vertical="center"/>
      <protection locked="0"/>
    </xf>
    <xf numFmtId="10" fontId="3" fillId="0" borderId="1" xfId="0" applyNumberFormat="1" applyFont="1" applyFill="1" applyBorder="1" applyAlignment="1" applyProtection="1">
      <alignment horizontal="right" vertical="center"/>
      <protection locked="0"/>
    </xf>
    <xf numFmtId="10" fontId="3" fillId="0" borderId="1" xfId="11" applyNumberFormat="1" applyFont="1" applyFill="1" applyBorder="1" applyAlignment="1" applyProtection="1">
      <alignment horizontal="right" vertical="center"/>
      <protection locked="0"/>
    </xf>
    <xf numFmtId="170" fontId="5" fillId="0" borderId="15" xfId="9" quotePrefix="1" applyNumberFormat="1" applyFont="1" applyFill="1" applyBorder="1" applyAlignment="1">
      <alignment horizontal="left" vertical="center"/>
    </xf>
    <xf numFmtId="1" fontId="5" fillId="0" borderId="11" xfId="9" quotePrefix="1" applyNumberFormat="1" applyFont="1" applyFill="1" applyBorder="1" applyAlignment="1">
      <alignment horizontal="right" vertical="center"/>
    </xf>
    <xf numFmtId="1" fontId="13" fillId="0" borderId="11" xfId="9" applyNumberFormat="1" applyFont="1" applyFill="1" applyBorder="1" applyAlignment="1">
      <alignment horizontal="right" vertical="center"/>
    </xf>
    <xf numFmtId="170" fontId="5" fillId="0" borderId="3" xfId="9" quotePrefix="1" applyNumberFormat="1" applyFont="1" applyFill="1" applyBorder="1" applyAlignment="1">
      <alignment horizontal="left" vertical="center"/>
    </xf>
    <xf numFmtId="1" fontId="5" fillId="0" borderId="1" xfId="9" quotePrefix="1" applyNumberFormat="1" applyFont="1" applyFill="1" applyBorder="1" applyAlignment="1">
      <alignment horizontal="right" vertical="center"/>
    </xf>
    <xf numFmtId="1" fontId="13" fillId="0" borderId="1" xfId="9" applyNumberFormat="1" applyFont="1" applyFill="1" applyBorder="1" applyAlignment="1">
      <alignment horizontal="right" vertical="center"/>
    </xf>
    <xf numFmtId="170" fontId="3" fillId="0" borderId="3" xfId="9" quotePrefix="1" applyNumberFormat="1" applyFont="1" applyFill="1" applyBorder="1" applyAlignment="1">
      <alignment horizontal="left" vertical="center"/>
    </xf>
    <xf numFmtId="174" fontId="3" fillId="0" borderId="1" xfId="0" applyNumberFormat="1" applyFont="1" applyFill="1" applyBorder="1" applyAlignment="1" applyProtection="1">
      <alignment horizontal="right" vertical="center"/>
      <protection locked="0"/>
    </xf>
    <xf numFmtId="174" fontId="3" fillId="0" borderId="1" xfId="9" quotePrefix="1" applyNumberFormat="1" applyFont="1" applyFill="1" applyBorder="1" applyAlignment="1" applyProtection="1">
      <alignment horizontal="right" vertical="center"/>
      <protection locked="0"/>
    </xf>
    <xf numFmtId="173" fontId="3" fillId="0" borderId="1" xfId="9" quotePrefix="1" applyNumberFormat="1" applyFont="1" applyFill="1" applyBorder="1" applyAlignment="1" applyProtection="1">
      <alignment horizontal="center" vertical="center"/>
      <protection locked="0"/>
    </xf>
    <xf numFmtId="173" fontId="3" fillId="0" borderId="1" xfId="0" applyNumberFormat="1" applyFont="1" applyFill="1" applyBorder="1" applyAlignment="1" applyProtection="1">
      <alignment horizontal="right" vertical="center"/>
      <protection locked="0"/>
    </xf>
    <xf numFmtId="46" fontId="2" fillId="0" borderId="1" xfId="9" applyNumberFormat="1" applyFont="1" applyFill="1" applyBorder="1" applyAlignment="1">
      <alignment horizontal="right" vertical="center"/>
    </xf>
    <xf numFmtId="2" fontId="3" fillId="0" borderId="15" xfId="0" quotePrefix="1" applyNumberFormat="1" applyFont="1" applyFill="1" applyBorder="1" applyAlignment="1">
      <alignment horizontal="left" vertical="center"/>
    </xf>
    <xf numFmtId="179" fontId="3" fillId="0" borderId="11" xfId="0" applyNumberFormat="1" applyFont="1" applyFill="1" applyBorder="1" applyAlignment="1" applyProtection="1">
      <alignment horizontal="right" vertical="center"/>
      <protection locked="0"/>
    </xf>
    <xf numFmtId="179" fontId="2" fillId="0" borderId="11" xfId="0" applyNumberFormat="1" applyFont="1" applyFill="1" applyBorder="1" applyAlignment="1">
      <alignment horizontal="right" vertical="center"/>
    </xf>
    <xf numFmtId="2" fontId="3" fillId="0" borderId="3" xfId="0" quotePrefix="1" applyNumberFormat="1" applyFont="1" applyFill="1" applyBorder="1" applyAlignment="1">
      <alignment horizontal="left" vertical="center"/>
    </xf>
    <xf numFmtId="0" fontId="3" fillId="0" borderId="15" xfId="5" applyFont="1" applyFill="1" applyBorder="1" applyAlignment="1">
      <alignment horizontal="left" vertical="center"/>
    </xf>
    <xf numFmtId="1" fontId="3" fillId="0" borderId="11" xfId="0" quotePrefix="1" applyNumberFormat="1" applyFont="1" applyFill="1" applyBorder="1" applyAlignment="1" applyProtection="1">
      <alignment horizontal="right" vertical="center"/>
      <protection locked="0"/>
    </xf>
    <xf numFmtId="1" fontId="3" fillId="0" borderId="1" xfId="0" quotePrefix="1" applyNumberFormat="1" applyFont="1" applyFill="1" applyBorder="1" applyAlignment="1" applyProtection="1">
      <alignment horizontal="right" vertical="center"/>
      <protection locked="0"/>
    </xf>
    <xf numFmtId="2" fontId="3" fillId="0" borderId="11" xfId="0" applyNumberFormat="1" applyFont="1" applyFill="1" applyBorder="1" applyAlignment="1" applyProtection="1">
      <alignment vertical="center"/>
      <protection locked="0"/>
    </xf>
    <xf numFmtId="2" fontId="3" fillId="0" borderId="1" xfId="0" applyNumberFormat="1" applyFont="1" applyFill="1" applyBorder="1" applyAlignment="1" applyProtection="1">
      <alignment vertical="center"/>
      <protection locked="0"/>
    </xf>
    <xf numFmtId="1" fontId="13" fillId="0" borderId="1" xfId="0" applyNumberFormat="1" applyFont="1" applyFill="1" applyBorder="1" applyAlignment="1" applyProtection="1">
      <alignment horizontal="right" vertical="center"/>
      <protection locked="0"/>
    </xf>
    <xf numFmtId="0" fontId="3" fillId="0" borderId="1" xfId="0" applyNumberFormat="1" applyFont="1" applyFill="1" applyBorder="1" applyAlignment="1">
      <alignment horizontal="right" vertical="center"/>
    </xf>
    <xf numFmtId="168" fontId="2" fillId="0" borderId="1" xfId="0" applyNumberFormat="1" applyFont="1" applyFill="1" applyBorder="1" applyAlignment="1">
      <alignment horizontal="right" vertical="center"/>
    </xf>
    <xf numFmtId="165" fontId="3" fillId="0" borderId="1" xfId="0" applyNumberFormat="1" applyFont="1" applyFill="1" applyBorder="1" applyAlignment="1">
      <alignment vertical="center"/>
    </xf>
    <xf numFmtId="2" fontId="3" fillId="0" borderId="3" xfId="0" applyNumberFormat="1" applyFont="1" applyFill="1" applyBorder="1" applyAlignment="1" applyProtection="1">
      <alignment horizontal="left" vertical="center"/>
      <protection locked="0"/>
    </xf>
    <xf numFmtId="2" fontId="3" fillId="0" borderId="15" xfId="0" quotePrefix="1" applyNumberFormat="1" applyFont="1" applyFill="1" applyBorder="1" applyAlignment="1" applyProtection="1">
      <alignment horizontal="left" vertical="center"/>
      <protection locked="0"/>
    </xf>
    <xf numFmtId="3" fontId="3" fillId="0" borderId="1" xfId="0" quotePrefix="1" applyNumberFormat="1" applyFont="1" applyFill="1" applyBorder="1" applyAlignment="1" applyProtection="1">
      <alignment horizontal="right" vertical="center"/>
      <protection locked="0"/>
    </xf>
    <xf numFmtId="0" fontId="3" fillId="0" borderId="3" xfId="0" applyFont="1" applyFill="1" applyBorder="1" applyAlignment="1" applyProtection="1">
      <alignment vertical="center"/>
      <protection locked="0"/>
    </xf>
    <xf numFmtId="4" fontId="3" fillId="0" borderId="1" xfId="0" applyNumberFormat="1" applyFont="1" applyFill="1" applyBorder="1" applyAlignment="1">
      <alignment horizontal="right" vertical="center"/>
    </xf>
    <xf numFmtId="4" fontId="3" fillId="0" borderId="1" xfId="0" applyNumberFormat="1" applyFont="1" applyFill="1" applyBorder="1" applyAlignment="1" applyProtection="1">
      <alignment horizontal="right" vertical="center"/>
      <protection locked="0"/>
    </xf>
    <xf numFmtId="2" fontId="3" fillId="0" borderId="1" xfId="0" applyNumberFormat="1" applyFont="1" applyFill="1" applyBorder="1" applyAlignment="1" applyProtection="1">
      <alignment horizontal="right" vertical="center"/>
      <protection locked="0"/>
    </xf>
    <xf numFmtId="167" fontId="3" fillId="0" borderId="1" xfId="14" applyNumberFormat="1" applyFont="1" applyFill="1" applyBorder="1" applyAlignment="1" applyProtection="1">
      <alignment horizontal="right" vertical="center"/>
      <protection locked="0"/>
    </xf>
    <xf numFmtId="10" fontId="3" fillId="0" borderId="1" xfId="11" applyNumberFormat="1" applyFont="1" applyFill="1" applyBorder="1" applyAlignment="1">
      <alignment horizontal="right" vertical="center"/>
    </xf>
    <xf numFmtId="169" fontId="3" fillId="0" borderId="1" xfId="14" applyNumberFormat="1" applyFont="1" applyFill="1" applyBorder="1" applyAlignment="1">
      <alignment horizontal="right" vertical="center"/>
    </xf>
    <xf numFmtId="3" fontId="3" fillId="0" borderId="1" xfId="14" applyNumberFormat="1" applyFont="1" applyFill="1" applyBorder="1" applyAlignment="1">
      <alignment horizontal="right" vertical="center"/>
    </xf>
    <xf numFmtId="167" fontId="3" fillId="0" borderId="1" xfId="14" applyNumberFormat="1" applyFont="1" applyFill="1" applyBorder="1" applyAlignment="1">
      <alignment horizontal="right" vertical="center"/>
    </xf>
    <xf numFmtId="167" fontId="3" fillId="0" borderId="1" xfId="11" applyNumberFormat="1" applyFont="1" applyFill="1" applyBorder="1" applyAlignment="1">
      <alignment horizontal="right" vertical="center"/>
    </xf>
    <xf numFmtId="0" fontId="12" fillId="0" borderId="15" xfId="0" applyFont="1" applyFill="1" applyBorder="1" applyAlignment="1">
      <alignment horizontal="left" wrapText="1"/>
    </xf>
    <xf numFmtId="0" fontId="12" fillId="0" borderId="11" xfId="0" applyFont="1" applyFill="1" applyBorder="1" applyAlignment="1">
      <alignment horizontal="right" vertical="center"/>
    </xf>
    <xf numFmtId="0" fontId="12" fillId="0" borderId="3" xfId="0" applyFont="1" applyFill="1" applyBorder="1" applyAlignment="1">
      <alignment horizontal="left" wrapText="1"/>
    </xf>
    <xf numFmtId="0" fontId="12" fillId="0" borderId="1" xfId="0" applyFont="1" applyFill="1" applyBorder="1" applyAlignment="1">
      <alignment horizontal="right" vertical="center"/>
    </xf>
    <xf numFmtId="167" fontId="12" fillId="0" borderId="1" xfId="14" applyNumberFormat="1" applyFont="1" applyFill="1" applyBorder="1" applyAlignment="1">
      <alignment horizontal="right" vertical="center"/>
    </xf>
    <xf numFmtId="3" fontId="12" fillId="0" borderId="1" xfId="0" applyNumberFormat="1" applyFont="1" applyFill="1" applyBorder="1" applyAlignment="1">
      <alignment horizontal="right" vertical="center"/>
    </xf>
    <xf numFmtId="3" fontId="13" fillId="0" borderId="1" xfId="0" applyNumberFormat="1" applyFont="1" applyFill="1" applyBorder="1" applyAlignment="1">
      <alignment horizontal="right" vertical="center"/>
    </xf>
    <xf numFmtId="167" fontId="13" fillId="0" borderId="1" xfId="14" applyNumberFormat="1" applyFont="1" applyFill="1" applyBorder="1" applyAlignment="1">
      <alignment horizontal="right" vertical="center"/>
    </xf>
    <xf numFmtId="2" fontId="3" fillId="0" borderId="1" xfId="0" quotePrefix="1" applyNumberFormat="1" applyFont="1" applyFill="1" applyBorder="1" applyAlignment="1">
      <alignment horizontal="left" vertical="center"/>
    </xf>
    <xf numFmtId="2" fontId="2" fillId="9" borderId="1" xfId="0" applyNumberFormat="1" applyFont="1" applyFill="1" applyBorder="1" applyAlignment="1" applyProtection="1">
      <alignment vertical="center"/>
      <protection locked="0"/>
    </xf>
    <xf numFmtId="165" fontId="2" fillId="9" borderId="1" xfId="0" applyNumberFormat="1" applyFont="1" applyFill="1" applyBorder="1" applyAlignment="1">
      <alignment horizontal="right" vertical="center"/>
    </xf>
    <xf numFmtId="2" fontId="2" fillId="9" borderId="3" xfId="0" applyNumberFormat="1" applyFont="1" applyFill="1" applyBorder="1" applyAlignment="1" applyProtection="1">
      <alignment vertical="center"/>
      <protection locked="0"/>
    </xf>
    <xf numFmtId="1" fontId="2" fillId="9" borderId="1" xfId="0" applyNumberFormat="1" applyFont="1" applyFill="1" applyBorder="1" applyAlignment="1">
      <alignment horizontal="right" vertical="center"/>
    </xf>
    <xf numFmtId="165" fontId="2" fillId="9" borderId="1" xfId="0" applyNumberFormat="1" applyFont="1" applyFill="1" applyBorder="1" applyAlignment="1">
      <alignment vertical="center"/>
    </xf>
    <xf numFmtId="2" fontId="2" fillId="9" borderId="3" xfId="9" quotePrefix="1" applyNumberFormat="1" applyFont="1" applyFill="1" applyBorder="1" applyAlignment="1">
      <alignment horizontal="left" vertical="center"/>
    </xf>
    <xf numFmtId="2" fontId="2" fillId="9" borderId="3" xfId="0" quotePrefix="1" applyNumberFormat="1" applyFont="1" applyFill="1" applyBorder="1" applyAlignment="1" applyProtection="1">
      <alignment horizontal="left" vertical="center"/>
      <protection locked="0"/>
    </xf>
    <xf numFmtId="10" fontId="2" fillId="9" borderId="1" xfId="11" applyNumberFormat="1" applyFont="1" applyFill="1" applyBorder="1" applyAlignment="1">
      <alignment horizontal="right" vertical="center"/>
    </xf>
    <xf numFmtId="1" fontId="2" fillId="9" borderId="1" xfId="0" quotePrefix="1" applyNumberFormat="1" applyFont="1" applyFill="1" applyBorder="1" applyAlignment="1" applyProtection="1">
      <alignment horizontal="right" vertical="center"/>
      <protection locked="0"/>
    </xf>
    <xf numFmtId="165" fontId="2" fillId="9" borderId="11" xfId="0" applyNumberFormat="1" applyFont="1" applyFill="1" applyBorder="1" applyAlignment="1">
      <alignment horizontal="right" vertical="center"/>
    </xf>
    <xf numFmtId="2" fontId="2" fillId="9" borderId="1" xfId="0" quotePrefix="1" applyNumberFormat="1" applyFont="1" applyFill="1" applyBorder="1" applyAlignment="1">
      <alignment horizontal="left" vertical="center"/>
    </xf>
    <xf numFmtId="2" fontId="2" fillId="9" borderId="11" xfId="0" quotePrefix="1" applyNumberFormat="1" applyFont="1" applyFill="1" applyBorder="1" applyAlignment="1">
      <alignment horizontal="left" vertical="center"/>
    </xf>
    <xf numFmtId="165" fontId="22" fillId="5" borderId="22" xfId="0" applyNumberFormat="1" applyFont="1" applyFill="1" applyBorder="1" applyAlignment="1" applyProtection="1">
      <alignment vertical="center" wrapText="1"/>
      <protection locked="0"/>
    </xf>
    <xf numFmtId="165" fontId="23" fillId="5" borderId="10" xfId="0" applyNumberFormat="1" applyFont="1" applyFill="1" applyBorder="1" applyAlignment="1" applyProtection="1">
      <alignment vertical="center" wrapText="1"/>
      <protection locked="0"/>
    </xf>
    <xf numFmtId="165" fontId="22" fillId="5" borderId="10" xfId="0" applyNumberFormat="1" applyFont="1" applyFill="1" applyBorder="1" applyAlignment="1" applyProtection="1">
      <alignment vertical="center" wrapText="1"/>
      <protection locked="0"/>
    </xf>
    <xf numFmtId="165" fontId="22" fillId="5" borderId="23" xfId="0" applyNumberFormat="1" applyFont="1" applyFill="1" applyBorder="1" applyAlignment="1" applyProtection="1">
      <alignment vertical="center" wrapText="1"/>
      <protection locked="0"/>
    </xf>
    <xf numFmtId="170" fontId="5" fillId="12" borderId="1" xfId="0" quotePrefix="1" applyNumberFormat="1" applyFont="1" applyFill="1" applyBorder="1" applyAlignment="1">
      <alignment horizontal="left" vertical="center"/>
    </xf>
    <xf numFmtId="1" fontId="3" fillId="12" borderId="1" xfId="0" applyNumberFormat="1" applyFont="1" applyFill="1" applyBorder="1" applyAlignment="1" applyProtection="1">
      <alignment horizontal="right" vertical="center"/>
      <protection locked="0"/>
    </xf>
    <xf numFmtId="170" fontId="5" fillId="12" borderId="1" xfId="0" applyNumberFormat="1" applyFont="1" applyFill="1" applyBorder="1" applyAlignment="1">
      <alignment horizontal="right" vertical="center"/>
    </xf>
    <xf numFmtId="165" fontId="2" fillId="12" borderId="1" xfId="0" applyNumberFormat="1" applyFont="1" applyFill="1" applyBorder="1" applyAlignment="1">
      <alignment horizontal="right" vertical="center"/>
    </xf>
    <xf numFmtId="165" fontId="3" fillId="12" borderId="1" xfId="0" applyNumberFormat="1" applyFont="1" applyFill="1" applyBorder="1" applyAlignment="1">
      <alignment horizontal="right" vertical="center"/>
    </xf>
    <xf numFmtId="0" fontId="3" fillId="12" borderId="3" xfId="0" applyFont="1" applyFill="1" applyBorder="1"/>
    <xf numFmtId="3" fontId="3" fillId="12" borderId="1" xfId="0" applyNumberFormat="1" applyFont="1" applyFill="1" applyBorder="1" applyAlignment="1" applyProtection="1">
      <alignment horizontal="right" vertical="center"/>
      <protection locked="0"/>
    </xf>
    <xf numFmtId="3" fontId="12" fillId="12" borderId="1" xfId="0" applyNumberFormat="1" applyFont="1" applyFill="1" applyBorder="1" applyAlignment="1" applyProtection="1">
      <alignment horizontal="right" vertical="center"/>
      <protection locked="0"/>
    </xf>
    <xf numFmtId="0" fontId="12" fillId="12" borderId="3" xfId="0" applyFont="1" applyFill="1" applyBorder="1"/>
    <xf numFmtId="0" fontId="12" fillId="12" borderId="1" xfId="0" applyFont="1" applyFill="1" applyBorder="1" applyAlignment="1">
      <alignment horizontal="right"/>
    </xf>
    <xf numFmtId="0" fontId="13" fillId="12" borderId="1" xfId="0" applyFont="1" applyFill="1" applyBorder="1" applyAlignment="1">
      <alignment horizontal="right"/>
    </xf>
    <xf numFmtId="0" fontId="3" fillId="12" borderId="1" xfId="0" applyFont="1" applyFill="1" applyBorder="1" applyAlignment="1">
      <alignment horizontal="right" vertical="center"/>
    </xf>
    <xf numFmtId="0" fontId="3" fillId="12" borderId="1" xfId="11" applyNumberFormat="1" applyFont="1" applyFill="1" applyBorder="1" applyAlignment="1">
      <alignment horizontal="right" vertical="center"/>
    </xf>
    <xf numFmtId="171" fontId="5" fillId="12" borderId="1" xfId="14" applyNumberFormat="1" applyFont="1" applyFill="1" applyBorder="1" applyAlignment="1">
      <alignment horizontal="right" vertical="center"/>
    </xf>
    <xf numFmtId="171" fontId="13" fillId="12" borderId="1" xfId="14" applyNumberFormat="1" applyFont="1" applyFill="1" applyBorder="1" applyAlignment="1">
      <alignment horizontal="right" vertical="center"/>
    </xf>
    <xf numFmtId="1" fontId="3" fillId="12" borderId="1" xfId="0" applyNumberFormat="1" applyFont="1" applyFill="1" applyBorder="1" applyAlignment="1">
      <alignment horizontal="right" vertical="center"/>
    </xf>
    <xf numFmtId="1" fontId="3" fillId="14" borderId="1" xfId="13" applyNumberFormat="1" applyFont="1" applyFill="1" applyBorder="1" applyAlignment="1">
      <alignment horizontal="right" vertical="center"/>
    </xf>
    <xf numFmtId="1" fontId="3" fillId="12" borderId="1" xfId="13" applyNumberFormat="1" applyFont="1" applyFill="1" applyBorder="1" applyAlignment="1">
      <alignment horizontal="right" vertical="center"/>
    </xf>
    <xf numFmtId="1" fontId="5" fillId="12" borderId="1" xfId="0" applyNumberFormat="1" applyFont="1" applyFill="1" applyBorder="1" applyAlignment="1">
      <alignment horizontal="right" vertical="center"/>
    </xf>
    <xf numFmtId="0" fontId="5" fillId="12" borderId="1" xfId="0" applyFont="1" applyFill="1" applyBorder="1" applyAlignment="1">
      <alignment horizontal="right" vertical="center"/>
    </xf>
    <xf numFmtId="0" fontId="13" fillId="12" borderId="1" xfId="0" applyFont="1" applyFill="1" applyBorder="1" applyAlignment="1">
      <alignment horizontal="right" vertical="center"/>
    </xf>
    <xf numFmtId="170" fontId="5" fillId="12" borderId="3" xfId="0" quotePrefix="1" applyNumberFormat="1" applyFont="1" applyFill="1" applyBorder="1" applyAlignment="1">
      <alignment horizontal="left" vertical="center"/>
    </xf>
    <xf numFmtId="2" fontId="3" fillId="12" borderId="3" xfId="0" applyNumberFormat="1" applyFont="1" applyFill="1" applyBorder="1" applyAlignment="1" applyProtection="1">
      <alignment vertical="center"/>
      <protection locked="0"/>
    </xf>
    <xf numFmtId="170" fontId="5" fillId="12" borderId="1" xfId="0" quotePrefix="1" applyNumberFormat="1" applyFont="1" applyFill="1" applyBorder="1" applyAlignment="1">
      <alignment horizontal="right" vertical="center"/>
    </xf>
    <xf numFmtId="2" fontId="3" fillId="12" borderId="15" xfId="0" applyNumberFormat="1" applyFont="1" applyFill="1" applyBorder="1" applyAlignment="1">
      <alignment horizontal="left" vertical="center"/>
    </xf>
    <xf numFmtId="1" fontId="3" fillId="12" borderId="11" xfId="0" applyNumberFormat="1" applyFont="1" applyFill="1" applyBorder="1" applyAlignment="1" applyProtection="1">
      <alignment horizontal="right" vertical="center"/>
      <protection locked="0"/>
    </xf>
    <xf numFmtId="165" fontId="2" fillId="12" borderId="11" xfId="0" applyNumberFormat="1" applyFont="1" applyFill="1" applyBorder="1" applyAlignment="1">
      <alignment horizontal="right" vertical="center"/>
    </xf>
    <xf numFmtId="0" fontId="13" fillId="12" borderId="3" xfId="0" applyFont="1" applyFill="1" applyBorder="1"/>
    <xf numFmtId="172" fontId="3" fillId="14" borderId="1" xfId="0" applyNumberFormat="1" applyFont="1" applyFill="1" applyBorder="1" applyAlignment="1">
      <alignment horizontal="center"/>
    </xf>
    <xf numFmtId="172" fontId="3" fillId="14" borderId="1" xfId="0" applyNumberFormat="1" applyFont="1" applyFill="1" applyBorder="1" applyAlignment="1">
      <alignment horizontal="center" vertical="center"/>
    </xf>
    <xf numFmtId="0" fontId="13" fillId="12" borderId="3" xfId="0" applyFont="1" applyFill="1" applyBorder="1" applyAlignment="1">
      <alignment horizontal="left"/>
    </xf>
    <xf numFmtId="2" fontId="3" fillId="12" borderId="4" xfId="0" applyNumberFormat="1" applyFont="1" applyFill="1" applyBorder="1" applyAlignment="1" applyProtection="1">
      <alignment horizontal="left" vertical="center"/>
      <protection locked="0"/>
    </xf>
    <xf numFmtId="2" fontId="3" fillId="12" borderId="3" xfId="0" quotePrefix="1" applyNumberFormat="1" applyFont="1" applyFill="1" applyBorder="1" applyAlignment="1">
      <alignment horizontal="left" vertical="center"/>
    </xf>
    <xf numFmtId="1" fontId="3" fillId="12" borderId="1" xfId="0" quotePrefix="1" applyNumberFormat="1" applyFont="1" applyFill="1" applyBorder="1" applyAlignment="1" applyProtection="1">
      <alignment horizontal="right" vertical="center"/>
      <protection locked="0"/>
    </xf>
    <xf numFmtId="2" fontId="3" fillId="12" borderId="15" xfId="0" applyNumberFormat="1" applyFont="1" applyFill="1" applyBorder="1" applyAlignment="1" applyProtection="1">
      <alignment horizontal="left" vertical="center"/>
      <protection locked="0"/>
    </xf>
    <xf numFmtId="0" fontId="3" fillId="12" borderId="11" xfId="0" applyFont="1" applyFill="1" applyBorder="1" applyAlignment="1" applyProtection="1">
      <alignment vertical="center"/>
      <protection locked="0"/>
    </xf>
    <xf numFmtId="1" fontId="3" fillId="12" borderId="11" xfId="0" applyNumberFormat="1" applyFont="1" applyFill="1" applyBorder="1" applyAlignment="1" applyProtection="1">
      <alignment vertical="center"/>
      <protection locked="0"/>
    </xf>
    <xf numFmtId="0" fontId="12" fillId="15" borderId="3" xfId="9" applyFont="1" applyFill="1" applyBorder="1"/>
    <xf numFmtId="1" fontId="3" fillId="12" borderId="1" xfId="14" applyNumberFormat="1" applyFont="1" applyFill="1" applyBorder="1" applyAlignment="1" applyProtection="1">
      <alignment horizontal="right" vertical="center"/>
      <protection locked="0"/>
    </xf>
    <xf numFmtId="0" fontId="12" fillId="12" borderId="3" xfId="9" applyFont="1" applyFill="1" applyBorder="1"/>
    <xf numFmtId="2" fontId="3" fillId="12" borderId="3" xfId="9" applyNumberFormat="1" applyFont="1" applyFill="1" applyBorder="1" applyAlignment="1">
      <alignment horizontal="left" vertical="center"/>
    </xf>
    <xf numFmtId="1" fontId="3" fillId="12" borderId="1" xfId="9" applyNumberFormat="1" applyFont="1" applyFill="1" applyBorder="1" applyAlignment="1" applyProtection="1">
      <alignment horizontal="right" vertical="center"/>
      <protection locked="0"/>
    </xf>
    <xf numFmtId="1" fontId="13" fillId="12" borderId="1" xfId="9" applyNumberFormat="1" applyFont="1" applyFill="1" applyBorder="1" applyAlignment="1" applyProtection="1">
      <alignment horizontal="right" vertical="center"/>
      <protection locked="0"/>
    </xf>
    <xf numFmtId="10" fontId="3" fillId="12" borderId="1" xfId="0" applyNumberFormat="1" applyFont="1" applyFill="1" applyBorder="1" applyAlignment="1" applyProtection="1">
      <alignment horizontal="right" vertical="center"/>
      <protection locked="0"/>
    </xf>
    <xf numFmtId="10" fontId="3" fillId="12" borderId="11" xfId="11" applyNumberFormat="1" applyFont="1" applyFill="1" applyBorder="1" applyAlignment="1" applyProtection="1">
      <alignment horizontal="right" vertical="center"/>
      <protection locked="0"/>
    </xf>
    <xf numFmtId="10" fontId="3" fillId="12" borderId="1" xfId="11" applyNumberFormat="1" applyFont="1" applyFill="1" applyBorder="1" applyAlignment="1" applyProtection="1">
      <alignment horizontal="right" vertical="center"/>
      <protection locked="0"/>
    </xf>
    <xf numFmtId="170" fontId="5" fillId="12" borderId="3" xfId="9" quotePrefix="1" applyNumberFormat="1" applyFont="1" applyFill="1" applyBorder="1" applyAlignment="1">
      <alignment horizontal="left" vertical="center"/>
    </xf>
    <xf numFmtId="1" fontId="5" fillId="12" borderId="1" xfId="9" quotePrefix="1" applyNumberFormat="1" applyFont="1" applyFill="1" applyBorder="1" applyAlignment="1">
      <alignment horizontal="right" vertical="center"/>
    </xf>
    <xf numFmtId="1" fontId="13" fillId="12" borderId="1" xfId="9" applyNumberFormat="1" applyFont="1" applyFill="1" applyBorder="1" applyAlignment="1">
      <alignment horizontal="right" vertical="center"/>
    </xf>
    <xf numFmtId="170" fontId="3" fillId="12" borderId="3" xfId="9" quotePrefix="1" applyNumberFormat="1" applyFont="1" applyFill="1" applyBorder="1" applyAlignment="1">
      <alignment horizontal="left" vertical="center"/>
    </xf>
    <xf numFmtId="1" fontId="3" fillId="12" borderId="1" xfId="9" quotePrefix="1" applyNumberFormat="1" applyFont="1" applyFill="1" applyBorder="1" applyAlignment="1" applyProtection="1">
      <alignment horizontal="right" vertical="center"/>
      <protection locked="0"/>
    </xf>
    <xf numFmtId="174" fontId="3" fillId="12" borderId="1" xfId="0" applyNumberFormat="1" applyFont="1" applyFill="1" applyBorder="1" applyAlignment="1" applyProtection="1">
      <alignment horizontal="right" vertical="center"/>
      <protection locked="0"/>
    </xf>
    <xf numFmtId="174" fontId="3" fillId="12" borderId="1" xfId="9" quotePrefix="1" applyNumberFormat="1" applyFont="1" applyFill="1" applyBorder="1" applyAlignment="1" applyProtection="1">
      <alignment horizontal="right" vertical="center"/>
      <protection locked="0"/>
    </xf>
    <xf numFmtId="46" fontId="3" fillId="12" borderId="1" xfId="9" quotePrefix="1" applyNumberFormat="1" applyFont="1" applyFill="1" applyBorder="1" applyAlignment="1" applyProtection="1">
      <alignment horizontal="center" vertical="center"/>
      <protection locked="0"/>
    </xf>
    <xf numFmtId="46" fontId="2" fillId="12" borderId="1" xfId="9" applyNumberFormat="1" applyFont="1" applyFill="1" applyBorder="1" applyAlignment="1">
      <alignment horizontal="right" vertical="center"/>
    </xf>
    <xf numFmtId="9" fontId="3" fillId="12" borderId="1" xfId="11" applyFont="1" applyFill="1" applyBorder="1" applyAlignment="1" applyProtection="1">
      <alignment horizontal="right" vertical="center"/>
      <protection locked="0"/>
    </xf>
    <xf numFmtId="9" fontId="2" fillId="12" borderId="1" xfId="11" applyFont="1" applyFill="1" applyBorder="1" applyAlignment="1">
      <alignment horizontal="right" vertical="center"/>
    </xf>
    <xf numFmtId="0" fontId="3" fillId="12" borderId="3" xfId="5" applyFont="1" applyFill="1" applyBorder="1" applyAlignment="1">
      <alignment horizontal="left" vertical="center"/>
    </xf>
    <xf numFmtId="1" fontId="3" fillId="12" borderId="1" xfId="0" quotePrefix="1" applyNumberFormat="1" applyFont="1" applyFill="1" applyBorder="1" applyAlignment="1" applyProtection="1">
      <alignment vertical="center"/>
      <protection locked="0"/>
    </xf>
    <xf numFmtId="2" fontId="3" fillId="12" borderId="1" xfId="0" applyNumberFormat="1" applyFont="1" applyFill="1" applyBorder="1" applyAlignment="1" applyProtection="1">
      <alignment vertical="center"/>
      <protection locked="0"/>
    </xf>
    <xf numFmtId="1" fontId="2" fillId="12" borderId="1" xfId="0" quotePrefix="1" applyNumberFormat="1" applyFont="1" applyFill="1" applyBorder="1" applyAlignment="1" applyProtection="1">
      <alignment horizontal="right" vertical="center"/>
      <protection locked="0"/>
    </xf>
    <xf numFmtId="1" fontId="13" fillId="16" borderId="1" xfId="0" applyNumberFormat="1" applyFont="1" applyFill="1" applyBorder="1" applyAlignment="1" applyProtection="1">
      <alignment horizontal="right" vertical="center"/>
      <protection locked="0"/>
    </xf>
    <xf numFmtId="2" fontId="3" fillId="12" borderId="3" xfId="0" applyNumberFormat="1" applyFont="1" applyFill="1" applyBorder="1" applyAlignment="1" applyProtection="1">
      <alignment horizontal="left" vertical="center"/>
      <protection locked="0"/>
    </xf>
    <xf numFmtId="1" fontId="2" fillId="12" borderId="1" xfId="0" applyNumberFormat="1" applyFont="1" applyFill="1" applyBorder="1" applyAlignment="1">
      <alignment horizontal="right" vertical="center"/>
    </xf>
    <xf numFmtId="2" fontId="3" fillId="12" borderId="15" xfId="0" applyNumberFormat="1" applyFont="1" applyFill="1" applyBorder="1" applyAlignment="1" applyProtection="1">
      <alignment vertical="center"/>
      <protection locked="0"/>
    </xf>
    <xf numFmtId="2" fontId="3" fillId="12" borderId="3" xfId="0" quotePrefix="1" applyNumberFormat="1" applyFont="1" applyFill="1" applyBorder="1" applyAlignment="1" applyProtection="1">
      <alignment horizontal="left" vertical="center"/>
      <protection locked="0"/>
    </xf>
    <xf numFmtId="3" fontId="3" fillId="12" borderId="1" xfId="0" quotePrefix="1" applyNumberFormat="1" applyFont="1" applyFill="1" applyBorder="1" applyAlignment="1" applyProtection="1">
      <alignment horizontal="right" vertical="center"/>
      <protection locked="0"/>
    </xf>
    <xf numFmtId="167" fontId="3" fillId="12" borderId="1" xfId="14" applyNumberFormat="1" applyFont="1" applyFill="1" applyBorder="1" applyAlignment="1" applyProtection="1">
      <alignment horizontal="right" vertical="center"/>
      <protection locked="0"/>
    </xf>
    <xf numFmtId="4" fontId="3" fillId="12" borderId="1" xfId="0" applyNumberFormat="1" applyFont="1" applyFill="1" applyBorder="1" applyAlignment="1" applyProtection="1">
      <alignment horizontal="right" vertical="center"/>
      <protection locked="0"/>
    </xf>
    <xf numFmtId="4" fontId="3" fillId="12" borderId="1" xfId="14" applyNumberFormat="1" applyFont="1" applyFill="1" applyBorder="1" applyAlignment="1" applyProtection="1">
      <alignment horizontal="right" vertical="center"/>
      <protection locked="0"/>
    </xf>
    <xf numFmtId="4" fontId="3" fillId="12" borderId="1" xfId="0" applyNumberFormat="1" applyFont="1" applyFill="1" applyBorder="1" applyAlignment="1">
      <alignment horizontal="right" vertical="center"/>
    </xf>
    <xf numFmtId="10" fontId="3" fillId="12" borderId="1" xfId="11" applyNumberFormat="1" applyFont="1" applyFill="1" applyBorder="1" applyAlignment="1">
      <alignment horizontal="right" vertical="center"/>
    </xf>
    <xf numFmtId="1" fontId="3" fillId="12" borderId="1" xfId="11" applyNumberFormat="1" applyFont="1" applyFill="1" applyBorder="1" applyAlignment="1">
      <alignment horizontal="right" vertical="center"/>
    </xf>
    <xf numFmtId="3" fontId="3" fillId="12" borderId="1" xfId="14" applyNumberFormat="1" applyFont="1" applyFill="1" applyBorder="1" applyAlignment="1">
      <alignment horizontal="right" vertical="center"/>
    </xf>
    <xf numFmtId="167" fontId="3" fillId="12" borderId="1" xfId="14" applyNumberFormat="1" applyFont="1" applyFill="1" applyBorder="1" applyAlignment="1">
      <alignment horizontal="right" vertical="center"/>
    </xf>
    <xf numFmtId="167" fontId="3" fillId="12" borderId="1" xfId="11" applyNumberFormat="1" applyFont="1" applyFill="1" applyBorder="1" applyAlignment="1">
      <alignment horizontal="right" vertical="center"/>
    </xf>
    <xf numFmtId="0" fontId="12" fillId="12" borderId="3" xfId="0" applyFont="1" applyFill="1" applyBorder="1" applyAlignment="1">
      <alignment horizontal="left" wrapText="1"/>
    </xf>
    <xf numFmtId="0" fontId="12" fillId="12" borderId="1" xfId="0" applyFont="1" applyFill="1" applyBorder="1" applyAlignment="1">
      <alignment horizontal="right" vertical="center"/>
    </xf>
    <xf numFmtId="167" fontId="12" fillId="12" borderId="1" xfId="14" applyNumberFormat="1" applyFont="1" applyFill="1" applyBorder="1" applyAlignment="1">
      <alignment horizontal="right" vertical="center"/>
    </xf>
    <xf numFmtId="4" fontId="12" fillId="12" borderId="1" xfId="0" applyNumberFormat="1" applyFont="1" applyFill="1" applyBorder="1" applyAlignment="1">
      <alignment horizontal="right" vertical="center"/>
    </xf>
    <xf numFmtId="4" fontId="13" fillId="12" borderId="1" xfId="0" applyNumberFormat="1" applyFont="1" applyFill="1" applyBorder="1" applyAlignment="1">
      <alignment horizontal="right" vertical="center"/>
    </xf>
    <xf numFmtId="167" fontId="13" fillId="12" borderId="1" xfId="14" applyNumberFormat="1" applyFont="1" applyFill="1" applyBorder="1" applyAlignment="1">
      <alignment horizontal="right" vertical="center"/>
    </xf>
    <xf numFmtId="2" fontId="3" fillId="12" borderId="3" xfId="0" applyNumberFormat="1" applyFont="1" applyFill="1" applyBorder="1" applyAlignment="1" applyProtection="1">
      <alignment vertical="center" wrapText="1"/>
      <protection locked="0"/>
    </xf>
    <xf numFmtId="181" fontId="3" fillId="12" borderId="1" xfId="0" applyNumberFormat="1" applyFont="1" applyFill="1" applyBorder="1" applyAlignment="1">
      <alignment horizontal="right" vertical="center"/>
    </xf>
    <xf numFmtId="165" fontId="3" fillId="12" borderId="1" xfId="0" applyNumberFormat="1" applyFont="1" applyFill="1" applyBorder="1" applyAlignment="1" applyProtection="1">
      <alignment horizontal="right" vertical="center"/>
      <protection locked="0"/>
    </xf>
    <xf numFmtId="0" fontId="12" fillId="12" borderId="1" xfId="0" applyFont="1" applyFill="1" applyBorder="1"/>
    <xf numFmtId="1" fontId="3" fillId="9" borderId="1" xfId="0" applyNumberFormat="1" applyFont="1" applyFill="1" applyBorder="1" applyAlignment="1" applyProtection="1">
      <alignment horizontal="center" vertical="center"/>
      <protection locked="0"/>
    </xf>
    <xf numFmtId="2" fontId="2" fillId="9" borderId="1" xfId="0" quotePrefix="1" applyNumberFormat="1" applyFont="1" applyFill="1" applyBorder="1" applyAlignment="1" applyProtection="1">
      <alignment horizontal="left" vertical="center"/>
      <protection locked="0"/>
    </xf>
    <xf numFmtId="182" fontId="3" fillId="9" borderId="1" xfId="0" applyNumberFormat="1" applyFont="1" applyFill="1" applyBorder="1" applyAlignment="1" applyProtection="1">
      <alignment horizontal="right" vertical="center"/>
      <protection locked="0"/>
    </xf>
    <xf numFmtId="2" fontId="3" fillId="12" borderId="1" xfId="0" applyNumberFormat="1" applyFont="1" applyFill="1" applyBorder="1" applyAlignment="1">
      <alignment horizontal="left" vertical="center"/>
    </xf>
    <xf numFmtId="2" fontId="3" fillId="0" borderId="1" xfId="0" applyNumberFormat="1" applyFont="1" applyFill="1" applyBorder="1" applyAlignment="1">
      <alignment horizontal="left" vertical="center"/>
    </xf>
    <xf numFmtId="2" fontId="3" fillId="12" borderId="1" xfId="0" quotePrefix="1" applyNumberFormat="1" applyFont="1" applyFill="1" applyBorder="1" applyAlignment="1">
      <alignment horizontal="left" vertical="center"/>
    </xf>
    <xf numFmtId="2" fontId="2" fillId="9" borderId="1" xfId="0" applyNumberFormat="1" applyFont="1" applyFill="1" applyBorder="1" applyAlignment="1" applyProtection="1">
      <alignment horizontal="left" vertical="center"/>
      <protection locked="0"/>
    </xf>
    <xf numFmtId="179" fontId="2" fillId="0" borderId="1" xfId="0" applyNumberFormat="1" applyFont="1" applyFill="1" applyBorder="1" applyAlignment="1">
      <alignment horizontal="right" vertical="center"/>
    </xf>
    <xf numFmtId="165" fontId="3" fillId="0" borderId="1" xfId="0" applyNumberFormat="1" applyFont="1" applyBorder="1" applyAlignment="1" applyProtection="1">
      <alignment horizontal="center" vertical="center"/>
      <protection locked="0"/>
    </xf>
    <xf numFmtId="174" fontId="2" fillId="12" borderId="1" xfId="0" applyNumberFormat="1" applyFont="1" applyFill="1" applyBorder="1" applyAlignment="1">
      <alignment horizontal="right" vertical="center"/>
    </xf>
    <xf numFmtId="174" fontId="2" fillId="0" borderId="1" xfId="0" applyNumberFormat="1" applyFont="1" applyFill="1" applyBorder="1" applyAlignment="1">
      <alignment horizontal="right" vertical="center"/>
    </xf>
    <xf numFmtId="165" fontId="3" fillId="0" borderId="1" xfId="0" applyNumberFormat="1" applyFont="1" applyBorder="1" applyAlignment="1" applyProtection="1">
      <alignment vertical="center"/>
      <protection locked="0"/>
    </xf>
    <xf numFmtId="10" fontId="2" fillId="0" borderId="11" xfId="12" applyNumberFormat="1" applyFont="1" applyFill="1" applyBorder="1" applyAlignment="1">
      <alignment horizontal="center" vertical="center"/>
    </xf>
    <xf numFmtId="10" fontId="2" fillId="0" borderId="1" xfId="11" applyNumberFormat="1" applyFont="1" applyFill="1" applyBorder="1" applyAlignment="1">
      <alignment horizontal="right" vertical="center"/>
    </xf>
    <xf numFmtId="10" fontId="2" fillId="12" borderId="1" xfId="11" applyNumberFormat="1" applyFont="1" applyFill="1" applyBorder="1" applyAlignment="1">
      <alignment horizontal="right" vertical="center"/>
    </xf>
    <xf numFmtId="10" fontId="2" fillId="0" borderId="11" xfId="11" applyNumberFormat="1" applyFont="1" applyFill="1" applyBorder="1" applyAlignment="1">
      <alignment horizontal="right" vertical="center"/>
    </xf>
    <xf numFmtId="10" fontId="2" fillId="12" borderId="11" xfId="11" applyNumberFormat="1" applyFont="1" applyFill="1" applyBorder="1" applyAlignment="1">
      <alignment horizontal="right" vertical="center"/>
    </xf>
    <xf numFmtId="0" fontId="21" fillId="10" borderId="1" xfId="0" applyFont="1" applyFill="1" applyBorder="1" applyAlignment="1">
      <alignment horizontal="center" vertical="center"/>
    </xf>
    <xf numFmtId="17" fontId="21" fillId="1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vertical="center"/>
    </xf>
    <xf numFmtId="3" fontId="15" fillId="0" borderId="1" xfId="0" applyNumberFormat="1" applyFont="1" applyFill="1" applyBorder="1" applyAlignment="1">
      <alignment horizontal="right" vertical="center"/>
    </xf>
    <xf numFmtId="167" fontId="2" fillId="0" borderId="1" xfId="14" applyNumberFormat="1" applyFont="1" applyFill="1" applyBorder="1" applyAlignment="1">
      <alignment horizontal="right" vertical="center"/>
    </xf>
    <xf numFmtId="167" fontId="13" fillId="0" borderId="1" xfId="0" applyNumberFormat="1" applyFont="1" applyFill="1" applyBorder="1" applyAlignment="1">
      <alignment horizontal="right" vertical="center"/>
    </xf>
    <xf numFmtId="167" fontId="15" fillId="0" borderId="1" xfId="0" applyNumberFormat="1" applyFont="1" applyFill="1" applyBorder="1" applyAlignment="1">
      <alignment horizontal="right" vertical="center"/>
    </xf>
    <xf numFmtId="1" fontId="3" fillId="0" borderId="1" xfId="14" applyNumberFormat="1" applyFont="1" applyFill="1" applyBorder="1" applyAlignment="1">
      <alignment horizontal="right" vertical="center"/>
    </xf>
    <xf numFmtId="9" fontId="13" fillId="0" borderId="1" xfId="11" applyFont="1" applyFill="1" applyBorder="1" applyAlignment="1">
      <alignment horizontal="right" vertical="center"/>
    </xf>
    <xf numFmtId="9" fontId="15" fillId="0" borderId="1" xfId="11" applyFont="1" applyFill="1" applyBorder="1" applyAlignment="1">
      <alignment horizontal="right" vertical="center"/>
    </xf>
    <xf numFmtId="2" fontId="3" fillId="0" borderId="1" xfId="0" applyNumberFormat="1" applyFont="1" applyFill="1" applyBorder="1" applyAlignment="1" applyProtection="1">
      <alignment horizontal="left" vertical="center"/>
      <protection locked="0"/>
    </xf>
    <xf numFmtId="2" fontId="3" fillId="0" borderId="1" xfId="0" quotePrefix="1" applyNumberFormat="1" applyFont="1" applyFill="1" applyBorder="1" applyAlignment="1" applyProtection="1">
      <alignment horizontal="left" vertical="center"/>
      <protection locked="0"/>
    </xf>
    <xf numFmtId="4" fontId="2" fillId="0" borderId="1" xfId="0" applyNumberFormat="1" applyFont="1" applyFill="1" applyBorder="1" applyAlignment="1">
      <alignment horizontal="right" vertical="center"/>
    </xf>
    <xf numFmtId="0" fontId="13" fillId="12" borderId="1" xfId="0" applyFont="1" applyFill="1" applyBorder="1" applyAlignment="1">
      <alignment vertical="center"/>
    </xf>
    <xf numFmtId="3" fontId="13" fillId="12" borderId="1" xfId="0" applyNumberFormat="1" applyFont="1" applyFill="1" applyBorder="1" applyAlignment="1">
      <alignment horizontal="right" vertical="center"/>
    </xf>
    <xf numFmtId="3" fontId="15" fillId="12" borderId="1" xfId="0" applyNumberFormat="1" applyFont="1" applyFill="1" applyBorder="1" applyAlignment="1">
      <alignment horizontal="right" vertical="center"/>
    </xf>
    <xf numFmtId="167" fontId="13" fillId="12" borderId="1" xfId="0" applyNumberFormat="1" applyFont="1" applyFill="1" applyBorder="1" applyAlignment="1">
      <alignment horizontal="right" vertical="center"/>
    </xf>
    <xf numFmtId="167" fontId="15" fillId="12" borderId="1" xfId="0" applyNumberFormat="1" applyFont="1" applyFill="1" applyBorder="1" applyAlignment="1">
      <alignment horizontal="right" vertical="center"/>
    </xf>
    <xf numFmtId="167" fontId="13" fillId="12" borderId="1" xfId="11" applyNumberFormat="1" applyFont="1" applyFill="1" applyBorder="1" applyAlignment="1">
      <alignment horizontal="right" vertical="center"/>
    </xf>
    <xf numFmtId="167" fontId="15" fillId="12" borderId="1" xfId="14" applyNumberFormat="1" applyFont="1" applyFill="1" applyBorder="1" applyAlignment="1">
      <alignment horizontal="right" vertical="center"/>
    </xf>
    <xf numFmtId="0" fontId="13" fillId="12" borderId="1" xfId="0" quotePrefix="1" applyFont="1" applyFill="1" applyBorder="1" applyAlignment="1">
      <alignment vertical="center"/>
    </xf>
    <xf numFmtId="1" fontId="3" fillId="12" borderId="1" xfId="14" applyNumberFormat="1" applyFont="1" applyFill="1" applyBorder="1" applyAlignment="1">
      <alignment horizontal="right" vertical="center"/>
    </xf>
    <xf numFmtId="167" fontId="2" fillId="12" borderId="1" xfId="14" applyNumberFormat="1" applyFont="1" applyFill="1" applyBorder="1" applyAlignment="1">
      <alignment horizontal="right" vertical="center"/>
    </xf>
    <xf numFmtId="2" fontId="3" fillId="12" borderId="1" xfId="0" applyNumberFormat="1" applyFont="1" applyFill="1" applyBorder="1" applyAlignment="1" applyProtection="1">
      <alignment horizontal="left" vertical="center"/>
      <protection locked="0"/>
    </xf>
    <xf numFmtId="2" fontId="3" fillId="12" borderId="1" xfId="0" quotePrefix="1" applyNumberFormat="1" applyFont="1" applyFill="1" applyBorder="1" applyAlignment="1" applyProtection="1">
      <alignment horizontal="left" vertical="center"/>
      <protection locked="0"/>
    </xf>
    <xf numFmtId="9" fontId="13" fillId="12" borderId="1" xfId="11" applyFont="1" applyFill="1" applyBorder="1" applyAlignment="1">
      <alignment horizontal="right" vertical="center"/>
    </xf>
    <xf numFmtId="9" fontId="15" fillId="12" borderId="1" xfId="11" applyFont="1" applyFill="1" applyBorder="1" applyAlignment="1">
      <alignment horizontal="right" vertical="center"/>
    </xf>
    <xf numFmtId="4" fontId="2" fillId="12" borderId="1" xfId="0" applyNumberFormat="1" applyFont="1" applyFill="1" applyBorder="1" applyAlignment="1">
      <alignment horizontal="right" vertical="center"/>
    </xf>
    <xf numFmtId="0" fontId="12" fillId="0" borderId="1" xfId="0" applyFont="1" applyFill="1" applyBorder="1"/>
    <xf numFmtId="3" fontId="13" fillId="0" borderId="1" xfId="0" applyNumberFormat="1" applyFont="1" applyFill="1" applyBorder="1" applyAlignment="1">
      <alignment horizontal="center" vertical="center"/>
    </xf>
    <xf numFmtId="0" fontId="15" fillId="9" borderId="1" xfId="0" applyFont="1" applyFill="1" applyBorder="1" applyAlignment="1">
      <alignment horizontal="center" vertical="center"/>
    </xf>
    <xf numFmtId="3" fontId="15" fillId="9" borderId="1" xfId="0" applyNumberFormat="1" applyFont="1" applyFill="1" applyBorder="1" applyAlignment="1">
      <alignment horizontal="center" vertical="center"/>
    </xf>
    <xf numFmtId="0" fontId="11" fillId="9" borderId="19" xfId="0" applyFont="1" applyFill="1" applyBorder="1" applyAlignment="1">
      <alignment horizontal="center" vertical="center"/>
    </xf>
    <xf numFmtId="0" fontId="11" fillId="9" borderId="20" xfId="0" applyFont="1" applyFill="1" applyBorder="1" applyAlignment="1">
      <alignment horizontal="center" vertical="center"/>
    </xf>
    <xf numFmtId="0" fontId="11" fillId="9" borderId="7" xfId="0" applyFont="1" applyFill="1" applyBorder="1" applyAlignment="1">
      <alignment horizontal="center" vertical="center"/>
    </xf>
    <xf numFmtId="0" fontId="12" fillId="0" borderId="1" xfId="9" applyFont="1" applyFill="1" applyBorder="1"/>
    <xf numFmtId="3" fontId="13" fillId="12" borderId="1" xfId="0" applyNumberFormat="1" applyFont="1" applyFill="1" applyBorder="1" applyAlignment="1">
      <alignment horizontal="center" vertical="center"/>
    </xf>
    <xf numFmtId="0" fontId="12" fillId="12" borderId="1" xfId="9" applyFont="1" applyFill="1" applyBorder="1"/>
    <xf numFmtId="165" fontId="3" fillId="0" borderId="19" xfId="0" applyNumberFormat="1" applyFont="1" applyBorder="1" applyAlignment="1" applyProtection="1">
      <alignment horizontal="center" vertical="center"/>
      <protection locked="0"/>
    </xf>
    <xf numFmtId="165" fontId="3" fillId="0" borderId="20" xfId="0" applyNumberFormat="1" applyFont="1" applyBorder="1" applyAlignment="1" applyProtection="1">
      <alignment horizontal="center" vertical="center"/>
      <protection locked="0"/>
    </xf>
    <xf numFmtId="165" fontId="3" fillId="0" borderId="7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/>
    <xf numFmtId="0" fontId="2" fillId="0" borderId="1" xfId="0" applyFont="1" applyBorder="1"/>
    <xf numFmtId="2" fontId="2" fillId="0" borderId="1" xfId="0" applyNumberFormat="1" applyFont="1" applyBorder="1"/>
    <xf numFmtId="167" fontId="3" fillId="0" borderId="1" xfId="14" applyNumberFormat="1" applyFont="1" applyFill="1" applyBorder="1" applyAlignment="1" applyProtection="1">
      <alignment vertical="center"/>
      <protection locked="0"/>
    </xf>
    <xf numFmtId="167" fontId="3" fillId="0" borderId="1" xfId="14" applyNumberFormat="1" applyFont="1" applyFill="1" applyBorder="1" applyAlignment="1" applyProtection="1">
      <alignment vertical="center"/>
    </xf>
    <xf numFmtId="3" fontId="3" fillId="0" borderId="1" xfId="0" applyNumberFormat="1" applyFont="1" applyFill="1" applyBorder="1" applyAlignment="1">
      <alignment horizontal="right" vertical="center"/>
    </xf>
    <xf numFmtId="170" fontId="3" fillId="12" borderId="1" xfId="9" quotePrefix="1" applyNumberFormat="1" applyFont="1" applyFill="1" applyBorder="1" applyAlignment="1">
      <alignment horizontal="left" vertical="center"/>
    </xf>
    <xf numFmtId="179" fontId="13" fillId="12" borderId="1" xfId="0" applyNumberFormat="1" applyFont="1" applyFill="1" applyBorder="1" applyAlignment="1">
      <alignment horizontal="right" vertical="center"/>
    </xf>
    <xf numFmtId="179" fontId="15" fillId="12" borderId="1" xfId="0" applyNumberFormat="1" applyFont="1" applyFill="1" applyBorder="1" applyAlignment="1">
      <alignment horizontal="right" vertical="center"/>
    </xf>
    <xf numFmtId="41" fontId="3" fillId="12" borderId="1" xfId="11" applyNumberFormat="1" applyFont="1" applyFill="1" applyBorder="1" applyAlignment="1">
      <alignment horizontal="right" vertical="center"/>
    </xf>
    <xf numFmtId="10" fontId="3" fillId="0" borderId="1" xfId="0" applyNumberFormat="1" applyFont="1" applyFill="1" applyBorder="1" applyAlignment="1">
      <alignment horizontal="right" vertical="center"/>
    </xf>
    <xf numFmtId="46" fontId="3" fillId="12" borderId="1" xfId="9" quotePrefix="1" applyNumberFormat="1" applyFont="1" applyFill="1" applyBorder="1" applyAlignment="1" applyProtection="1">
      <alignment horizontal="right" vertical="center"/>
      <protection locked="0"/>
    </xf>
    <xf numFmtId="173" fontId="3" fillId="0" borderId="1" xfId="9" quotePrefix="1" applyNumberFormat="1" applyFont="1" applyFill="1" applyBorder="1" applyAlignment="1" applyProtection="1">
      <alignment horizontal="right" vertical="center"/>
      <protection locked="0"/>
    </xf>
    <xf numFmtId="3" fontId="12" fillId="3" borderId="1" xfId="0" applyNumberFormat="1" applyFont="1" applyFill="1" applyBorder="1" applyAlignment="1">
      <alignment horizontal="right" vertical="center"/>
    </xf>
    <xf numFmtId="2" fontId="3" fillId="3" borderId="3" xfId="0" quotePrefix="1" applyNumberFormat="1" applyFont="1" applyFill="1" applyBorder="1" applyAlignment="1">
      <alignment horizontal="left" vertical="center"/>
    </xf>
    <xf numFmtId="1" fontId="3" fillId="3" borderId="1" xfId="0" applyNumberFormat="1" applyFont="1" applyFill="1" applyBorder="1" applyAlignment="1">
      <alignment horizontal="right" vertical="center"/>
    </xf>
    <xf numFmtId="165" fontId="2" fillId="12" borderId="18" xfId="0" applyNumberFormat="1" applyFont="1" applyFill="1" applyBorder="1" applyAlignment="1">
      <alignment horizontal="right" vertical="center"/>
    </xf>
    <xf numFmtId="1" fontId="3" fillId="3" borderId="11" xfId="0" applyNumberFormat="1" applyFont="1" applyFill="1" applyBorder="1" applyAlignment="1" applyProtection="1">
      <alignment horizontal="right" vertical="center"/>
      <protection locked="0"/>
    </xf>
    <xf numFmtId="1" fontId="12" fillId="0" borderId="11" xfId="0" applyNumberFormat="1" applyFont="1" applyFill="1" applyBorder="1" applyAlignment="1" applyProtection="1">
      <alignment horizontal="right" vertical="center"/>
      <protection locked="0"/>
    </xf>
    <xf numFmtId="1" fontId="12" fillId="12" borderId="1" xfId="0" applyNumberFormat="1" applyFont="1" applyFill="1" applyBorder="1" applyAlignment="1" applyProtection="1">
      <alignment horizontal="right" vertical="center"/>
      <protection locked="0"/>
    </xf>
    <xf numFmtId="179" fontId="3" fillId="3" borderId="11" xfId="0" applyNumberFormat="1" applyFont="1" applyFill="1" applyBorder="1" applyAlignment="1" applyProtection="1">
      <alignment horizontal="right" vertical="center"/>
      <protection locked="0"/>
    </xf>
    <xf numFmtId="3" fontId="3" fillId="3" borderId="1" xfId="0" applyNumberFormat="1" applyFont="1" applyFill="1" applyBorder="1" applyAlignment="1" applyProtection="1">
      <alignment horizontal="right" vertical="center"/>
      <protection locked="0"/>
    </xf>
    <xf numFmtId="1" fontId="3" fillId="3" borderId="1" xfId="0" applyNumberFormat="1" applyFont="1" applyFill="1" applyBorder="1" applyAlignment="1" applyProtection="1">
      <alignment horizontal="right" vertical="center"/>
      <protection locked="0"/>
    </xf>
    <xf numFmtId="165" fontId="2" fillId="13" borderId="1" xfId="0" applyNumberFormat="1" applyFont="1" applyFill="1" applyBorder="1" applyAlignment="1">
      <alignment horizontal="right" vertical="center"/>
    </xf>
    <xf numFmtId="165" fontId="11" fillId="13" borderId="1" xfId="0" applyNumberFormat="1" applyFont="1" applyFill="1" applyBorder="1" applyAlignment="1">
      <alignment horizontal="right" vertical="center"/>
    </xf>
    <xf numFmtId="10" fontId="2" fillId="12" borderId="11" xfId="12" applyNumberFormat="1" applyFont="1" applyFill="1" applyBorder="1" applyAlignment="1">
      <alignment horizontal="center" vertical="center"/>
    </xf>
    <xf numFmtId="10" fontId="2" fillId="17" borderId="11" xfId="12" applyNumberFormat="1" applyFont="1" applyFill="1" applyBorder="1" applyAlignment="1">
      <alignment horizontal="center" vertical="center"/>
    </xf>
    <xf numFmtId="2" fontId="3" fillId="3" borderId="15" xfId="0" applyNumberFormat="1" applyFont="1" applyFill="1" applyBorder="1" applyAlignment="1" applyProtection="1">
      <alignment vertical="center"/>
      <protection locked="0"/>
    </xf>
    <xf numFmtId="165" fontId="2" fillId="3" borderId="11" xfId="0" applyNumberFormat="1" applyFont="1" applyFill="1" applyBorder="1" applyAlignment="1">
      <alignment horizontal="right" vertical="center"/>
    </xf>
    <xf numFmtId="2" fontId="3" fillId="3" borderId="3" xfId="0" applyNumberFormat="1" applyFont="1" applyFill="1" applyBorder="1" applyAlignment="1" applyProtection="1">
      <alignment vertical="center"/>
      <protection locked="0"/>
    </xf>
    <xf numFmtId="2" fontId="3" fillId="12" borderId="3" xfId="9" quotePrefix="1" applyNumberFormat="1" applyFont="1" applyFill="1" applyBorder="1" applyAlignment="1">
      <alignment horizontal="left" vertical="center"/>
    </xf>
    <xf numFmtId="10" fontId="3" fillId="12" borderId="1" xfId="11" quotePrefix="1" applyNumberFormat="1" applyFont="1" applyFill="1" applyBorder="1" applyAlignment="1" applyProtection="1">
      <alignment horizontal="right" vertical="center"/>
      <protection locked="0"/>
    </xf>
    <xf numFmtId="10" fontId="3" fillId="0" borderId="11" xfId="0" applyNumberFormat="1" applyFont="1" applyFill="1" applyBorder="1" applyAlignment="1">
      <alignment horizontal="right" vertical="center"/>
    </xf>
    <xf numFmtId="10" fontId="3" fillId="12" borderId="1" xfId="0" applyNumberFormat="1" applyFont="1" applyFill="1" applyBorder="1" applyAlignment="1">
      <alignment horizontal="right" vertical="center"/>
    </xf>
    <xf numFmtId="3" fontId="3" fillId="12" borderId="11" xfId="0" applyNumberFormat="1" applyFont="1" applyFill="1" applyBorder="1" applyAlignment="1" applyProtection="1">
      <alignment horizontal="right" vertical="center"/>
      <protection locked="0"/>
    </xf>
    <xf numFmtId="1" fontId="2" fillId="3" borderId="1" xfId="0" applyNumberFormat="1" applyFont="1" applyFill="1" applyBorder="1" applyAlignment="1">
      <alignment horizontal="right" vertical="center"/>
    </xf>
    <xf numFmtId="2" fontId="3" fillId="3" borderId="7" xfId="0" quotePrefix="1" applyNumberFormat="1" applyFont="1" applyFill="1" applyBorder="1" applyAlignment="1">
      <alignment horizontal="left" vertical="center"/>
    </xf>
    <xf numFmtId="4" fontId="3" fillId="3" borderId="1" xfId="0" applyNumberFormat="1" applyFont="1" applyFill="1" applyBorder="1" applyAlignment="1" applyProtection="1">
      <alignment horizontal="right" vertical="center"/>
      <protection locked="0"/>
    </xf>
    <xf numFmtId="2" fontId="3" fillId="3" borderId="15" xfId="0" applyNumberFormat="1" applyFont="1" applyFill="1" applyBorder="1" applyAlignment="1">
      <alignment horizontal="left" vertical="center"/>
    </xf>
    <xf numFmtId="165" fontId="2" fillId="3" borderId="18" xfId="0" applyNumberFormat="1" applyFont="1" applyFill="1" applyBorder="1" applyAlignment="1">
      <alignment horizontal="right" vertical="center"/>
    </xf>
    <xf numFmtId="2" fontId="3" fillId="3" borderId="23" xfId="0" quotePrefix="1" applyNumberFormat="1" applyFont="1" applyFill="1" applyBorder="1" applyAlignment="1">
      <alignment horizontal="left" vertical="center"/>
    </xf>
    <xf numFmtId="180" fontId="3" fillId="12" borderId="1" xfId="11" applyNumberFormat="1" applyFont="1" applyFill="1" applyBorder="1" applyAlignment="1" applyProtection="1">
      <alignment horizontal="right" vertical="center"/>
      <protection locked="0"/>
    </xf>
    <xf numFmtId="165" fontId="3" fillId="12" borderId="1" xfId="0" applyNumberFormat="1" applyFont="1" applyFill="1" applyBorder="1" applyAlignment="1" applyProtection="1">
      <alignment vertical="center"/>
      <protection locked="0"/>
    </xf>
    <xf numFmtId="172" fontId="3" fillId="0" borderId="1" xfId="0" applyNumberFormat="1" applyFont="1" applyFill="1" applyBorder="1" applyAlignment="1">
      <alignment horizontal="right" vertical="center"/>
    </xf>
    <xf numFmtId="2" fontId="3" fillId="12" borderId="23" xfId="0" quotePrefix="1" applyNumberFormat="1" applyFont="1" applyFill="1" applyBorder="1" applyAlignment="1">
      <alignment horizontal="left" vertical="center"/>
    </xf>
    <xf numFmtId="166" fontId="2" fillId="9" borderId="1" xfId="0" applyNumberFormat="1" applyFont="1" applyFill="1" applyBorder="1" applyAlignment="1" applyProtection="1">
      <alignment horizontal="right" vertical="center"/>
      <protection locked="0"/>
    </xf>
    <xf numFmtId="2" fontId="3" fillId="12" borderId="15" xfId="0" quotePrefix="1" applyNumberFormat="1" applyFont="1" applyFill="1" applyBorder="1" applyAlignment="1">
      <alignment horizontal="left" vertical="center"/>
    </xf>
    <xf numFmtId="2" fontId="3" fillId="3" borderId="17" xfId="0" quotePrefix="1" applyNumberFormat="1" applyFont="1" applyFill="1" applyBorder="1" applyAlignment="1">
      <alignment horizontal="left" vertical="center"/>
    </xf>
    <xf numFmtId="1" fontId="13" fillId="0" borderId="11" xfId="0" applyNumberFormat="1" applyFont="1" applyFill="1" applyBorder="1" applyAlignment="1" applyProtection="1">
      <alignment horizontal="right" vertical="center"/>
      <protection locked="0"/>
    </xf>
    <xf numFmtId="1" fontId="13" fillId="12" borderId="1" xfId="0" applyNumberFormat="1" applyFont="1" applyFill="1" applyBorder="1" applyAlignment="1" applyProtection="1">
      <alignment horizontal="right" vertical="center"/>
      <protection locked="0"/>
    </xf>
    <xf numFmtId="0" fontId="12" fillId="0" borderId="11" xfId="0" applyFont="1" applyFill="1" applyBorder="1" applyAlignment="1">
      <alignment horizontal="right"/>
    </xf>
    <xf numFmtId="0" fontId="13" fillId="0" borderId="11" xfId="9" applyFont="1" applyFill="1" applyBorder="1" applyAlignment="1">
      <alignment horizontal="right"/>
    </xf>
    <xf numFmtId="0" fontId="13" fillId="12" borderId="1" xfId="9" applyFont="1" applyFill="1" applyBorder="1" applyAlignment="1">
      <alignment horizontal="right"/>
    </xf>
    <xf numFmtId="0" fontId="13" fillId="0" borderId="1" xfId="9" applyFont="1" applyFill="1" applyBorder="1" applyAlignment="1">
      <alignment horizontal="right"/>
    </xf>
    <xf numFmtId="1" fontId="13" fillId="16" borderId="1" xfId="9" applyNumberFormat="1" applyFont="1" applyFill="1" applyBorder="1" applyAlignment="1" applyProtection="1">
      <alignment horizontal="right" vertical="center"/>
      <protection locked="0"/>
    </xf>
    <xf numFmtId="176" fontId="13" fillId="16" borderId="1" xfId="9" applyNumberFormat="1" applyFont="1" applyFill="1" applyBorder="1" applyAlignment="1" applyProtection="1">
      <alignment horizontal="right" vertical="center"/>
      <protection locked="0"/>
    </xf>
    <xf numFmtId="177" fontId="13" fillId="0" borderId="1" xfId="9" applyNumberFormat="1" applyFont="1" applyFill="1" applyBorder="1" applyAlignment="1" applyProtection="1">
      <alignment horizontal="right" vertical="center"/>
      <protection locked="0"/>
    </xf>
    <xf numFmtId="3" fontId="13" fillId="0" borderId="1" xfId="0" applyNumberFormat="1" applyFont="1" applyFill="1" applyBorder="1" applyAlignment="1">
      <alignment horizontal="right"/>
    </xf>
    <xf numFmtId="174" fontId="13" fillId="16" borderId="1" xfId="9" applyNumberFormat="1" applyFont="1" applyFill="1" applyBorder="1" applyAlignment="1" applyProtection="1">
      <alignment horizontal="right" vertical="center"/>
      <protection locked="0"/>
    </xf>
    <xf numFmtId="0" fontId="13" fillId="3" borderId="1" xfId="0" applyFont="1" applyFill="1" applyBorder="1" applyAlignment="1">
      <alignment horizontal="right"/>
    </xf>
    <xf numFmtId="167" fontId="12" fillId="3" borderId="11" xfId="14" applyNumberFormat="1" applyFont="1" applyFill="1" applyBorder="1" applyAlignment="1">
      <alignment horizontal="right" vertical="center"/>
    </xf>
    <xf numFmtId="1" fontId="3" fillId="3" borderId="11" xfId="0" applyNumberFormat="1" applyFont="1" applyFill="1" applyBorder="1" applyAlignment="1">
      <alignment horizontal="right" vertical="center"/>
    </xf>
    <xf numFmtId="0" fontId="13" fillId="3" borderId="11" xfId="9" applyFont="1" applyFill="1" applyBorder="1" applyAlignment="1">
      <alignment horizontal="right"/>
    </xf>
    <xf numFmtId="0" fontId="13" fillId="3" borderId="1" xfId="9" applyFont="1" applyFill="1" applyBorder="1" applyAlignment="1">
      <alignment horizontal="right"/>
    </xf>
    <xf numFmtId="10" fontId="3" fillId="12" borderId="1" xfId="9" quotePrefix="1" applyNumberFormat="1" applyFont="1" applyFill="1" applyBorder="1" applyAlignment="1" applyProtection="1">
      <alignment horizontal="right" vertical="center"/>
      <protection locked="0"/>
    </xf>
    <xf numFmtId="174" fontId="13" fillId="0" borderId="1" xfId="9" applyNumberFormat="1" applyFont="1" applyFill="1" applyBorder="1" applyAlignment="1" applyProtection="1">
      <alignment horizontal="right" vertical="center"/>
      <protection locked="0"/>
    </xf>
    <xf numFmtId="1" fontId="2" fillId="3" borderId="11" xfId="0" quotePrefix="1" applyNumberFormat="1" applyFont="1" applyFill="1" applyBorder="1" applyAlignment="1" applyProtection="1">
      <alignment horizontal="right" vertical="center"/>
      <protection locked="0"/>
    </xf>
    <xf numFmtId="1" fontId="2" fillId="3" borderId="1" xfId="0" quotePrefix="1" applyNumberFormat="1" applyFont="1" applyFill="1" applyBorder="1" applyAlignment="1" applyProtection="1">
      <alignment horizontal="right" vertical="center"/>
      <protection locked="0"/>
    </xf>
    <xf numFmtId="1" fontId="13" fillId="3" borderId="11" xfId="0" applyNumberFormat="1" applyFont="1" applyFill="1" applyBorder="1" applyAlignment="1" applyProtection="1">
      <alignment horizontal="right" vertical="center"/>
      <protection locked="0"/>
    </xf>
    <xf numFmtId="1" fontId="13" fillId="3" borderId="1" xfId="0" applyNumberFormat="1" applyFont="1" applyFill="1" applyBorder="1" applyAlignment="1" applyProtection="1">
      <alignment horizontal="right" vertical="center"/>
      <protection locked="0"/>
    </xf>
    <xf numFmtId="164" fontId="2" fillId="9" borderId="1" xfId="20" applyFont="1" applyFill="1" applyBorder="1" applyAlignment="1">
      <alignment horizontal="right" vertical="center"/>
    </xf>
    <xf numFmtId="178" fontId="3" fillId="16" borderId="1" xfId="9" applyNumberFormat="1" applyFont="1" applyFill="1" applyBorder="1" applyAlignment="1" applyProtection="1">
      <alignment horizontal="right" vertical="center"/>
      <protection locked="0"/>
    </xf>
    <xf numFmtId="10" fontId="13" fillId="0" borderId="11" xfId="0" applyNumberFormat="1" applyFont="1" applyFill="1" applyBorder="1" applyAlignment="1">
      <alignment horizontal="right" vertical="center"/>
    </xf>
    <xf numFmtId="10" fontId="13" fillId="12" borderId="1" xfId="0" applyNumberFormat="1" applyFont="1" applyFill="1" applyBorder="1" applyAlignment="1">
      <alignment horizontal="right" vertical="center"/>
    </xf>
    <xf numFmtId="10" fontId="13" fillId="0" borderId="1" xfId="0" applyNumberFormat="1" applyFont="1" applyFill="1" applyBorder="1" applyAlignment="1">
      <alignment horizontal="right" vertical="center"/>
    </xf>
    <xf numFmtId="1" fontId="12" fillId="0" borderId="11" xfId="0" applyNumberFormat="1" applyFont="1" applyFill="1" applyBorder="1" applyAlignment="1">
      <alignment horizontal="right" vertical="center"/>
    </xf>
    <xf numFmtId="1" fontId="13" fillId="0" borderId="11" xfId="9" applyNumberFormat="1" applyFont="1" applyFill="1" applyBorder="1" applyAlignment="1">
      <alignment horizontal="right"/>
    </xf>
    <xf numFmtId="1" fontId="13" fillId="12" borderId="1" xfId="9" applyNumberFormat="1" applyFont="1" applyFill="1" applyBorder="1" applyAlignment="1">
      <alignment horizontal="right"/>
    </xf>
    <xf numFmtId="1" fontId="13" fillId="0" borderId="1" xfId="9" applyNumberFormat="1" applyFont="1" applyFill="1" applyBorder="1" applyAlignment="1">
      <alignment horizontal="right"/>
    </xf>
    <xf numFmtId="1" fontId="13" fillId="16" borderId="1" xfId="9" applyNumberFormat="1" applyFont="1" applyFill="1" applyBorder="1" applyAlignment="1">
      <alignment horizontal="right"/>
    </xf>
    <xf numFmtId="1" fontId="3" fillId="12" borderId="1" xfId="9" quotePrefix="1" applyNumberFormat="1" applyFont="1" applyFill="1" applyBorder="1" applyAlignment="1" applyProtection="1">
      <alignment vertical="center"/>
      <protection locked="0"/>
    </xf>
    <xf numFmtId="1" fontId="3" fillId="0" borderId="1" xfId="9" applyNumberFormat="1" applyFont="1" applyFill="1" applyBorder="1" applyAlignment="1" applyProtection="1">
      <alignment vertical="center"/>
      <protection locked="0"/>
    </xf>
    <xf numFmtId="174" fontId="3" fillId="12" borderId="1" xfId="9" applyNumberFormat="1" applyFont="1" applyFill="1" applyBorder="1" applyAlignment="1" applyProtection="1">
      <alignment horizontal="right" vertical="center"/>
      <protection locked="0"/>
    </xf>
    <xf numFmtId="10" fontId="3" fillId="0" borderId="11" xfId="0" applyNumberFormat="1" applyFont="1" applyFill="1" applyBorder="1" applyAlignment="1">
      <alignment vertical="center"/>
    </xf>
    <xf numFmtId="10" fontId="3" fillId="12" borderId="1" xfId="0" applyNumberFormat="1" applyFont="1" applyFill="1" applyBorder="1" applyAlignment="1">
      <alignment vertical="center"/>
    </xf>
    <xf numFmtId="10" fontId="3" fillId="0" borderId="1" xfId="0" applyNumberFormat="1" applyFont="1" applyFill="1" applyBorder="1" applyAlignment="1">
      <alignment vertical="center"/>
    </xf>
    <xf numFmtId="10" fontId="3" fillId="12" borderId="1" xfId="11" quotePrefix="1" applyNumberFormat="1" applyFont="1" applyFill="1" applyBorder="1" applyAlignment="1" applyProtection="1">
      <alignment vertical="center"/>
      <protection locked="0"/>
    </xf>
    <xf numFmtId="2" fontId="12" fillId="0" borderId="15" xfId="0" applyNumberFormat="1" applyFont="1" applyBorder="1" applyAlignment="1" applyProtection="1">
      <alignment vertical="center"/>
      <protection locked="0"/>
    </xf>
    <xf numFmtId="183" fontId="3" fillId="12" borderId="1" xfId="20" applyNumberFormat="1" applyFont="1" applyFill="1" applyBorder="1" applyAlignment="1" applyProtection="1">
      <alignment horizontal="right" vertical="center"/>
      <protection locked="0"/>
    </xf>
    <xf numFmtId="183" fontId="3" fillId="12" borderId="1" xfId="20" applyNumberFormat="1" applyFont="1" applyFill="1" applyBorder="1" applyAlignment="1" applyProtection="1">
      <alignment vertical="center"/>
      <protection locked="0"/>
    </xf>
    <xf numFmtId="183" fontId="3" fillId="12" borderId="1" xfId="20" quotePrefix="1" applyNumberFormat="1" applyFont="1" applyFill="1" applyBorder="1" applyAlignment="1" applyProtection="1">
      <alignment vertical="center"/>
      <protection locked="0"/>
    </xf>
    <xf numFmtId="183" fontId="3" fillId="12" borderId="1" xfId="20" applyNumberFormat="1" applyFont="1" applyFill="1" applyBorder="1" applyAlignment="1" applyProtection="1">
      <alignment horizontal="right" vertical="center"/>
    </xf>
    <xf numFmtId="183" fontId="3" fillId="3" borderId="1" xfId="20" applyNumberFormat="1" applyFont="1" applyFill="1" applyBorder="1" applyAlignment="1" applyProtection="1">
      <alignment horizontal="right" vertical="center"/>
      <protection locked="0"/>
    </xf>
    <xf numFmtId="183" fontId="3" fillId="3" borderId="1" xfId="20" applyNumberFormat="1" applyFont="1" applyFill="1" applyBorder="1" applyAlignment="1" applyProtection="1">
      <alignment vertical="center"/>
      <protection locked="0"/>
    </xf>
    <xf numFmtId="183" fontId="3" fillId="3" borderId="1" xfId="20" quotePrefix="1" applyNumberFormat="1" applyFont="1" applyFill="1" applyBorder="1" applyAlignment="1" applyProtection="1">
      <alignment vertical="center"/>
      <protection locked="0"/>
    </xf>
    <xf numFmtId="183" fontId="3" fillId="3" borderId="1" xfId="20" applyNumberFormat="1" applyFont="1" applyFill="1" applyBorder="1" applyAlignment="1" applyProtection="1">
      <alignment horizontal="right" vertical="center"/>
    </xf>
    <xf numFmtId="183" fontId="3" fillId="3" borderId="18" xfId="20" quotePrefix="1" applyNumberFormat="1" applyFont="1" applyFill="1" applyBorder="1" applyAlignment="1" applyProtection="1">
      <alignment vertical="center"/>
      <protection locked="0"/>
    </xf>
    <xf numFmtId="183" fontId="3" fillId="12" borderId="18" xfId="20" quotePrefix="1" applyNumberFormat="1" applyFont="1" applyFill="1" applyBorder="1" applyAlignment="1" applyProtection="1">
      <alignment horizontal="left" vertical="center"/>
      <protection locked="0"/>
    </xf>
    <xf numFmtId="183" fontId="3" fillId="3" borderId="18" xfId="20" quotePrefix="1" applyNumberFormat="1" applyFont="1" applyFill="1" applyBorder="1" applyAlignment="1" applyProtection="1">
      <alignment horizontal="left" vertical="center"/>
      <protection locked="0"/>
    </xf>
    <xf numFmtId="10" fontId="3" fillId="0" borderId="11" xfId="11" applyNumberFormat="1" applyFont="1" applyFill="1" applyBorder="1" applyAlignment="1">
      <alignment horizontal="right" vertical="center"/>
    </xf>
    <xf numFmtId="166" fontId="12" fillId="12" borderId="1" xfId="14" applyNumberFormat="1" applyFont="1" applyFill="1" applyBorder="1" applyAlignment="1">
      <alignment horizontal="right" vertical="center"/>
    </xf>
    <xf numFmtId="170" fontId="5" fillId="3" borderId="3" xfId="0" quotePrefix="1" applyNumberFormat="1" applyFont="1" applyFill="1" applyBorder="1" applyAlignment="1">
      <alignment horizontal="left" vertical="center"/>
    </xf>
    <xf numFmtId="2" fontId="3" fillId="3" borderId="1" xfId="0" quotePrefix="1" applyNumberFormat="1" applyFont="1" applyFill="1" applyBorder="1" applyAlignment="1">
      <alignment horizontal="left" vertical="center"/>
    </xf>
    <xf numFmtId="9" fontId="3" fillId="3" borderId="1" xfId="11" applyFont="1" applyFill="1" applyBorder="1" applyAlignment="1">
      <alignment horizontal="right" vertical="center"/>
    </xf>
    <xf numFmtId="9" fontId="3" fillId="3" borderId="1" xfId="0" applyNumberFormat="1" applyFont="1" applyFill="1" applyBorder="1" applyAlignment="1">
      <alignment horizontal="right" vertical="center"/>
    </xf>
    <xf numFmtId="9" fontId="3" fillId="3" borderId="1" xfId="11" applyNumberFormat="1" applyFont="1" applyFill="1" applyBorder="1" applyAlignment="1">
      <alignment horizontal="right" vertical="center"/>
    </xf>
    <xf numFmtId="180" fontId="2" fillId="3" borderId="11" xfId="11" applyNumberFormat="1" applyFont="1" applyFill="1" applyBorder="1" applyAlignment="1">
      <alignment horizontal="right" vertical="center"/>
    </xf>
    <xf numFmtId="183" fontId="3" fillId="12" borderId="11" xfId="20" applyNumberFormat="1" applyFont="1" applyFill="1" applyBorder="1" applyAlignment="1" applyProtection="1">
      <alignment horizontal="right" vertical="center"/>
      <protection locked="0"/>
    </xf>
    <xf numFmtId="4" fontId="3" fillId="12" borderId="11" xfId="0" applyNumberFormat="1" applyFont="1" applyFill="1" applyBorder="1" applyAlignment="1" applyProtection="1">
      <alignment horizontal="right" vertical="center"/>
      <protection locked="0"/>
    </xf>
    <xf numFmtId="166" fontId="3" fillId="3" borderId="18" xfId="14" quotePrefix="1" applyNumberFormat="1" applyFont="1" applyFill="1" applyBorder="1" applyAlignment="1" applyProtection="1">
      <alignment horizontal="left" vertical="center"/>
      <protection locked="0"/>
    </xf>
    <xf numFmtId="166" fontId="3" fillId="3" borderId="18" xfId="0" quotePrefix="1" applyNumberFormat="1" applyFont="1" applyFill="1" applyBorder="1" applyAlignment="1" applyProtection="1">
      <alignment horizontal="left" vertical="center"/>
      <protection locked="0"/>
    </xf>
    <xf numFmtId="166" fontId="12" fillId="3" borderId="18" xfId="0" quotePrefix="1" applyNumberFormat="1" applyFont="1" applyFill="1" applyBorder="1" applyAlignment="1" applyProtection="1">
      <alignment horizontal="right" vertical="center"/>
      <protection locked="0"/>
    </xf>
    <xf numFmtId="166" fontId="12" fillId="3" borderId="35" xfId="0" quotePrefix="1" applyNumberFormat="1" applyFont="1" applyFill="1" applyBorder="1" applyAlignment="1" applyProtection="1">
      <alignment horizontal="right" vertical="center"/>
      <protection locked="0"/>
    </xf>
    <xf numFmtId="166" fontId="12" fillId="3" borderId="18" xfId="14" quotePrefix="1" applyNumberFormat="1" applyFont="1" applyFill="1" applyBorder="1" applyAlignment="1" applyProtection="1">
      <alignment horizontal="right" vertical="center"/>
      <protection locked="0"/>
    </xf>
    <xf numFmtId="166" fontId="12" fillId="3" borderId="18" xfId="0" quotePrefix="1" applyNumberFormat="1" applyFont="1" applyFill="1" applyBorder="1" applyAlignment="1" applyProtection="1">
      <alignment vertical="center"/>
      <protection locked="0"/>
    </xf>
    <xf numFmtId="166" fontId="3" fillId="3" borderId="18" xfId="0" applyNumberFormat="1" applyFont="1" applyFill="1" applyBorder="1" applyAlignment="1" applyProtection="1">
      <alignment horizontal="right" vertical="center"/>
      <protection locked="0"/>
    </xf>
    <xf numFmtId="166" fontId="3" fillId="12" borderId="1" xfId="14" quotePrefix="1" applyNumberFormat="1" applyFont="1" applyFill="1" applyBorder="1" applyAlignment="1" applyProtection="1">
      <alignment horizontal="left" vertical="center"/>
      <protection locked="0"/>
    </xf>
    <xf numFmtId="166" fontId="3" fillId="12" borderId="1" xfId="0" quotePrefix="1" applyNumberFormat="1" applyFont="1" applyFill="1" applyBorder="1" applyAlignment="1" applyProtection="1">
      <alignment horizontal="left" vertical="center"/>
      <protection locked="0"/>
    </xf>
    <xf numFmtId="166" fontId="12" fillId="12" borderId="1" xfId="0" quotePrefix="1" applyNumberFormat="1" applyFont="1" applyFill="1" applyBorder="1" applyAlignment="1" applyProtection="1">
      <alignment horizontal="right" vertical="center"/>
      <protection locked="0"/>
    </xf>
    <xf numFmtId="166" fontId="12" fillId="12" borderId="1" xfId="14" quotePrefix="1" applyNumberFormat="1" applyFont="1" applyFill="1" applyBorder="1" applyAlignment="1" applyProtection="1">
      <alignment horizontal="right" vertical="center"/>
      <protection locked="0"/>
    </xf>
    <xf numFmtId="166" fontId="12" fillId="12" borderId="1" xfId="14" quotePrefix="1" applyNumberFormat="1" applyFont="1" applyFill="1" applyBorder="1" applyAlignment="1" applyProtection="1">
      <alignment vertical="center"/>
      <protection locked="0"/>
    </xf>
    <xf numFmtId="166" fontId="3" fillId="12" borderId="1" xfId="0" applyNumberFormat="1" applyFont="1" applyFill="1" applyBorder="1" applyAlignment="1" applyProtection="1">
      <alignment horizontal="right" vertical="center"/>
      <protection locked="0"/>
    </xf>
    <xf numFmtId="166" fontId="3" fillId="3" borderId="1" xfId="14" quotePrefix="1" applyNumberFormat="1" applyFont="1" applyFill="1" applyBorder="1" applyAlignment="1" applyProtection="1">
      <alignment horizontal="left" vertical="center"/>
      <protection locked="0"/>
    </xf>
    <xf numFmtId="166" fontId="3" fillId="3" borderId="1" xfId="0" quotePrefix="1" applyNumberFormat="1" applyFont="1" applyFill="1" applyBorder="1" applyAlignment="1" applyProtection="1">
      <alignment horizontal="left" vertical="center"/>
      <protection locked="0"/>
    </xf>
    <xf numFmtId="166" fontId="12" fillId="3" borderId="1" xfId="0" quotePrefix="1" applyNumberFormat="1" applyFont="1" applyFill="1" applyBorder="1" applyAlignment="1" applyProtection="1">
      <alignment horizontal="right" vertical="center"/>
      <protection locked="0"/>
    </xf>
    <xf numFmtId="166" fontId="12" fillId="3" borderId="1" xfId="0" quotePrefix="1" applyNumberFormat="1" applyFont="1" applyFill="1" applyBorder="1" applyAlignment="1" applyProtection="1">
      <alignment vertical="center"/>
      <protection locked="0"/>
    </xf>
    <xf numFmtId="166" fontId="3" fillId="3" borderId="1" xfId="0" applyNumberFormat="1" applyFont="1" applyFill="1" applyBorder="1" applyAlignment="1" applyProtection="1">
      <alignment horizontal="right" vertical="center"/>
      <protection locked="0"/>
    </xf>
    <xf numFmtId="166" fontId="12" fillId="12" borderId="1" xfId="0" quotePrefix="1" applyNumberFormat="1" applyFont="1" applyFill="1" applyBorder="1" applyAlignment="1" applyProtection="1">
      <alignment vertical="center"/>
      <protection locked="0"/>
    </xf>
    <xf numFmtId="166" fontId="12" fillId="3" borderId="11" xfId="0" quotePrefix="1" applyNumberFormat="1" applyFont="1" applyFill="1" applyBorder="1" applyAlignment="1" applyProtection="1">
      <alignment horizontal="right" vertical="center"/>
      <protection locked="0"/>
    </xf>
    <xf numFmtId="166" fontId="12" fillId="12" borderId="11" xfId="0" quotePrefix="1" applyNumberFormat="1" applyFont="1" applyFill="1" applyBorder="1" applyAlignment="1" applyProtection="1">
      <alignment horizontal="right" vertical="center"/>
      <protection locked="0"/>
    </xf>
    <xf numFmtId="166" fontId="12" fillId="3" borderId="1" xfId="14" quotePrefix="1" applyNumberFormat="1" applyFont="1" applyFill="1" applyBorder="1" applyAlignment="1" applyProtection="1">
      <alignment horizontal="right" vertical="center"/>
      <protection locked="0"/>
    </xf>
    <xf numFmtId="166" fontId="3" fillId="12" borderId="18" xfId="14" quotePrefix="1" applyNumberFormat="1" applyFont="1" applyFill="1" applyBorder="1" applyAlignment="1" applyProtection="1">
      <alignment horizontal="left" vertical="center"/>
      <protection locked="0"/>
    </xf>
    <xf numFmtId="166" fontId="3" fillId="12" borderId="18" xfId="0" quotePrefix="1" applyNumberFormat="1" applyFont="1" applyFill="1" applyBorder="1" applyAlignment="1" applyProtection="1">
      <alignment horizontal="left" vertical="center"/>
      <protection locked="0"/>
    </xf>
    <xf numFmtId="166" fontId="12" fillId="12" borderId="18" xfId="0" quotePrefix="1" applyNumberFormat="1" applyFont="1" applyFill="1" applyBorder="1" applyAlignment="1" applyProtection="1">
      <alignment horizontal="right" vertical="center"/>
      <protection locked="0"/>
    </xf>
    <xf numFmtId="166" fontId="12" fillId="12" borderId="18" xfId="14" quotePrefix="1" applyNumberFormat="1" applyFont="1" applyFill="1" applyBorder="1" applyAlignment="1" applyProtection="1">
      <alignment horizontal="right" vertical="center"/>
      <protection locked="0"/>
    </xf>
    <xf numFmtId="166" fontId="12" fillId="12" borderId="18" xfId="0" quotePrefix="1" applyNumberFormat="1" applyFont="1" applyFill="1" applyBorder="1" applyAlignment="1" applyProtection="1">
      <alignment vertical="center"/>
      <protection locked="0"/>
    </xf>
    <xf numFmtId="166" fontId="12" fillId="3" borderId="1" xfId="14" quotePrefix="1" applyNumberFormat="1" applyFont="1" applyFill="1" applyBorder="1" applyAlignment="1" applyProtection="1">
      <alignment vertical="center"/>
      <protection locked="0"/>
    </xf>
    <xf numFmtId="166" fontId="3" fillId="3" borderId="11" xfId="0" applyNumberFormat="1" applyFont="1" applyFill="1" applyBorder="1" applyAlignment="1" applyProtection="1">
      <alignment horizontal="right" vertical="center"/>
      <protection locked="0"/>
    </xf>
    <xf numFmtId="166" fontId="2" fillId="9" borderId="11" xfId="0" applyNumberFormat="1" applyFont="1" applyFill="1" applyBorder="1" applyAlignment="1" applyProtection="1">
      <alignment horizontal="right" vertical="center"/>
      <protection locked="0"/>
    </xf>
    <xf numFmtId="174" fontId="3" fillId="12" borderId="1" xfId="9" applyNumberFormat="1" applyFont="1" applyFill="1" applyBorder="1" applyAlignment="1" applyProtection="1">
      <alignment vertical="center"/>
      <protection locked="0"/>
    </xf>
    <xf numFmtId="173" fontId="3" fillId="0" borderId="1" xfId="9" quotePrefix="1" applyNumberFormat="1" applyFont="1" applyFill="1" applyBorder="1" applyAlignment="1" applyProtection="1">
      <alignment vertical="center"/>
      <protection locked="0"/>
    </xf>
    <xf numFmtId="168" fontId="2" fillId="9" borderId="11" xfId="0" applyNumberFormat="1" applyFont="1" applyFill="1" applyBorder="1" applyAlignment="1">
      <alignment horizontal="right" vertical="center"/>
    </xf>
    <xf numFmtId="183" fontId="3" fillId="3" borderId="1" xfId="20" quotePrefix="1" applyNumberFormat="1" applyFont="1" applyFill="1" applyBorder="1" applyAlignment="1" applyProtection="1">
      <alignment horizontal="right" vertical="center"/>
      <protection locked="0"/>
    </xf>
    <xf numFmtId="183" fontId="3" fillId="12" borderId="18" xfId="20" quotePrefix="1" applyNumberFormat="1" applyFont="1" applyFill="1" applyBorder="1" applyAlignment="1" applyProtection="1">
      <alignment horizontal="right" vertical="center"/>
      <protection locked="0"/>
    </xf>
    <xf numFmtId="10" fontId="3" fillId="3" borderId="1" xfId="11" applyNumberFormat="1" applyFont="1" applyFill="1" applyBorder="1" applyAlignment="1" applyProtection="1">
      <alignment horizontal="right" vertical="center"/>
      <protection locked="0"/>
    </xf>
    <xf numFmtId="180" fontId="3" fillId="3" borderId="1" xfId="11" applyNumberFormat="1" applyFont="1" applyFill="1" applyBorder="1" applyAlignment="1">
      <alignment horizontal="right" vertical="center"/>
    </xf>
    <xf numFmtId="4" fontId="2" fillId="9" borderId="11" xfId="0" applyNumberFormat="1" applyFont="1" applyFill="1" applyBorder="1" applyAlignment="1" applyProtection="1">
      <alignment horizontal="right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2" fontId="2" fillId="9" borderId="1" xfId="0" quotePrefix="1" applyNumberFormat="1" applyFont="1" applyFill="1" applyBorder="1" applyAlignment="1" applyProtection="1">
      <alignment horizontal="left" vertical="center"/>
      <protection locked="0"/>
    </xf>
    <xf numFmtId="2" fontId="21" fillId="10" borderId="1" xfId="0" applyNumberFormat="1" applyFont="1" applyFill="1" applyBorder="1" applyAlignment="1" applyProtection="1">
      <alignment horizontal="left" vertical="center"/>
      <protection locked="0"/>
    </xf>
    <xf numFmtId="2" fontId="2" fillId="9" borderId="1" xfId="0" applyNumberFormat="1" applyFont="1" applyFill="1" applyBorder="1" applyAlignment="1" applyProtection="1">
      <alignment horizontal="left" vertical="center"/>
      <protection locked="0"/>
    </xf>
    <xf numFmtId="0" fontId="3" fillId="3" borderId="19" xfId="0" applyFont="1" applyFill="1" applyBorder="1" applyAlignment="1" applyProtection="1">
      <alignment horizontal="center" vertical="center"/>
      <protection locked="0"/>
    </xf>
    <xf numFmtId="0" fontId="3" fillId="3" borderId="20" xfId="0" applyFont="1" applyFill="1" applyBorder="1" applyAlignment="1" applyProtection="1">
      <alignment horizontal="center" vertical="center"/>
      <protection locked="0"/>
    </xf>
    <xf numFmtId="0" fontId="3" fillId="3" borderId="7" xfId="0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 applyProtection="1">
      <alignment horizontal="center" vertical="center"/>
      <protection locked="0"/>
    </xf>
    <xf numFmtId="0" fontId="3" fillId="0" borderId="20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165" fontId="3" fillId="0" borderId="19" xfId="0" applyNumberFormat="1" applyFont="1" applyBorder="1" applyAlignment="1" applyProtection="1">
      <alignment horizontal="center" vertical="center"/>
      <protection locked="0"/>
    </xf>
    <xf numFmtId="165" fontId="3" fillId="0" borderId="20" xfId="0" applyNumberFormat="1" applyFont="1" applyBorder="1" applyAlignment="1" applyProtection="1">
      <alignment horizontal="center" vertical="center"/>
      <protection locked="0"/>
    </xf>
    <xf numFmtId="165" fontId="3" fillId="0" borderId="7" xfId="0" applyNumberFormat="1" applyFont="1" applyBorder="1" applyAlignment="1" applyProtection="1">
      <alignment horizontal="center" vertical="center"/>
      <protection locked="0"/>
    </xf>
    <xf numFmtId="165" fontId="3" fillId="0" borderId="22" xfId="0" applyNumberFormat="1" applyFont="1" applyBorder="1" applyAlignment="1" applyProtection="1">
      <alignment horizontal="center" vertical="center"/>
      <protection locked="0"/>
    </xf>
    <xf numFmtId="165" fontId="3" fillId="0" borderId="10" xfId="0" applyNumberFormat="1" applyFont="1" applyBorder="1" applyAlignment="1" applyProtection="1">
      <alignment horizontal="center" vertical="center"/>
      <protection locked="0"/>
    </xf>
    <xf numFmtId="165" fontId="3" fillId="0" borderId="23" xfId="0" applyNumberFormat="1" applyFont="1" applyBorder="1" applyAlignment="1" applyProtection="1">
      <alignment horizontal="center" vertical="center"/>
      <protection locked="0"/>
    </xf>
    <xf numFmtId="2" fontId="3" fillId="0" borderId="19" xfId="0" applyNumberFormat="1" applyFont="1" applyBorder="1" applyAlignment="1" applyProtection="1">
      <alignment horizontal="center" vertical="center"/>
      <protection locked="0"/>
    </xf>
    <xf numFmtId="2" fontId="3" fillId="0" borderId="20" xfId="0" applyNumberFormat="1" applyFont="1" applyBorder="1" applyAlignment="1" applyProtection="1">
      <alignment horizontal="center" vertical="center"/>
      <protection locked="0"/>
    </xf>
    <xf numFmtId="2" fontId="3" fillId="0" borderId="7" xfId="0" applyNumberFormat="1" applyFont="1" applyBorder="1" applyAlignment="1" applyProtection="1">
      <alignment horizontal="center" vertical="center"/>
      <protection locked="0"/>
    </xf>
    <xf numFmtId="165" fontId="3" fillId="0" borderId="0" xfId="0" applyNumberFormat="1" applyFont="1" applyAlignment="1" applyProtection="1">
      <alignment horizontal="center" vertical="center"/>
      <protection locked="0"/>
    </xf>
    <xf numFmtId="165" fontId="4" fillId="0" borderId="4" xfId="0" applyNumberFormat="1" applyFont="1" applyBorder="1" applyAlignment="1" applyProtection="1">
      <alignment horizontal="left" vertical="center"/>
      <protection locked="0"/>
    </xf>
    <xf numFmtId="165" fontId="4" fillId="0" borderId="0" xfId="0" applyNumberFormat="1" applyFont="1" applyAlignment="1" applyProtection="1">
      <alignment horizontal="left" vertical="center"/>
      <protection locked="0"/>
    </xf>
    <xf numFmtId="165" fontId="3" fillId="0" borderId="4" xfId="0" applyNumberFormat="1" applyFont="1" applyBorder="1" applyAlignment="1" applyProtection="1">
      <alignment horizontal="center" vertical="center"/>
      <protection locked="0"/>
    </xf>
    <xf numFmtId="165" fontId="5" fillId="0" borderId="0" xfId="0" applyNumberFormat="1" applyFont="1" applyAlignment="1" applyProtection="1">
      <alignment horizontal="center" vertical="center"/>
      <protection locked="0"/>
    </xf>
    <xf numFmtId="2" fontId="2" fillId="9" borderId="19" xfId="0" applyNumberFormat="1" applyFont="1" applyFill="1" applyBorder="1" applyAlignment="1" applyProtection="1">
      <alignment horizontal="left" vertical="center"/>
      <protection locked="0"/>
    </xf>
    <xf numFmtId="2" fontId="2" fillId="9" borderId="20" xfId="0" applyNumberFormat="1" applyFont="1" applyFill="1" applyBorder="1" applyAlignment="1" applyProtection="1">
      <alignment horizontal="left" vertical="center"/>
      <protection locked="0"/>
    </xf>
    <xf numFmtId="2" fontId="2" fillId="9" borderId="7" xfId="0" applyNumberFormat="1" applyFont="1" applyFill="1" applyBorder="1" applyAlignment="1" applyProtection="1">
      <alignment horizontal="left" vertical="center"/>
      <protection locked="0"/>
    </xf>
    <xf numFmtId="2" fontId="21" fillId="10" borderId="19" xfId="0" quotePrefix="1" applyNumberFormat="1" applyFont="1" applyFill="1" applyBorder="1" applyAlignment="1" applyProtection="1">
      <alignment horizontal="left" vertical="center"/>
      <protection locked="0"/>
    </xf>
    <xf numFmtId="2" fontId="21" fillId="10" borderId="20" xfId="0" quotePrefix="1" applyNumberFormat="1" applyFont="1" applyFill="1" applyBorder="1" applyAlignment="1" applyProtection="1">
      <alignment horizontal="left" vertical="center"/>
      <protection locked="0"/>
    </xf>
    <xf numFmtId="2" fontId="21" fillId="10" borderId="7" xfId="0" quotePrefix="1" applyNumberFormat="1" applyFont="1" applyFill="1" applyBorder="1" applyAlignment="1" applyProtection="1">
      <alignment horizontal="left" vertical="center"/>
      <protection locked="0"/>
    </xf>
    <xf numFmtId="2" fontId="21" fillId="10" borderId="19" xfId="0" applyNumberFormat="1" applyFont="1" applyFill="1" applyBorder="1" applyAlignment="1" applyProtection="1">
      <alignment horizontal="left" vertical="center"/>
      <protection locked="0"/>
    </xf>
    <xf numFmtId="2" fontId="21" fillId="10" borderId="20" xfId="0" applyNumberFormat="1" applyFont="1" applyFill="1" applyBorder="1" applyAlignment="1" applyProtection="1">
      <alignment horizontal="left" vertical="center"/>
      <protection locked="0"/>
    </xf>
    <xf numFmtId="2" fontId="21" fillId="10" borderId="7" xfId="0" applyNumberFormat="1" applyFont="1" applyFill="1" applyBorder="1" applyAlignment="1" applyProtection="1">
      <alignment horizontal="left" vertical="center"/>
      <protection locked="0"/>
    </xf>
    <xf numFmtId="165" fontId="3" fillId="0" borderId="24" xfId="0" applyNumberFormat="1" applyFont="1" applyBorder="1" applyAlignment="1" applyProtection="1">
      <alignment horizontal="center" vertical="center"/>
      <protection locked="0"/>
    </xf>
    <xf numFmtId="165" fontId="3" fillId="0" borderId="21" xfId="0" applyNumberFormat="1" applyFont="1" applyBorder="1" applyAlignment="1" applyProtection="1">
      <alignment horizontal="center" vertical="center"/>
      <protection locked="0"/>
    </xf>
    <xf numFmtId="165" fontId="3" fillId="0" borderId="25" xfId="0" applyNumberFormat="1" applyFont="1" applyBorder="1" applyAlignment="1" applyProtection="1">
      <alignment horizontal="center" vertical="center"/>
      <protection locked="0"/>
    </xf>
    <xf numFmtId="165" fontId="24" fillId="5" borderId="24" xfId="0" applyNumberFormat="1" applyFont="1" applyFill="1" applyBorder="1" applyAlignment="1" applyProtection="1">
      <alignment horizontal="center" vertical="center" wrapText="1"/>
      <protection locked="0"/>
    </xf>
    <xf numFmtId="165" fontId="24" fillId="5" borderId="21" xfId="0" applyNumberFormat="1" applyFont="1" applyFill="1" applyBorder="1" applyAlignment="1" applyProtection="1">
      <alignment horizontal="center" vertical="center" wrapText="1"/>
      <protection locked="0"/>
    </xf>
    <xf numFmtId="165" fontId="24" fillId="5" borderId="25" xfId="0" applyNumberFormat="1" applyFont="1" applyFill="1" applyBorder="1" applyAlignment="1" applyProtection="1">
      <alignment horizontal="center" vertical="center" wrapText="1"/>
      <protection locked="0"/>
    </xf>
    <xf numFmtId="165" fontId="24" fillId="5" borderId="10" xfId="0" applyNumberFormat="1" applyFont="1" applyFill="1" applyBorder="1" applyAlignment="1" applyProtection="1">
      <alignment horizontal="center" vertical="center" wrapText="1"/>
      <protection locked="0"/>
    </xf>
    <xf numFmtId="165" fontId="18" fillId="0" borderId="0" xfId="0" applyNumberFormat="1" applyFont="1" applyFill="1" applyAlignment="1" applyProtection="1">
      <alignment horizontal="center" vertical="center"/>
      <protection locked="0"/>
    </xf>
    <xf numFmtId="2" fontId="3" fillId="0" borderId="1" xfId="0" applyNumberFormat="1" applyFont="1" applyBorder="1" applyAlignment="1" applyProtection="1">
      <alignment horizontal="center" vertical="center"/>
      <protection locked="0"/>
    </xf>
    <xf numFmtId="165" fontId="2" fillId="0" borderId="1" xfId="0" applyNumberFormat="1" applyFont="1" applyBorder="1" applyAlignment="1" applyProtection="1">
      <alignment horizontal="left" vertical="center"/>
      <protection locked="0"/>
    </xf>
    <xf numFmtId="2" fontId="2" fillId="3" borderId="19" xfId="0" applyNumberFormat="1" applyFont="1" applyFill="1" applyBorder="1" applyAlignment="1" applyProtection="1">
      <alignment horizontal="center" vertical="center"/>
      <protection locked="0"/>
    </xf>
    <xf numFmtId="2" fontId="2" fillId="3" borderId="20" xfId="0" applyNumberFormat="1" applyFont="1" applyFill="1" applyBorder="1" applyAlignment="1" applyProtection="1">
      <alignment horizontal="center" vertical="center"/>
      <protection locked="0"/>
    </xf>
    <xf numFmtId="2" fontId="2" fillId="3" borderId="7" xfId="0" applyNumberFormat="1" applyFont="1" applyFill="1" applyBorder="1" applyAlignment="1" applyProtection="1">
      <alignment horizontal="center" vertical="center"/>
      <protection locked="0"/>
    </xf>
    <xf numFmtId="2" fontId="2" fillId="9" borderId="1" xfId="0" quotePrefix="1" applyNumberFormat="1" applyFont="1" applyFill="1" applyBorder="1" applyAlignment="1">
      <alignment horizontal="left" vertical="center"/>
    </xf>
    <xf numFmtId="2" fontId="2" fillId="0" borderId="19" xfId="0" applyNumberFormat="1" applyFont="1" applyBorder="1" applyAlignment="1" applyProtection="1">
      <alignment horizontal="center" vertical="center"/>
      <protection locked="0"/>
    </xf>
    <xf numFmtId="2" fontId="2" fillId="0" borderId="20" xfId="0" applyNumberFormat="1" applyFont="1" applyBorder="1" applyAlignment="1" applyProtection="1">
      <alignment horizontal="center" vertical="center"/>
      <protection locked="0"/>
    </xf>
    <xf numFmtId="2" fontId="2" fillId="0" borderId="7" xfId="0" applyNumberFormat="1" applyFont="1" applyBorder="1" applyAlignment="1" applyProtection="1">
      <alignment horizontal="center" vertical="center"/>
      <protection locked="0"/>
    </xf>
    <xf numFmtId="2" fontId="2" fillId="9" borderId="11" xfId="0" applyNumberFormat="1" applyFont="1" applyFill="1" applyBorder="1" applyAlignment="1" applyProtection="1">
      <alignment horizontal="left" vertical="center"/>
      <protection locked="0"/>
    </xf>
    <xf numFmtId="2" fontId="20" fillId="6" borderId="12" xfId="0" applyNumberFormat="1" applyFont="1" applyFill="1" applyBorder="1" applyAlignment="1" applyProtection="1">
      <alignment horizontal="left" vertical="center"/>
      <protection locked="0"/>
    </xf>
    <xf numFmtId="2" fontId="20" fillId="6" borderId="13" xfId="0" applyNumberFormat="1" applyFont="1" applyFill="1" applyBorder="1" applyAlignment="1" applyProtection="1">
      <alignment horizontal="left" vertical="center"/>
      <protection locked="0"/>
    </xf>
    <xf numFmtId="2" fontId="20" fillId="6" borderId="14" xfId="0" applyNumberFormat="1" applyFont="1" applyFill="1" applyBorder="1" applyAlignment="1" applyProtection="1">
      <alignment horizontal="left" vertical="center"/>
      <protection locked="0"/>
    </xf>
    <xf numFmtId="2" fontId="18" fillId="6" borderId="12" xfId="0" applyNumberFormat="1" applyFont="1" applyFill="1" applyBorder="1" applyAlignment="1" applyProtection="1">
      <alignment horizontal="left" vertical="center"/>
      <protection locked="0"/>
    </xf>
    <xf numFmtId="2" fontId="18" fillId="6" borderId="13" xfId="0" applyNumberFormat="1" applyFont="1" applyFill="1" applyBorder="1" applyAlignment="1" applyProtection="1">
      <alignment horizontal="left" vertical="center"/>
      <protection locked="0"/>
    </xf>
    <xf numFmtId="2" fontId="18" fillId="6" borderId="14" xfId="0" applyNumberFormat="1" applyFont="1" applyFill="1" applyBorder="1" applyAlignment="1" applyProtection="1">
      <alignment horizontal="left" vertical="center"/>
      <protection locked="0"/>
    </xf>
    <xf numFmtId="165" fontId="3" fillId="0" borderId="9" xfId="0" applyNumberFormat="1" applyFont="1" applyBorder="1" applyAlignment="1" applyProtection="1">
      <alignment horizontal="center" vertical="center"/>
      <protection locked="0"/>
    </xf>
    <xf numFmtId="165" fontId="24" fillId="5" borderId="30" xfId="0" applyNumberFormat="1" applyFont="1" applyFill="1" applyBorder="1" applyAlignment="1" applyProtection="1">
      <alignment horizontal="center" vertical="center" wrapText="1"/>
      <protection locked="0"/>
    </xf>
    <xf numFmtId="165" fontId="24" fillId="5" borderId="0" xfId="0" applyNumberFormat="1" applyFont="1" applyFill="1" applyBorder="1" applyAlignment="1" applyProtection="1">
      <alignment horizontal="center" vertical="center" wrapText="1"/>
      <protection locked="0"/>
    </xf>
    <xf numFmtId="165" fontId="24" fillId="5" borderId="31" xfId="0" applyNumberFormat="1" applyFont="1" applyFill="1" applyBorder="1" applyAlignment="1" applyProtection="1">
      <alignment horizontal="center" vertical="center" wrapText="1"/>
      <protection locked="0"/>
    </xf>
    <xf numFmtId="0" fontId="25" fillId="5" borderId="26" xfId="0" applyFont="1" applyFill="1" applyBorder="1" applyAlignment="1">
      <alignment horizontal="center" vertical="center"/>
    </xf>
    <xf numFmtId="0" fontId="25" fillId="5" borderId="27" xfId="0" applyFont="1" applyFill="1" applyBorder="1" applyAlignment="1">
      <alignment horizontal="center" vertical="center"/>
    </xf>
    <xf numFmtId="0" fontId="25" fillId="5" borderId="28" xfId="0" applyFont="1" applyFill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25" fillId="5" borderId="32" xfId="0" applyFont="1" applyFill="1" applyBorder="1" applyAlignment="1">
      <alignment horizontal="center" vertical="center"/>
    </xf>
    <xf numFmtId="0" fontId="25" fillId="5" borderId="33" xfId="0" applyFont="1" applyFill="1" applyBorder="1" applyAlignment="1">
      <alignment horizontal="center" vertical="center"/>
    </xf>
    <xf numFmtId="0" fontId="25" fillId="5" borderId="34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3" fontId="15" fillId="9" borderId="19" xfId="0" applyNumberFormat="1" applyFont="1" applyFill="1" applyBorder="1" applyAlignment="1">
      <alignment horizontal="center" vertical="center"/>
    </xf>
    <xf numFmtId="3" fontId="15" fillId="9" borderId="20" xfId="0" applyNumberFormat="1" applyFont="1" applyFill="1" applyBorder="1" applyAlignment="1">
      <alignment horizontal="center" vertical="center"/>
    </xf>
    <xf numFmtId="3" fontId="15" fillId="9" borderId="7" xfId="0" applyNumberFormat="1" applyFont="1" applyFill="1" applyBorder="1" applyAlignment="1">
      <alignment horizontal="center" vertical="center"/>
    </xf>
    <xf numFmtId="2" fontId="27" fillId="10" borderId="1" xfId="0" applyNumberFormat="1" applyFont="1" applyFill="1" applyBorder="1" applyAlignment="1" applyProtection="1">
      <alignment horizontal="center" vertical="center"/>
      <protection locked="0"/>
    </xf>
    <xf numFmtId="165" fontId="27" fillId="11" borderId="1" xfId="0" applyNumberFormat="1" applyFont="1" applyFill="1" applyBorder="1" applyAlignment="1" applyProtection="1">
      <alignment horizontal="center" vertical="center"/>
      <protection locked="0"/>
    </xf>
    <xf numFmtId="1" fontId="27" fillId="11" borderId="1" xfId="0" applyNumberFormat="1" applyFont="1" applyFill="1" applyBorder="1" applyAlignment="1" applyProtection="1">
      <alignment horizontal="center" vertical="center"/>
      <protection locked="0"/>
    </xf>
    <xf numFmtId="168" fontId="27" fillId="11" borderId="1" xfId="0" applyNumberFormat="1" applyFont="1" applyFill="1" applyBorder="1" applyAlignment="1" applyProtection="1">
      <alignment horizontal="center" vertical="center"/>
      <protection locked="0"/>
    </xf>
    <xf numFmtId="2" fontId="28" fillId="13" borderId="1" xfId="0" applyNumberFormat="1" applyFont="1" applyFill="1" applyBorder="1" applyAlignment="1" applyProtection="1">
      <alignment horizontal="left" vertical="center"/>
      <protection locked="0"/>
    </xf>
    <xf numFmtId="2" fontId="28" fillId="9" borderId="1" xfId="0" applyNumberFormat="1" applyFont="1" applyFill="1" applyBorder="1" applyAlignment="1" applyProtection="1">
      <alignment horizontal="left" vertical="center"/>
      <protection locked="0"/>
    </xf>
    <xf numFmtId="170" fontId="29" fillId="0" borderId="1" xfId="0" quotePrefix="1" applyNumberFormat="1" applyFont="1" applyFill="1" applyBorder="1" applyAlignment="1">
      <alignment horizontal="left" vertical="center"/>
    </xf>
    <xf numFmtId="1" fontId="30" fillId="0" borderId="1" xfId="0" applyNumberFormat="1" applyFont="1" applyFill="1" applyBorder="1" applyAlignment="1" applyProtection="1">
      <alignment horizontal="right" vertical="center"/>
      <protection locked="0"/>
    </xf>
    <xf numFmtId="165" fontId="28" fillId="0" borderId="1" xfId="0" applyNumberFormat="1" applyFont="1" applyFill="1" applyBorder="1" applyAlignment="1">
      <alignment horizontal="right" vertical="center"/>
    </xf>
    <xf numFmtId="170" fontId="29" fillId="12" borderId="1" xfId="0" quotePrefix="1" applyNumberFormat="1" applyFont="1" applyFill="1" applyBorder="1" applyAlignment="1">
      <alignment horizontal="left" vertical="center"/>
    </xf>
    <xf numFmtId="1" fontId="30" fillId="12" borderId="1" xfId="0" applyNumberFormat="1" applyFont="1" applyFill="1" applyBorder="1" applyAlignment="1" applyProtection="1">
      <alignment horizontal="right" vertical="center"/>
      <protection locked="0"/>
    </xf>
    <xf numFmtId="165" fontId="28" fillId="12" borderId="1" xfId="0" applyNumberFormat="1" applyFont="1" applyFill="1" applyBorder="1" applyAlignment="1">
      <alignment horizontal="right" vertical="center"/>
    </xf>
    <xf numFmtId="2" fontId="28" fillId="9" borderId="1" xfId="0" applyNumberFormat="1" applyFont="1" applyFill="1" applyBorder="1" applyAlignment="1" applyProtection="1">
      <alignment vertical="center"/>
      <protection locked="0"/>
    </xf>
    <xf numFmtId="165" fontId="28" fillId="9" borderId="1" xfId="0" applyNumberFormat="1" applyFont="1" applyFill="1" applyBorder="1" applyAlignment="1">
      <alignment horizontal="right" vertical="center"/>
    </xf>
    <xf numFmtId="165" fontId="30" fillId="0" borderId="19" xfId="0" applyNumberFormat="1" applyFont="1" applyBorder="1" applyAlignment="1" applyProtection="1">
      <alignment horizontal="center" vertical="center"/>
      <protection locked="0"/>
    </xf>
    <xf numFmtId="165" fontId="30" fillId="0" borderId="20" xfId="0" applyNumberFormat="1" applyFont="1" applyBorder="1" applyAlignment="1" applyProtection="1">
      <alignment horizontal="center" vertical="center"/>
      <protection locked="0"/>
    </xf>
    <xf numFmtId="165" fontId="30" fillId="0" borderId="7" xfId="0" applyNumberFormat="1" applyFont="1" applyBorder="1" applyAlignment="1" applyProtection="1">
      <alignment horizontal="center" vertical="center"/>
      <protection locked="0"/>
    </xf>
    <xf numFmtId="2" fontId="28" fillId="9" borderId="19" xfId="0" applyNumberFormat="1" applyFont="1" applyFill="1" applyBorder="1" applyAlignment="1" applyProtection="1">
      <alignment horizontal="left" vertical="center"/>
      <protection locked="0"/>
    </xf>
    <xf numFmtId="2" fontId="28" fillId="9" borderId="20" xfId="0" applyNumberFormat="1" applyFont="1" applyFill="1" applyBorder="1" applyAlignment="1" applyProtection="1">
      <alignment horizontal="left" vertical="center"/>
      <protection locked="0"/>
    </xf>
    <xf numFmtId="2" fontId="28" fillId="9" borderId="7" xfId="0" applyNumberFormat="1" applyFont="1" applyFill="1" applyBorder="1" applyAlignment="1" applyProtection="1">
      <alignment horizontal="left" vertical="center"/>
      <protection locked="0"/>
    </xf>
    <xf numFmtId="2" fontId="30" fillId="0" borderId="15" xfId="0" applyNumberFormat="1" applyFont="1" applyFill="1" applyBorder="1" applyAlignment="1">
      <alignment horizontal="left" vertical="center"/>
    </xf>
    <xf numFmtId="165" fontId="30" fillId="0" borderId="11" xfId="0" applyNumberFormat="1" applyFont="1" applyFill="1" applyBorder="1" applyAlignment="1">
      <alignment horizontal="right" vertical="center"/>
    </xf>
    <xf numFmtId="165" fontId="28" fillId="0" borderId="11" xfId="0" applyNumberFormat="1" applyFont="1" applyFill="1" applyBorder="1" applyAlignment="1">
      <alignment horizontal="right" vertical="center"/>
    </xf>
    <xf numFmtId="2" fontId="30" fillId="12" borderId="15" xfId="0" applyNumberFormat="1" applyFont="1" applyFill="1" applyBorder="1" applyAlignment="1">
      <alignment horizontal="left" vertical="center"/>
    </xf>
    <xf numFmtId="165" fontId="30" fillId="12" borderId="11" xfId="0" applyNumberFormat="1" applyFont="1" applyFill="1" applyBorder="1" applyAlignment="1">
      <alignment horizontal="right" vertical="center"/>
    </xf>
    <xf numFmtId="165" fontId="28" fillId="12" borderId="11" xfId="0" applyNumberFormat="1" applyFont="1" applyFill="1" applyBorder="1" applyAlignment="1">
      <alignment horizontal="right" vertical="center"/>
    </xf>
    <xf numFmtId="2" fontId="30" fillId="0" borderId="3" xfId="0" applyNumberFormat="1" applyFont="1" applyFill="1" applyBorder="1" applyAlignment="1">
      <alignment horizontal="left" vertical="center"/>
    </xf>
    <xf numFmtId="165" fontId="30" fillId="0" borderId="1" xfId="0" applyNumberFormat="1" applyFont="1" applyFill="1" applyBorder="1" applyAlignment="1">
      <alignment horizontal="right" vertical="center"/>
    </xf>
    <xf numFmtId="2" fontId="30" fillId="12" borderId="3" xfId="0" applyNumberFormat="1" applyFont="1" applyFill="1" applyBorder="1" applyAlignment="1">
      <alignment horizontal="left" vertical="center"/>
    </xf>
    <xf numFmtId="165" fontId="30" fillId="12" borderId="1" xfId="0" applyNumberFormat="1" applyFont="1" applyFill="1" applyBorder="1" applyAlignment="1">
      <alignment horizontal="right" vertical="center"/>
    </xf>
    <xf numFmtId="2" fontId="28" fillId="9" borderId="3" xfId="0" applyNumberFormat="1" applyFont="1" applyFill="1" applyBorder="1" applyAlignment="1" applyProtection="1">
      <alignment vertical="center"/>
      <protection locked="0"/>
    </xf>
    <xf numFmtId="0" fontId="31" fillId="0" borderId="15" xfId="0" applyFont="1" applyFill="1" applyBorder="1"/>
    <xf numFmtId="165" fontId="31" fillId="0" borderId="11" xfId="0" applyNumberFormat="1" applyFont="1" applyFill="1" applyBorder="1" applyAlignment="1">
      <alignment horizontal="right" vertical="center"/>
    </xf>
    <xf numFmtId="3" fontId="31" fillId="0" borderId="11" xfId="0" applyNumberFormat="1" applyFont="1" applyFill="1" applyBorder="1" applyAlignment="1">
      <alignment horizontal="right" vertical="center"/>
    </xf>
    <xf numFmtId="1" fontId="30" fillId="0" borderId="11" xfId="13" applyNumberFormat="1" applyFont="1" applyFill="1" applyBorder="1" applyAlignment="1">
      <alignment horizontal="right" vertical="center"/>
    </xf>
    <xf numFmtId="1" fontId="32" fillId="0" borderId="11" xfId="0" applyNumberFormat="1" applyFont="1" applyFill="1" applyBorder="1" applyAlignment="1">
      <alignment horizontal="right" vertical="center"/>
    </xf>
    <xf numFmtId="0" fontId="32" fillId="3" borderId="11" xfId="0" applyFont="1" applyFill="1" applyBorder="1" applyAlignment="1">
      <alignment horizontal="right"/>
    </xf>
    <xf numFmtId="1" fontId="30" fillId="0" borderId="11" xfId="0" applyNumberFormat="1" applyFont="1" applyFill="1" applyBorder="1" applyAlignment="1">
      <alignment horizontal="right" vertical="center"/>
    </xf>
    <xf numFmtId="165" fontId="33" fillId="0" borderId="11" xfId="0" applyNumberFormat="1" applyFont="1" applyFill="1" applyBorder="1" applyAlignment="1">
      <alignment horizontal="right" vertical="center"/>
    </xf>
    <xf numFmtId="0" fontId="31" fillId="12" borderId="3" xfId="0" applyFont="1" applyFill="1" applyBorder="1"/>
    <xf numFmtId="165" fontId="31" fillId="12" borderId="1" xfId="0" applyNumberFormat="1" applyFont="1" applyFill="1" applyBorder="1" applyAlignment="1">
      <alignment horizontal="right" vertical="center"/>
    </xf>
    <xf numFmtId="3" fontId="31" fillId="12" borderId="1" xfId="0" applyNumberFormat="1" applyFont="1" applyFill="1" applyBorder="1" applyAlignment="1">
      <alignment horizontal="right" vertical="center"/>
    </xf>
    <xf numFmtId="1" fontId="31" fillId="12" borderId="1" xfId="0" applyNumberFormat="1" applyFont="1" applyFill="1" applyBorder="1" applyAlignment="1">
      <alignment horizontal="right" vertical="center"/>
    </xf>
    <xf numFmtId="1" fontId="30" fillId="14" borderId="1" xfId="13" applyNumberFormat="1" applyFont="1" applyFill="1" applyBorder="1" applyAlignment="1">
      <alignment horizontal="right" vertical="center"/>
    </xf>
    <xf numFmtId="1" fontId="32" fillId="12" borderId="1" xfId="0" applyNumberFormat="1" applyFont="1" applyFill="1" applyBorder="1" applyAlignment="1">
      <alignment horizontal="right" vertical="center"/>
    </xf>
    <xf numFmtId="0" fontId="32" fillId="12" borderId="1" xfId="0" applyFont="1" applyFill="1" applyBorder="1" applyAlignment="1">
      <alignment horizontal="right"/>
    </xf>
    <xf numFmtId="1" fontId="30" fillId="12" borderId="1" xfId="0" applyNumberFormat="1" applyFont="1" applyFill="1" applyBorder="1" applyAlignment="1">
      <alignment horizontal="right" vertical="center"/>
    </xf>
    <xf numFmtId="165" fontId="33" fillId="12" borderId="11" xfId="0" applyNumberFormat="1" applyFont="1" applyFill="1" applyBorder="1" applyAlignment="1">
      <alignment horizontal="right" vertical="center"/>
    </xf>
    <xf numFmtId="0" fontId="31" fillId="0" borderId="3" xfId="0" applyFont="1" applyFill="1" applyBorder="1"/>
    <xf numFmtId="165" fontId="31" fillId="0" borderId="1" xfId="0" applyNumberFormat="1" applyFont="1" applyFill="1" applyBorder="1" applyAlignment="1">
      <alignment horizontal="right" vertical="center"/>
    </xf>
    <xf numFmtId="1" fontId="31" fillId="0" borderId="1" xfId="0" applyNumberFormat="1" applyFont="1" applyFill="1" applyBorder="1" applyAlignment="1">
      <alignment horizontal="right" vertical="center"/>
    </xf>
    <xf numFmtId="1" fontId="30" fillId="0" borderId="1" xfId="13" applyNumberFormat="1" applyFont="1" applyFill="1" applyBorder="1" applyAlignment="1">
      <alignment horizontal="right" vertical="center"/>
    </xf>
    <xf numFmtId="1" fontId="32" fillId="0" borderId="1" xfId="0" applyNumberFormat="1" applyFont="1" applyFill="1" applyBorder="1" applyAlignment="1">
      <alignment horizontal="right" vertical="center"/>
    </xf>
    <xf numFmtId="0" fontId="32" fillId="0" borderId="1" xfId="0" applyFont="1" applyFill="1" applyBorder="1" applyAlignment="1">
      <alignment horizontal="right" vertical="center"/>
    </xf>
    <xf numFmtId="1" fontId="30" fillId="0" borderId="1" xfId="0" applyNumberFormat="1" applyFont="1" applyFill="1" applyBorder="1" applyAlignment="1">
      <alignment horizontal="right" vertical="center"/>
    </xf>
    <xf numFmtId="3" fontId="28" fillId="9" borderId="1" xfId="0" applyNumberFormat="1" applyFont="1" applyFill="1" applyBorder="1" applyAlignment="1">
      <alignment horizontal="right" vertical="center"/>
    </xf>
    <xf numFmtId="1" fontId="28" fillId="9" borderId="1" xfId="0" applyNumberFormat="1" applyFont="1" applyFill="1" applyBorder="1" applyAlignment="1">
      <alignment horizontal="right" vertical="center"/>
    </xf>
    <xf numFmtId="0" fontId="28" fillId="9" borderId="1" xfId="0" applyNumberFormat="1" applyFont="1" applyFill="1" applyBorder="1" applyAlignment="1">
      <alignment horizontal="right" vertical="center"/>
    </xf>
    <xf numFmtId="165" fontId="33" fillId="9" borderId="11" xfId="0" applyNumberFormat="1" applyFont="1" applyFill="1" applyBorder="1" applyAlignment="1">
      <alignment horizontal="right" vertical="center"/>
    </xf>
    <xf numFmtId="2" fontId="34" fillId="9" borderId="19" xfId="0" applyNumberFormat="1" applyFont="1" applyFill="1" applyBorder="1" applyAlignment="1" applyProtection="1">
      <alignment horizontal="left" vertical="center"/>
      <protection locked="0"/>
    </xf>
    <xf numFmtId="2" fontId="34" fillId="9" borderId="20" xfId="0" applyNumberFormat="1" applyFont="1" applyFill="1" applyBorder="1" applyAlignment="1" applyProtection="1">
      <alignment horizontal="left" vertical="center"/>
      <protection locked="0"/>
    </xf>
    <xf numFmtId="2" fontId="34" fillId="9" borderId="7" xfId="0" applyNumberFormat="1" applyFont="1" applyFill="1" applyBorder="1" applyAlignment="1" applyProtection="1">
      <alignment horizontal="left" vertical="center"/>
      <protection locked="0"/>
    </xf>
    <xf numFmtId="0" fontId="35" fillId="0" borderId="15" xfId="0" applyFont="1" applyFill="1" applyBorder="1"/>
    <xf numFmtId="3" fontId="36" fillId="0" borderId="11" xfId="0" applyNumberFormat="1" applyFont="1" applyFill="1" applyBorder="1" applyAlignment="1" applyProtection="1">
      <alignment horizontal="right" vertical="center"/>
      <protection locked="0"/>
    </xf>
    <xf numFmtId="3" fontId="36" fillId="0" borderId="11" xfId="0" applyNumberFormat="1" applyFont="1" applyFill="1" applyBorder="1" applyAlignment="1" applyProtection="1">
      <alignment vertical="center"/>
      <protection locked="0"/>
    </xf>
    <xf numFmtId="1" fontId="36" fillId="0" borderId="11" xfId="0" applyNumberFormat="1" applyFont="1" applyFill="1" applyBorder="1" applyAlignment="1" applyProtection="1">
      <alignment vertical="center"/>
      <protection locked="0"/>
    </xf>
    <xf numFmtId="1" fontId="36" fillId="0" borderId="11" xfId="13" applyNumberFormat="1" applyFont="1" applyFill="1" applyBorder="1" applyAlignment="1">
      <alignment horizontal="right" vertical="center"/>
    </xf>
    <xf numFmtId="1" fontId="36" fillId="0" borderId="11" xfId="0" applyNumberFormat="1" applyFont="1" applyFill="1" applyBorder="1" applyAlignment="1">
      <alignment horizontal="right" vertical="center"/>
    </xf>
    <xf numFmtId="0" fontId="37" fillId="3" borderId="11" xfId="0" applyFont="1" applyFill="1" applyBorder="1" applyAlignment="1">
      <alignment horizontal="right"/>
    </xf>
    <xf numFmtId="0" fontId="36" fillId="0" borderId="11" xfId="0" applyFont="1" applyFill="1" applyBorder="1" applyAlignment="1">
      <alignment horizontal="right" vertical="center"/>
    </xf>
    <xf numFmtId="165" fontId="34" fillId="0" borderId="11" xfId="0" applyNumberFormat="1" applyFont="1" applyFill="1" applyBorder="1" applyAlignment="1">
      <alignment horizontal="right" vertical="center"/>
    </xf>
    <xf numFmtId="165" fontId="34" fillId="0" borderId="1" xfId="0" applyNumberFormat="1" applyFont="1" applyFill="1" applyBorder="1" applyAlignment="1">
      <alignment horizontal="right" vertical="center"/>
    </xf>
    <xf numFmtId="0" fontId="35" fillId="12" borderId="3" xfId="0" applyFont="1" applyFill="1" applyBorder="1"/>
    <xf numFmtId="3" fontId="35" fillId="12" borderId="1" xfId="0" applyNumberFormat="1" applyFont="1" applyFill="1" applyBorder="1" applyAlignment="1" applyProtection="1">
      <alignment horizontal="right" vertical="center"/>
      <protection locked="0"/>
    </xf>
    <xf numFmtId="3" fontId="35" fillId="12" borderId="1" xfId="0" applyNumberFormat="1" applyFont="1" applyFill="1" applyBorder="1" applyAlignment="1" applyProtection="1">
      <alignment vertical="center"/>
      <protection locked="0"/>
    </xf>
    <xf numFmtId="1" fontId="35" fillId="12" borderId="1" xfId="0" applyNumberFormat="1" applyFont="1" applyFill="1" applyBorder="1" applyAlignment="1" applyProtection="1">
      <alignment vertical="center"/>
      <protection locked="0"/>
    </xf>
    <xf numFmtId="1" fontId="36" fillId="12" borderId="1" xfId="0" applyNumberFormat="1" applyFont="1" applyFill="1" applyBorder="1" applyAlignment="1" applyProtection="1">
      <alignment vertical="center"/>
      <protection locked="0"/>
    </xf>
    <xf numFmtId="1" fontId="36" fillId="14" borderId="1" xfId="13" applyNumberFormat="1" applyFont="1" applyFill="1" applyBorder="1" applyAlignment="1">
      <alignment horizontal="right" vertical="center"/>
    </xf>
    <xf numFmtId="1" fontId="36" fillId="12" borderId="1" xfId="0" applyNumberFormat="1" applyFont="1" applyFill="1" applyBorder="1" applyAlignment="1">
      <alignment horizontal="right" vertical="center"/>
    </xf>
    <xf numFmtId="0" fontId="37" fillId="12" borderId="1" xfId="0" applyFont="1" applyFill="1" applyBorder="1" applyAlignment="1">
      <alignment horizontal="right"/>
    </xf>
    <xf numFmtId="0" fontId="36" fillId="12" borderId="1" xfId="0" applyFont="1" applyFill="1" applyBorder="1" applyAlignment="1">
      <alignment horizontal="right" vertical="center"/>
    </xf>
    <xf numFmtId="165" fontId="34" fillId="12" borderId="1" xfId="0" applyNumberFormat="1" applyFont="1" applyFill="1" applyBorder="1" applyAlignment="1">
      <alignment horizontal="right" vertical="center"/>
    </xf>
    <xf numFmtId="0" fontId="35" fillId="0" borderId="3" xfId="0" applyFont="1" applyFill="1" applyBorder="1"/>
    <xf numFmtId="3" fontId="35" fillId="0" borderId="1" xfId="0" applyNumberFormat="1" applyFont="1" applyFill="1" applyBorder="1" applyAlignment="1" applyProtection="1">
      <alignment horizontal="right" vertical="center"/>
      <protection locked="0"/>
    </xf>
    <xf numFmtId="3" fontId="35" fillId="0" borderId="1" xfId="0" applyNumberFormat="1" applyFont="1" applyFill="1" applyBorder="1" applyAlignment="1" applyProtection="1">
      <alignment vertical="center"/>
      <protection locked="0"/>
    </xf>
    <xf numFmtId="1" fontId="35" fillId="0" borderId="1" xfId="0" applyNumberFormat="1" applyFont="1" applyFill="1" applyBorder="1" applyAlignment="1" applyProtection="1">
      <alignment vertical="center"/>
      <protection locked="0"/>
    </xf>
    <xf numFmtId="1" fontId="36" fillId="0" borderId="1" xfId="0" applyNumberFormat="1" applyFont="1" applyFill="1" applyBorder="1" applyAlignment="1" applyProtection="1">
      <alignment vertical="center"/>
      <protection locked="0"/>
    </xf>
    <xf numFmtId="1" fontId="36" fillId="0" borderId="1" xfId="13" applyNumberFormat="1" applyFont="1" applyFill="1" applyBorder="1" applyAlignment="1">
      <alignment horizontal="right" vertical="center"/>
    </xf>
    <xf numFmtId="1" fontId="36" fillId="0" borderId="1" xfId="0" applyNumberFormat="1" applyFont="1" applyFill="1" applyBorder="1" applyAlignment="1">
      <alignment horizontal="right" vertical="center"/>
    </xf>
    <xf numFmtId="0" fontId="37" fillId="0" borderId="1" xfId="0" applyFont="1" applyFill="1" applyBorder="1" applyAlignment="1">
      <alignment horizontal="right"/>
    </xf>
    <xf numFmtId="1" fontId="38" fillId="0" borderId="1" xfId="0" applyNumberFormat="1" applyFont="1" applyFill="1" applyBorder="1" applyAlignment="1">
      <alignment horizontal="right" vertical="center"/>
    </xf>
    <xf numFmtId="0" fontId="38" fillId="0" borderId="1" xfId="0" applyFont="1" applyFill="1" applyBorder="1" applyAlignment="1">
      <alignment horizontal="right" vertical="center"/>
    </xf>
    <xf numFmtId="3" fontId="36" fillId="12" borderId="1" xfId="0" applyNumberFormat="1" applyFont="1" applyFill="1" applyBorder="1" applyAlignment="1" applyProtection="1">
      <alignment horizontal="right" vertical="center"/>
      <protection locked="0"/>
    </xf>
    <xf numFmtId="3" fontId="36" fillId="12" borderId="1" xfId="0" applyNumberFormat="1" applyFont="1" applyFill="1" applyBorder="1" applyAlignment="1" applyProtection="1">
      <alignment vertical="center"/>
      <protection locked="0"/>
    </xf>
    <xf numFmtId="1" fontId="36" fillId="12" borderId="1" xfId="0" applyNumberFormat="1" applyFont="1" applyFill="1" applyBorder="1" applyAlignment="1" applyProtection="1">
      <alignment horizontal="right" vertical="center"/>
      <protection locked="0"/>
    </xf>
    <xf numFmtId="2" fontId="34" fillId="9" borderId="3" xfId="0" applyNumberFormat="1" applyFont="1" applyFill="1" applyBorder="1" applyAlignment="1" applyProtection="1">
      <alignment vertical="center"/>
      <protection locked="0"/>
    </xf>
    <xf numFmtId="165" fontId="34" fillId="9" borderId="1" xfId="0" applyNumberFormat="1" applyFont="1" applyFill="1" applyBorder="1" applyAlignment="1">
      <alignment horizontal="right" vertical="center"/>
    </xf>
    <xf numFmtId="2" fontId="39" fillId="9" borderId="19" xfId="0" applyNumberFormat="1" applyFont="1" applyFill="1" applyBorder="1" applyAlignment="1" applyProtection="1">
      <alignment horizontal="left" vertical="center"/>
      <protection locked="0"/>
    </xf>
    <xf numFmtId="2" fontId="39" fillId="9" borderId="20" xfId="0" applyNumberFormat="1" applyFont="1" applyFill="1" applyBorder="1" applyAlignment="1" applyProtection="1">
      <alignment horizontal="left" vertical="center"/>
      <protection locked="0"/>
    </xf>
    <xf numFmtId="2" fontId="39" fillId="9" borderId="7" xfId="0" applyNumberFormat="1" applyFont="1" applyFill="1" applyBorder="1" applyAlignment="1" applyProtection="1">
      <alignment horizontal="left" vertical="center"/>
      <protection locked="0"/>
    </xf>
    <xf numFmtId="0" fontId="40" fillId="0" borderId="15" xfId="0" applyFont="1" applyFill="1" applyBorder="1"/>
    <xf numFmtId="1" fontId="41" fillId="3" borderId="11" xfId="0" applyNumberFormat="1" applyFont="1" applyFill="1" applyBorder="1" applyAlignment="1" applyProtection="1">
      <alignment horizontal="right" vertical="center"/>
      <protection locked="0"/>
    </xf>
    <xf numFmtId="1" fontId="41" fillId="0" borderId="11" xfId="0" applyNumberFormat="1" applyFont="1" applyFill="1" applyBorder="1" applyAlignment="1" applyProtection="1">
      <alignment horizontal="right" vertical="center"/>
      <protection locked="0"/>
    </xf>
    <xf numFmtId="165" fontId="39" fillId="0" borderId="11" xfId="0" applyNumberFormat="1" applyFont="1" applyFill="1" applyBorder="1" applyAlignment="1">
      <alignment horizontal="right" vertical="center"/>
    </xf>
    <xf numFmtId="168" fontId="39" fillId="0" borderId="1" xfId="0" applyNumberFormat="1" applyFont="1" applyFill="1" applyBorder="1" applyAlignment="1">
      <alignment horizontal="right" vertical="center"/>
    </xf>
    <xf numFmtId="0" fontId="40" fillId="12" borderId="3" xfId="0" applyFont="1" applyFill="1" applyBorder="1"/>
    <xf numFmtId="3" fontId="41" fillId="12" borderId="1" xfId="0" applyNumberFormat="1" applyFont="1" applyFill="1" applyBorder="1" applyAlignment="1" applyProtection="1">
      <alignment horizontal="right" vertical="center"/>
      <protection locked="0"/>
    </xf>
    <xf numFmtId="1" fontId="41" fillId="12" borderId="1" xfId="0" applyNumberFormat="1" applyFont="1" applyFill="1" applyBorder="1" applyAlignment="1" applyProtection="1">
      <alignment horizontal="right" vertical="center"/>
      <protection locked="0"/>
    </xf>
    <xf numFmtId="165" fontId="39" fillId="12" borderId="1" xfId="0" applyNumberFormat="1" applyFont="1" applyFill="1" applyBorder="1" applyAlignment="1">
      <alignment horizontal="right" vertical="center"/>
    </xf>
    <xf numFmtId="0" fontId="40" fillId="0" borderId="3" xfId="0" applyFont="1" applyFill="1" applyBorder="1"/>
    <xf numFmtId="3" fontId="40" fillId="0" borderId="1" xfId="0" applyNumberFormat="1" applyFont="1" applyFill="1" applyBorder="1" applyAlignment="1" applyProtection="1">
      <alignment horizontal="right" vertical="center"/>
      <protection locked="0"/>
    </xf>
    <xf numFmtId="1" fontId="41" fillId="0" borderId="1" xfId="0" applyNumberFormat="1" applyFont="1" applyFill="1" applyBorder="1" applyAlignment="1" applyProtection="1">
      <alignment horizontal="right" vertical="center"/>
      <protection locked="0"/>
    </xf>
    <xf numFmtId="165" fontId="39" fillId="0" borderId="1" xfId="0" applyNumberFormat="1" applyFont="1" applyFill="1" applyBorder="1" applyAlignment="1">
      <alignment horizontal="right" vertical="center"/>
    </xf>
    <xf numFmtId="168" fontId="39" fillId="12" borderId="1" xfId="0" applyNumberFormat="1" applyFont="1" applyFill="1" applyBorder="1" applyAlignment="1">
      <alignment horizontal="right" vertical="center"/>
    </xf>
    <xf numFmtId="2" fontId="39" fillId="9" borderId="3" xfId="0" applyNumberFormat="1" applyFont="1" applyFill="1" applyBorder="1" applyAlignment="1" applyProtection="1">
      <alignment vertical="center"/>
      <protection locked="0"/>
    </xf>
    <xf numFmtId="165" fontId="39" fillId="9" borderId="1" xfId="0" applyNumberFormat="1" applyFont="1" applyFill="1" applyBorder="1" applyAlignment="1">
      <alignment horizontal="right" vertical="center"/>
    </xf>
    <xf numFmtId="165" fontId="39" fillId="9" borderId="1" xfId="0" quotePrefix="1" applyNumberFormat="1" applyFont="1" applyFill="1" applyBorder="1" applyAlignment="1">
      <alignment horizontal="right" vertical="center"/>
    </xf>
  </cellXfs>
  <cellStyles count="21">
    <cellStyle name="Excel Built-in Comma" xfId="1" xr:uid="{00000000-0005-0000-0000-000000000000}"/>
    <cellStyle name="Excel Built-in Percent" xfId="2" xr:uid="{00000000-0005-0000-0000-000001000000}"/>
    <cellStyle name="Hiperlink 2" xfId="3" xr:uid="{00000000-0005-0000-0000-000002000000}"/>
    <cellStyle name="Moeda" xfId="20" builtinId="4"/>
    <cellStyle name="Moeda 2" xfId="4" xr:uid="{00000000-0005-0000-0000-000003000000}"/>
    <cellStyle name="Normal" xfId="0" builtinId="0"/>
    <cellStyle name="Normal 10" xfId="5" xr:uid="{00000000-0005-0000-0000-000005000000}"/>
    <cellStyle name="Normal 2 2" xfId="6" xr:uid="{00000000-0005-0000-0000-000006000000}"/>
    <cellStyle name="Normal 2 3" xfId="7" xr:uid="{00000000-0005-0000-0000-000007000000}"/>
    <cellStyle name="Normal 2 4" xfId="8" xr:uid="{00000000-0005-0000-0000-000008000000}"/>
    <cellStyle name="Normal 5" xfId="9" xr:uid="{00000000-0005-0000-0000-000009000000}"/>
    <cellStyle name="Normal 5 2" xfId="10" xr:uid="{00000000-0005-0000-0000-00000A000000}"/>
    <cellStyle name="Porcentagem" xfId="11" builtinId="5"/>
    <cellStyle name="Porcentagem 2" xfId="12" xr:uid="{00000000-0005-0000-0000-00000C000000}"/>
    <cellStyle name="Texto Explicativo" xfId="13" builtinId="53"/>
    <cellStyle name="Vírgula" xfId="14" builtinId="3"/>
    <cellStyle name="Vírgula 2" xfId="15" xr:uid="{00000000-0005-0000-0000-00000F000000}"/>
    <cellStyle name="Vírgula 2 2" xfId="16" xr:uid="{00000000-0005-0000-0000-000010000000}"/>
    <cellStyle name="Vírgula 3" xfId="17" xr:uid="{00000000-0005-0000-0000-000011000000}"/>
    <cellStyle name="Vírgula 3 2" xfId="18" xr:uid="{00000000-0005-0000-0000-000012000000}"/>
    <cellStyle name="Vírgula 4" xfId="19" xr:uid="{00000000-0005-0000-0000-00001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microsoft.com/office/2007/relationships/hdphoto" Target="../media/hdphoto1.wdp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197470</xdr:colOff>
      <xdr:row>417</xdr:row>
      <xdr:rowOff>237782</xdr:rowOff>
    </xdr:from>
    <xdr:to>
      <xdr:col>6</xdr:col>
      <xdr:colOff>272929</xdr:colOff>
      <xdr:row>425</xdr:row>
      <xdr:rowOff>27330</xdr:rowOff>
    </xdr:to>
    <xdr:pic>
      <xdr:nvPicPr>
        <xdr:cNvPr id="391394" name="Picture 11">
          <a:extLst>
            <a:ext uri="{FF2B5EF4-FFF2-40B4-BE49-F238E27FC236}">
              <a16:creationId xmlns:a16="http://schemas.microsoft.com/office/drawing/2014/main" id="{2B96B8F3-579A-431E-8943-1EC7410C9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17588" y="78208311"/>
          <a:ext cx="1700312" cy="8316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9</xdr:col>
      <xdr:colOff>2066</xdr:colOff>
      <xdr:row>414</xdr:row>
      <xdr:rowOff>767739</xdr:rowOff>
    </xdr:from>
    <xdr:ext cx="4572654" cy="917653"/>
    <xdr:sp macro="" textlink="">
      <xdr:nvSpPr>
        <xdr:cNvPr id="12" name="CaixaDeTexto 11">
          <a:extLst>
            <a:ext uri="{FF2B5EF4-FFF2-40B4-BE49-F238E27FC236}">
              <a16:creationId xmlns:a16="http://schemas.microsoft.com/office/drawing/2014/main" id="{70FDF8A2-4A99-47B0-97EB-D53AFAD0F516}"/>
            </a:ext>
          </a:extLst>
        </xdr:cNvPr>
        <xdr:cNvSpPr txBox="1"/>
      </xdr:nvSpPr>
      <xdr:spPr>
        <a:xfrm>
          <a:off x="10188213" y="77214268"/>
          <a:ext cx="4572654" cy="91765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lang="pt-BR" sz="1600"/>
            <a:t>_________________________________</a:t>
          </a:r>
        </a:p>
        <a:p>
          <a:pPr algn="ctr"/>
          <a:r>
            <a:rPr lang="pt-BR" sz="1600"/>
            <a:t>Fabricia Dias Maciel</a:t>
          </a:r>
        </a:p>
        <a:p>
          <a:pPr algn="ctr"/>
          <a:r>
            <a:rPr lang="pt-BR" sz="1600"/>
            <a:t> </a:t>
          </a:r>
          <a:r>
            <a:rPr lang="pt-BR" sz="1600" b="1"/>
            <a:t>Diretora Técnica</a:t>
          </a:r>
        </a:p>
      </xdr:txBody>
    </xdr:sp>
    <xdr:clientData/>
  </xdr:oneCellAnchor>
  <xdr:oneCellAnchor>
    <xdr:from>
      <xdr:col>9</xdr:col>
      <xdr:colOff>6687</xdr:colOff>
      <xdr:row>411</xdr:row>
      <xdr:rowOff>120690</xdr:rowOff>
    </xdr:from>
    <xdr:ext cx="4516127" cy="843693"/>
    <xdr:sp macro="" textlink="">
      <xdr:nvSpPr>
        <xdr:cNvPr id="13" name="CaixaDeTexto 12">
          <a:extLst>
            <a:ext uri="{FF2B5EF4-FFF2-40B4-BE49-F238E27FC236}">
              <a16:creationId xmlns:a16="http://schemas.microsoft.com/office/drawing/2014/main" id="{240549B0-CDAA-4DB5-BD4F-0C75E1B53DB4}"/>
            </a:ext>
          </a:extLst>
        </xdr:cNvPr>
        <xdr:cNvSpPr txBox="1"/>
      </xdr:nvSpPr>
      <xdr:spPr>
        <a:xfrm>
          <a:off x="10192834" y="75995719"/>
          <a:ext cx="4516127" cy="8436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pt-BR" sz="1600"/>
            <a:t>_________________________________</a:t>
          </a:r>
        </a:p>
        <a:p>
          <a:pPr algn="ctr"/>
          <a:r>
            <a:rPr lang="pt-BR" sz="1600"/>
            <a:t>Claudete Ferreira Quintino </a:t>
          </a:r>
        </a:p>
        <a:p>
          <a:pPr algn="ctr"/>
          <a:r>
            <a:rPr lang="pt-BR" sz="1600" b="1" i="0" u="none" strike="noStrike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Gerente  Administrativa/Financeira</a:t>
          </a:r>
          <a:r>
            <a:rPr lang="pt-BR" sz="1600" b="1"/>
            <a:t> </a:t>
          </a:r>
        </a:p>
      </xdr:txBody>
    </xdr:sp>
    <xdr:clientData/>
  </xdr:oneCellAnchor>
  <xdr:twoCellAnchor editAs="oneCell">
    <xdr:from>
      <xdr:col>12</xdr:col>
      <xdr:colOff>331005</xdr:colOff>
      <xdr:row>0</xdr:row>
      <xdr:rowOff>39646</xdr:rowOff>
    </xdr:from>
    <xdr:to>
      <xdr:col>14</xdr:col>
      <xdr:colOff>314016</xdr:colOff>
      <xdr:row>1</xdr:row>
      <xdr:rowOff>307460</xdr:rowOff>
    </xdr:to>
    <xdr:pic>
      <xdr:nvPicPr>
        <xdr:cNvPr id="391403" name="Imagem 14">
          <a:extLst>
            <a:ext uri="{FF2B5EF4-FFF2-40B4-BE49-F238E27FC236}">
              <a16:creationId xmlns:a16="http://schemas.microsoft.com/office/drawing/2014/main" id="{464BF1F9-1EBE-4FAB-8A33-4C864D5B1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2299" y="39646"/>
          <a:ext cx="1947543" cy="615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173008</xdr:colOff>
      <xdr:row>0</xdr:row>
      <xdr:rowOff>51912</xdr:rowOff>
    </xdr:from>
    <xdr:to>
      <xdr:col>0</xdr:col>
      <xdr:colOff>1815353</xdr:colOff>
      <xdr:row>1</xdr:row>
      <xdr:rowOff>295194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3BF1651F-31B4-4CE2-AE92-2D202A04CB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008" y="51912"/>
          <a:ext cx="1642345" cy="590664"/>
        </a:xfrm>
        <a:prstGeom prst="rect">
          <a:avLst/>
        </a:prstGeom>
      </xdr:spPr>
    </xdr:pic>
    <xdr:clientData/>
  </xdr:twoCellAnchor>
  <xdr:oneCellAnchor>
    <xdr:from>
      <xdr:col>3</xdr:col>
      <xdr:colOff>235326</xdr:colOff>
      <xdr:row>414</xdr:row>
      <xdr:rowOff>89648</xdr:rowOff>
    </xdr:from>
    <xdr:ext cx="3741792" cy="1165412"/>
    <xdr:sp macro="" textlink="">
      <xdr:nvSpPr>
        <xdr:cNvPr id="9" name="CaixaDeTexto 8">
          <a:extLst>
            <a:ext uri="{FF2B5EF4-FFF2-40B4-BE49-F238E27FC236}">
              <a16:creationId xmlns:a16="http://schemas.microsoft.com/office/drawing/2014/main" id="{56FD200B-7635-4355-A619-B21A3BE0847C}"/>
            </a:ext>
          </a:extLst>
        </xdr:cNvPr>
        <xdr:cNvSpPr txBox="1"/>
      </xdr:nvSpPr>
      <xdr:spPr>
        <a:xfrm>
          <a:off x="5670179" y="76536177"/>
          <a:ext cx="3741792" cy="116541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lang="pt-BR" sz="1600"/>
            <a:t>___________________________________</a:t>
          </a:r>
        </a:p>
        <a:p>
          <a:pPr algn="ctr"/>
          <a:r>
            <a:rPr lang="pt-BR" sz="1600" b="0">
              <a:solidFill>
                <a:sysClr val="windowText" lastClr="000000"/>
              </a:solidFill>
            </a:rPr>
            <a:t>Francyisis</a:t>
          </a:r>
          <a:r>
            <a:rPr lang="pt-BR" sz="1600" b="0" baseline="0">
              <a:solidFill>
                <a:sysClr val="windowText" lastClr="000000"/>
              </a:solidFill>
            </a:rPr>
            <a:t> da Silva Pires</a:t>
          </a:r>
          <a:endParaRPr lang="pt-BR" sz="1600" b="0">
            <a:solidFill>
              <a:sysClr val="windowText" lastClr="000000"/>
            </a:solidFill>
          </a:endParaRPr>
        </a:p>
        <a:p>
          <a:pPr algn="ctr"/>
          <a:r>
            <a:rPr lang="pt-BR" sz="1600" b="1"/>
            <a:t>Auxiliar Administrativo</a:t>
          </a:r>
        </a:p>
        <a:p>
          <a:pPr algn="ctr"/>
          <a:r>
            <a:rPr lang="pt-BR" sz="1600" b="1"/>
            <a:t>Responsável</a:t>
          </a:r>
          <a:r>
            <a:rPr lang="pt-BR" sz="1600" b="1" baseline="0"/>
            <a:t> pelo preenchimento</a:t>
          </a:r>
          <a:endParaRPr lang="pt-BR" sz="1600" b="1"/>
        </a:p>
      </xdr:txBody>
    </xdr:sp>
    <xdr:clientData/>
  </xdr:oneCellAnchor>
  <xdr:oneCellAnchor>
    <xdr:from>
      <xdr:col>0</xdr:col>
      <xdr:colOff>596808</xdr:colOff>
      <xdr:row>412</xdr:row>
      <xdr:rowOff>22027</xdr:rowOff>
    </xdr:from>
    <xdr:ext cx="4440810" cy="843693"/>
    <xdr:sp macro="" textlink="">
      <xdr:nvSpPr>
        <xdr:cNvPr id="10" name="CaixaDeTexto 9">
          <a:extLst>
            <a:ext uri="{FF2B5EF4-FFF2-40B4-BE49-F238E27FC236}">
              <a16:creationId xmlns:a16="http://schemas.microsoft.com/office/drawing/2014/main" id="{4BE122CE-B96E-49EB-A1EE-ADC2F78A4755}"/>
            </a:ext>
          </a:extLst>
        </xdr:cNvPr>
        <xdr:cNvSpPr txBox="1"/>
      </xdr:nvSpPr>
      <xdr:spPr>
        <a:xfrm>
          <a:off x="596808" y="77802056"/>
          <a:ext cx="4440810" cy="8436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pt-BR" sz="1600"/>
            <a:t>_________________________________</a:t>
          </a:r>
        </a:p>
        <a:p>
          <a:pPr algn="ctr"/>
          <a:r>
            <a:rPr lang="pt-BR" sz="1600"/>
            <a:t>Paola</a:t>
          </a:r>
          <a:r>
            <a:rPr lang="pt-BR" sz="1600" baseline="0"/>
            <a:t> Alejandra Valenzuela Reyes</a:t>
          </a:r>
          <a:endParaRPr lang="pt-BR" sz="1600"/>
        </a:p>
        <a:p>
          <a:pPr algn="ctr"/>
          <a:r>
            <a:rPr lang="pt-BR" sz="1600" b="1"/>
            <a:t>Diretora Executiva</a:t>
          </a:r>
        </a:p>
      </xdr:txBody>
    </xdr:sp>
    <xdr:clientData/>
  </xdr:oneCellAnchor>
  <xdr:oneCellAnchor>
    <xdr:from>
      <xdr:col>0</xdr:col>
      <xdr:colOff>537883</xdr:colOff>
      <xdr:row>415</xdr:row>
      <xdr:rowOff>201706</xdr:rowOff>
    </xdr:from>
    <xdr:ext cx="4448735" cy="843693"/>
    <xdr:sp macro="" textlink="">
      <xdr:nvSpPr>
        <xdr:cNvPr id="11" name="CaixaDeTexto 10">
          <a:extLst>
            <a:ext uri="{FF2B5EF4-FFF2-40B4-BE49-F238E27FC236}">
              <a16:creationId xmlns:a16="http://schemas.microsoft.com/office/drawing/2014/main" id="{CA3E1B61-25C1-43F0-9462-21734200EE02}"/>
            </a:ext>
          </a:extLst>
        </xdr:cNvPr>
        <xdr:cNvSpPr txBox="1"/>
      </xdr:nvSpPr>
      <xdr:spPr>
        <a:xfrm>
          <a:off x="537883" y="79135941"/>
          <a:ext cx="4448735" cy="8436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pt-BR" sz="1600"/>
            <a:t>___________________________________</a:t>
          </a:r>
        </a:p>
        <a:p>
          <a:pPr algn="ctr"/>
          <a:r>
            <a:rPr lang="pt-BR" sz="1600" b="0"/>
            <a:t>Ricardo Gomes Junior</a:t>
          </a:r>
        </a:p>
        <a:p>
          <a:pPr algn="ctr"/>
          <a:r>
            <a:rPr lang="pt-BR" sz="1600" b="1"/>
            <a:t>Gerente Assistencial</a:t>
          </a:r>
        </a:p>
      </xdr:txBody>
    </xdr:sp>
    <xdr:clientData/>
  </xdr:oneCellAnchor>
  <xdr:twoCellAnchor editAs="oneCell">
    <xdr:from>
      <xdr:col>4</xdr:col>
      <xdr:colOff>25587</xdr:colOff>
      <xdr:row>412</xdr:row>
      <xdr:rowOff>102843</xdr:rowOff>
    </xdr:from>
    <xdr:to>
      <xdr:col>5</xdr:col>
      <xdr:colOff>933511</xdr:colOff>
      <xdr:row>414</xdr:row>
      <xdr:rowOff>619718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5B0B7FB4-B9D1-400A-9C1E-33F2A0B108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harpenSoften amount="5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 rot="198200">
          <a:off x="7331822" y="78835372"/>
          <a:ext cx="1950071" cy="8978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561975</xdr:colOff>
      <xdr:row>0</xdr:row>
      <xdr:rowOff>153946</xdr:rowOff>
    </xdr:from>
    <xdr:to>
      <xdr:col>14</xdr:col>
      <xdr:colOff>561106</xdr:colOff>
      <xdr:row>2</xdr:row>
      <xdr:rowOff>114299</xdr:rowOff>
    </xdr:to>
    <xdr:pic>
      <xdr:nvPicPr>
        <xdr:cNvPr id="2" name="Imagem 14">
          <a:extLst>
            <a:ext uri="{FF2B5EF4-FFF2-40B4-BE49-F238E27FC236}">
              <a16:creationId xmlns:a16="http://schemas.microsoft.com/office/drawing/2014/main" id="{054406CB-CDB5-46E3-BAB5-28C1959BF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77850" y="153946"/>
          <a:ext cx="1704106" cy="5509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201584</xdr:colOff>
      <xdr:row>0</xdr:row>
      <xdr:rowOff>128113</xdr:rowOff>
    </xdr:from>
    <xdr:to>
      <xdr:col>0</xdr:col>
      <xdr:colOff>1771650</xdr:colOff>
      <xdr:row>2</xdr:row>
      <xdr:rowOff>104775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5A2CD1DC-8BA9-493E-BF1E-112108E17C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1584" y="128113"/>
          <a:ext cx="1570066" cy="5672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K492"/>
  <sheetViews>
    <sheetView showGridLines="0" tabSelected="1" view="pageBreakPreview" zoomScale="85" zoomScaleNormal="85" zoomScaleSheetLayoutView="85" zoomScalePageLayoutView="24" workbookViewId="0">
      <pane xSplit="1" topLeftCell="B1" activePane="topRight" state="frozen"/>
      <selection pane="topRight" activeCell="A4" sqref="A4:O84"/>
    </sheetView>
  </sheetViews>
  <sheetFormatPr defaultRowHeight="15" x14ac:dyDescent="0.2"/>
  <cols>
    <col min="1" max="1" width="52.140625" style="19" customWidth="1"/>
    <col min="2" max="2" width="14.42578125" style="20" bestFit="1" customWidth="1"/>
    <col min="3" max="3" width="14.42578125" style="7" bestFit="1" customWidth="1"/>
    <col min="4" max="4" width="15.5703125" style="20" bestFit="1" customWidth="1"/>
    <col min="5" max="5" width="15.5703125" style="7" bestFit="1" customWidth="1"/>
    <col min="6" max="6" width="15.5703125" style="21" bestFit="1" customWidth="1"/>
    <col min="7" max="7" width="15.5703125" style="7" bestFit="1" customWidth="1"/>
    <col min="8" max="8" width="15.5703125" style="20" bestFit="1" customWidth="1"/>
    <col min="9" max="9" width="14.42578125" style="7" bestFit="1" customWidth="1"/>
    <col min="10" max="10" width="15.5703125" style="20" bestFit="1" customWidth="1"/>
    <col min="11" max="11" width="15.5703125" style="7" bestFit="1" customWidth="1"/>
    <col min="12" max="12" width="15.5703125" style="22" bestFit="1" customWidth="1"/>
    <col min="13" max="13" width="15.5703125" style="7" customWidth="1"/>
    <col min="14" max="14" width="13.7109375" style="23" customWidth="1"/>
    <col min="15" max="15" width="11.85546875" style="24" customWidth="1"/>
    <col min="16" max="16" width="20" style="36" customWidth="1"/>
    <col min="17" max="41" width="20" style="144" customWidth="1"/>
    <col min="42" max="16384" width="9.140625" style="144"/>
  </cols>
  <sheetData>
    <row r="1" spans="1:16" s="143" customFormat="1" ht="27" customHeight="1" thickTop="1" x14ac:dyDescent="0.2">
      <c r="A1" s="248" t="s">
        <v>389</v>
      </c>
      <c r="B1" s="582" t="s">
        <v>388</v>
      </c>
      <c r="C1" s="582"/>
      <c r="D1" s="582"/>
      <c r="E1" s="582"/>
      <c r="F1" s="582"/>
      <c r="G1" s="582"/>
      <c r="H1" s="582"/>
      <c r="I1" s="582"/>
      <c r="J1" s="582"/>
      <c r="K1" s="582"/>
      <c r="L1" s="249"/>
      <c r="M1" s="249"/>
      <c r="N1" s="250"/>
      <c r="O1" s="251"/>
      <c r="P1" s="60"/>
    </row>
    <row r="2" spans="1:16" ht="30" customHeight="1" x14ac:dyDescent="0.2">
      <c r="A2" s="579" t="s">
        <v>390</v>
      </c>
      <c r="B2" s="580"/>
      <c r="C2" s="580"/>
      <c r="D2" s="580"/>
      <c r="E2" s="580"/>
      <c r="F2" s="580"/>
      <c r="G2" s="580"/>
      <c r="H2" s="580"/>
      <c r="I2" s="580"/>
      <c r="J2" s="580"/>
      <c r="K2" s="580"/>
      <c r="L2" s="580"/>
      <c r="M2" s="580"/>
      <c r="N2" s="580"/>
      <c r="O2" s="581"/>
    </row>
    <row r="3" spans="1:16" ht="9.9499999999999993" customHeight="1" x14ac:dyDescent="0.2">
      <c r="A3" s="583"/>
      <c r="B3" s="583"/>
      <c r="C3" s="583"/>
      <c r="D3" s="583"/>
      <c r="E3" s="583"/>
      <c r="F3" s="583"/>
      <c r="G3" s="583"/>
      <c r="H3" s="583"/>
      <c r="I3" s="583"/>
      <c r="J3" s="583"/>
      <c r="K3" s="583"/>
      <c r="L3" s="583"/>
      <c r="M3" s="583"/>
      <c r="N3" s="583"/>
      <c r="O3" s="583"/>
    </row>
    <row r="4" spans="1:16" s="145" customFormat="1" ht="20.25" customHeight="1" x14ac:dyDescent="0.2">
      <c r="A4" s="615" t="s">
        <v>34</v>
      </c>
      <c r="B4" s="616" t="s">
        <v>375</v>
      </c>
      <c r="C4" s="616" t="s">
        <v>35</v>
      </c>
      <c r="D4" s="616" t="s">
        <v>376</v>
      </c>
      <c r="E4" s="616" t="s">
        <v>36</v>
      </c>
      <c r="F4" s="617" t="s">
        <v>37</v>
      </c>
      <c r="G4" s="616" t="s">
        <v>38</v>
      </c>
      <c r="H4" s="616" t="s">
        <v>39</v>
      </c>
      <c r="I4" s="616" t="s">
        <v>40</v>
      </c>
      <c r="J4" s="616" t="s">
        <v>41</v>
      </c>
      <c r="K4" s="616" t="s">
        <v>42</v>
      </c>
      <c r="L4" s="616" t="s">
        <v>43</v>
      </c>
      <c r="M4" s="616" t="s">
        <v>44</v>
      </c>
      <c r="N4" s="616" t="s">
        <v>45</v>
      </c>
      <c r="O4" s="618" t="s">
        <v>49</v>
      </c>
      <c r="P4" s="61"/>
    </row>
    <row r="5" spans="1:16" s="146" customFormat="1" ht="3" hidden="1" customHeight="1" x14ac:dyDescent="0.2">
      <c r="A5" s="619" t="s">
        <v>437</v>
      </c>
      <c r="B5" s="619"/>
      <c r="C5" s="619"/>
      <c r="D5" s="619"/>
      <c r="E5" s="619"/>
      <c r="F5" s="619"/>
      <c r="G5" s="619"/>
      <c r="H5" s="619"/>
      <c r="I5" s="619"/>
      <c r="J5" s="619"/>
      <c r="K5" s="619"/>
      <c r="L5" s="619"/>
      <c r="M5" s="619"/>
      <c r="N5" s="619"/>
      <c r="O5" s="619"/>
      <c r="P5" s="62"/>
    </row>
    <row r="6" spans="1:16" s="147" customFormat="1" ht="15" hidden="1" customHeight="1" x14ac:dyDescent="0.2">
      <c r="A6" s="620" t="s">
        <v>73</v>
      </c>
      <c r="B6" s="620"/>
      <c r="C6" s="620"/>
      <c r="D6" s="620"/>
      <c r="E6" s="620"/>
      <c r="F6" s="620"/>
      <c r="G6" s="620"/>
      <c r="H6" s="620"/>
      <c r="I6" s="620"/>
      <c r="J6" s="620"/>
      <c r="K6" s="620"/>
      <c r="L6" s="620"/>
      <c r="M6" s="620"/>
      <c r="N6" s="620"/>
      <c r="O6" s="620"/>
      <c r="P6" s="63"/>
    </row>
    <row r="7" spans="1:16" s="145" customFormat="1" ht="15" hidden="1" customHeight="1" x14ac:dyDescent="0.2">
      <c r="A7" s="621" t="s">
        <v>314</v>
      </c>
      <c r="B7" s="622">
        <v>20</v>
      </c>
      <c r="C7" s="622">
        <v>20</v>
      </c>
      <c r="D7" s="622">
        <v>20</v>
      </c>
      <c r="E7" s="622">
        <v>20</v>
      </c>
      <c r="F7" s="622">
        <v>20</v>
      </c>
      <c r="G7" s="622">
        <v>20</v>
      </c>
      <c r="H7" s="622">
        <v>20</v>
      </c>
      <c r="I7" s="622">
        <v>20</v>
      </c>
      <c r="J7" s="622">
        <v>20</v>
      </c>
      <c r="K7" s="622">
        <v>20</v>
      </c>
      <c r="L7" s="622">
        <v>20</v>
      </c>
      <c r="M7" s="622">
        <v>20</v>
      </c>
      <c r="N7" s="623">
        <f t="shared" ref="N7:N12" si="0">INDEX(B7:M7,COUNT(B7:M7))</f>
        <v>20</v>
      </c>
      <c r="O7" s="623">
        <f t="shared" ref="O7:O12" si="1">IF(N7=0,0,AVERAGE(B7:M7))</f>
        <v>20</v>
      </c>
      <c r="P7" s="61"/>
    </row>
    <row r="8" spans="1:16" s="145" customFormat="1" ht="15" hidden="1" customHeight="1" x14ac:dyDescent="0.2">
      <c r="A8" s="624" t="s">
        <v>69</v>
      </c>
      <c r="B8" s="625">
        <v>2</v>
      </c>
      <c r="C8" s="625">
        <v>2</v>
      </c>
      <c r="D8" s="625">
        <v>2</v>
      </c>
      <c r="E8" s="625">
        <v>2</v>
      </c>
      <c r="F8" s="625">
        <v>2</v>
      </c>
      <c r="G8" s="625">
        <v>2</v>
      </c>
      <c r="H8" s="625">
        <v>2</v>
      </c>
      <c r="I8" s="625">
        <v>2</v>
      </c>
      <c r="J8" s="625">
        <v>2</v>
      </c>
      <c r="K8" s="625">
        <v>2</v>
      </c>
      <c r="L8" s="625">
        <v>2</v>
      </c>
      <c r="M8" s="625">
        <v>2</v>
      </c>
      <c r="N8" s="626">
        <f t="shared" si="0"/>
        <v>2</v>
      </c>
      <c r="O8" s="626">
        <f t="shared" si="1"/>
        <v>2</v>
      </c>
      <c r="P8" s="61"/>
    </row>
    <row r="9" spans="1:16" s="145" customFormat="1" ht="15" hidden="1" customHeight="1" x14ac:dyDescent="0.2">
      <c r="A9" s="621" t="s">
        <v>70</v>
      </c>
      <c r="B9" s="622">
        <v>5</v>
      </c>
      <c r="C9" s="622">
        <v>5</v>
      </c>
      <c r="D9" s="622">
        <v>5</v>
      </c>
      <c r="E9" s="622">
        <v>5</v>
      </c>
      <c r="F9" s="622">
        <v>5</v>
      </c>
      <c r="G9" s="622">
        <v>5</v>
      </c>
      <c r="H9" s="622">
        <v>5</v>
      </c>
      <c r="I9" s="622">
        <v>5</v>
      </c>
      <c r="J9" s="622">
        <v>5</v>
      </c>
      <c r="K9" s="622">
        <v>5</v>
      </c>
      <c r="L9" s="622">
        <v>5</v>
      </c>
      <c r="M9" s="622">
        <v>5</v>
      </c>
      <c r="N9" s="623">
        <f t="shared" si="0"/>
        <v>5</v>
      </c>
      <c r="O9" s="623">
        <f t="shared" si="1"/>
        <v>5</v>
      </c>
      <c r="P9" s="61"/>
    </row>
    <row r="10" spans="1:16" s="145" customFormat="1" ht="15" hidden="1" customHeight="1" x14ac:dyDescent="0.2">
      <c r="A10" s="624" t="s">
        <v>71</v>
      </c>
      <c r="B10" s="625">
        <v>10</v>
      </c>
      <c r="C10" s="625">
        <v>10</v>
      </c>
      <c r="D10" s="625">
        <v>10</v>
      </c>
      <c r="E10" s="625">
        <v>10</v>
      </c>
      <c r="F10" s="625">
        <v>10</v>
      </c>
      <c r="G10" s="625">
        <v>10</v>
      </c>
      <c r="H10" s="625">
        <v>10</v>
      </c>
      <c r="I10" s="625">
        <v>10</v>
      </c>
      <c r="J10" s="625">
        <v>10</v>
      </c>
      <c r="K10" s="625">
        <v>10</v>
      </c>
      <c r="L10" s="625">
        <v>10</v>
      </c>
      <c r="M10" s="625">
        <v>10</v>
      </c>
      <c r="N10" s="626">
        <f t="shared" si="0"/>
        <v>10</v>
      </c>
      <c r="O10" s="626">
        <f t="shared" si="1"/>
        <v>10</v>
      </c>
      <c r="P10" s="61"/>
    </row>
    <row r="11" spans="1:16" s="145" customFormat="1" ht="15" hidden="1" customHeight="1" x14ac:dyDescent="0.2">
      <c r="A11" s="621" t="s">
        <v>441</v>
      </c>
      <c r="B11" s="622">
        <v>4</v>
      </c>
      <c r="C11" s="622">
        <v>4</v>
      </c>
      <c r="D11" s="622">
        <v>4</v>
      </c>
      <c r="E11" s="622">
        <v>4</v>
      </c>
      <c r="F11" s="622">
        <v>4</v>
      </c>
      <c r="G11" s="622">
        <v>4</v>
      </c>
      <c r="H11" s="622">
        <v>4</v>
      </c>
      <c r="I11" s="622">
        <v>4</v>
      </c>
      <c r="J11" s="622">
        <v>4</v>
      </c>
      <c r="K11" s="622">
        <v>4</v>
      </c>
      <c r="L11" s="622">
        <v>4</v>
      </c>
      <c r="M11" s="622">
        <v>4</v>
      </c>
      <c r="N11" s="623">
        <f t="shared" si="0"/>
        <v>4</v>
      </c>
      <c r="O11" s="623">
        <f t="shared" si="1"/>
        <v>4</v>
      </c>
      <c r="P11" s="61"/>
    </row>
    <row r="12" spans="1:16" s="145" customFormat="1" ht="15" hidden="1" customHeight="1" x14ac:dyDescent="0.2">
      <c r="A12" s="624" t="s">
        <v>72</v>
      </c>
      <c r="B12" s="625">
        <v>17</v>
      </c>
      <c r="C12" s="625">
        <v>17</v>
      </c>
      <c r="D12" s="625">
        <v>17</v>
      </c>
      <c r="E12" s="625">
        <v>17</v>
      </c>
      <c r="F12" s="625">
        <v>17</v>
      </c>
      <c r="G12" s="625">
        <v>17</v>
      </c>
      <c r="H12" s="625">
        <v>17</v>
      </c>
      <c r="I12" s="625">
        <v>17</v>
      </c>
      <c r="J12" s="625">
        <v>17</v>
      </c>
      <c r="K12" s="625">
        <v>17</v>
      </c>
      <c r="L12" s="625">
        <v>17</v>
      </c>
      <c r="M12" s="625">
        <v>17</v>
      </c>
      <c r="N12" s="626">
        <f t="shared" si="0"/>
        <v>17</v>
      </c>
      <c r="O12" s="626">
        <f t="shared" si="1"/>
        <v>17</v>
      </c>
      <c r="P12" s="61"/>
    </row>
    <row r="13" spans="1:16" s="145" customFormat="1" ht="15" hidden="1" customHeight="1" x14ac:dyDescent="0.2">
      <c r="A13" s="627" t="s">
        <v>0</v>
      </c>
      <c r="B13" s="628">
        <f>SUM(B7:B12)</f>
        <v>58</v>
      </c>
      <c r="C13" s="628">
        <f>IF(SUM(C7:C12)=0,"",SUM(C7:C12))</f>
        <v>58</v>
      </c>
      <c r="D13" s="628">
        <f>IF(SUM(D7:D12)=0,"",SUM(D7:D12))</f>
        <v>58</v>
      </c>
      <c r="E13" s="628">
        <f t="shared" ref="E13:M13" si="2">IF(SUM(E7:E12)=0,"",SUM(E7:E12))</f>
        <v>58</v>
      </c>
      <c r="F13" s="628">
        <f t="shared" si="2"/>
        <v>58</v>
      </c>
      <c r="G13" s="628">
        <f t="shared" si="2"/>
        <v>58</v>
      </c>
      <c r="H13" s="628">
        <f t="shared" si="2"/>
        <v>58</v>
      </c>
      <c r="I13" s="628">
        <f t="shared" si="2"/>
        <v>58</v>
      </c>
      <c r="J13" s="628">
        <f t="shared" si="2"/>
        <v>58</v>
      </c>
      <c r="K13" s="628">
        <f t="shared" si="2"/>
        <v>58</v>
      </c>
      <c r="L13" s="628">
        <f t="shared" si="2"/>
        <v>58</v>
      </c>
      <c r="M13" s="628">
        <f t="shared" si="2"/>
        <v>58</v>
      </c>
      <c r="N13" s="628">
        <f>SUM(N7:N12)</f>
        <v>58</v>
      </c>
      <c r="O13" s="628">
        <f>SUM(O7:O12)</f>
        <v>58</v>
      </c>
      <c r="P13" s="61"/>
    </row>
    <row r="14" spans="1:16" s="145" customFormat="1" ht="15" hidden="1" customHeight="1" x14ac:dyDescent="0.2">
      <c r="A14" s="629"/>
      <c r="B14" s="630"/>
      <c r="C14" s="630"/>
      <c r="D14" s="630"/>
      <c r="E14" s="630"/>
      <c r="F14" s="630"/>
      <c r="G14" s="630"/>
      <c r="H14" s="630"/>
      <c r="I14" s="630"/>
      <c r="J14" s="630"/>
      <c r="K14" s="630"/>
      <c r="L14" s="630"/>
      <c r="M14" s="630"/>
      <c r="N14" s="630"/>
      <c r="O14" s="631"/>
      <c r="P14" s="61"/>
    </row>
    <row r="15" spans="1:16" s="148" customFormat="1" ht="0.75" customHeight="1" x14ac:dyDescent="0.2">
      <c r="A15" s="632" t="s">
        <v>435</v>
      </c>
      <c r="B15" s="633"/>
      <c r="C15" s="633"/>
      <c r="D15" s="633"/>
      <c r="E15" s="633"/>
      <c r="F15" s="633"/>
      <c r="G15" s="633"/>
      <c r="H15" s="633"/>
      <c r="I15" s="633"/>
      <c r="J15" s="633"/>
      <c r="K15" s="633"/>
      <c r="L15" s="633"/>
      <c r="M15" s="633"/>
      <c r="N15" s="633"/>
      <c r="O15" s="634"/>
      <c r="P15" s="64"/>
    </row>
    <row r="16" spans="1:16" s="145" customFormat="1" ht="34.5" hidden="1" customHeight="1" x14ac:dyDescent="0.2">
      <c r="A16" s="635" t="s">
        <v>445</v>
      </c>
      <c r="B16" s="636">
        <f t="shared" ref="B16:G16" si="3">SUM(B24:B36,B50:B53)</f>
        <v>2213</v>
      </c>
      <c r="C16" s="636">
        <f t="shared" si="3"/>
        <v>1741</v>
      </c>
      <c r="D16" s="636">
        <f t="shared" si="3"/>
        <v>1518</v>
      </c>
      <c r="E16" s="636">
        <f t="shared" si="3"/>
        <v>1831</v>
      </c>
      <c r="F16" s="636">
        <f t="shared" si="3"/>
        <v>2117</v>
      </c>
      <c r="G16" s="636">
        <f t="shared" si="3"/>
        <v>1704</v>
      </c>
      <c r="H16" s="636">
        <f t="shared" ref="H16:M16" si="4">SUM(H24:H36,H50:H53)</f>
        <v>2149</v>
      </c>
      <c r="I16" s="636">
        <f t="shared" si="4"/>
        <v>2624</v>
      </c>
      <c r="J16" s="636">
        <f t="shared" si="4"/>
        <v>2832</v>
      </c>
      <c r="K16" s="636">
        <f t="shared" si="4"/>
        <v>2849</v>
      </c>
      <c r="L16" s="636">
        <f t="shared" si="4"/>
        <v>3012</v>
      </c>
      <c r="M16" s="636">
        <f t="shared" si="4"/>
        <v>2630</v>
      </c>
      <c r="N16" s="637">
        <f t="shared" ref="N16:N21" si="5">SUM(B16:M16)</f>
        <v>27220</v>
      </c>
      <c r="O16" s="623">
        <f>IF(N16=0,0,AVERAGE(B16:M16))</f>
        <v>2268.3333333333335</v>
      </c>
      <c r="P16" s="61"/>
    </row>
    <row r="17" spans="1:16" s="145" customFormat="1" ht="31.5" hidden="1" customHeight="1" x14ac:dyDescent="0.2">
      <c r="A17" s="638" t="s">
        <v>446</v>
      </c>
      <c r="B17" s="639">
        <f t="shared" ref="B17:G17" si="6">SUM(B45:B48,B54)</f>
        <v>1566</v>
      </c>
      <c r="C17" s="639">
        <f t="shared" si="6"/>
        <v>1357</v>
      </c>
      <c r="D17" s="639">
        <f t="shared" si="6"/>
        <v>1248</v>
      </c>
      <c r="E17" s="639">
        <f t="shared" si="6"/>
        <v>1486</v>
      </c>
      <c r="F17" s="639">
        <f t="shared" si="6"/>
        <v>1553</v>
      </c>
      <c r="G17" s="639">
        <f t="shared" si="6"/>
        <v>1279</v>
      </c>
      <c r="H17" s="639">
        <f t="shared" ref="H17:M17" si="7">SUM(H45:H48,H54)</f>
        <v>1377</v>
      </c>
      <c r="I17" s="639">
        <f t="shared" si="7"/>
        <v>1233</v>
      </c>
      <c r="J17" s="639">
        <f t="shared" si="7"/>
        <v>1442</v>
      </c>
      <c r="K17" s="639">
        <f t="shared" si="7"/>
        <v>1910</v>
      </c>
      <c r="L17" s="639">
        <f t="shared" si="7"/>
        <v>1726</v>
      </c>
      <c r="M17" s="639">
        <f t="shared" si="7"/>
        <v>2275</v>
      </c>
      <c r="N17" s="640">
        <f t="shared" si="5"/>
        <v>18452</v>
      </c>
      <c r="O17" s="626">
        <f>IF(N17=0,0,AVERAGE(B17:M17))</f>
        <v>1537.6666666666667</v>
      </c>
      <c r="P17" s="61"/>
    </row>
    <row r="18" spans="1:16" s="145" customFormat="1" ht="27" hidden="1" customHeight="1" x14ac:dyDescent="0.2">
      <c r="A18" s="641" t="s">
        <v>443</v>
      </c>
      <c r="B18" s="642">
        <f t="shared" ref="B18:M18" si="8">SUM(B42:B44,B49)</f>
        <v>7561</v>
      </c>
      <c r="C18" s="642">
        <f t="shared" si="8"/>
        <v>8096</v>
      </c>
      <c r="D18" s="642">
        <f t="shared" si="8"/>
        <v>7447</v>
      </c>
      <c r="E18" s="642">
        <f t="shared" si="8"/>
        <v>8677</v>
      </c>
      <c r="F18" s="642">
        <f t="shared" si="8"/>
        <v>9792</v>
      </c>
      <c r="G18" s="642">
        <f t="shared" si="8"/>
        <v>10896</v>
      </c>
      <c r="H18" s="642">
        <f t="shared" si="8"/>
        <v>12392</v>
      </c>
      <c r="I18" s="642">
        <f t="shared" si="8"/>
        <v>11915</v>
      </c>
      <c r="J18" s="642">
        <f t="shared" si="8"/>
        <v>11167</v>
      </c>
      <c r="K18" s="642">
        <f t="shared" si="8"/>
        <v>10457</v>
      </c>
      <c r="L18" s="642">
        <f t="shared" si="8"/>
        <v>8266</v>
      </c>
      <c r="M18" s="642">
        <f t="shared" si="8"/>
        <v>8636</v>
      </c>
      <c r="N18" s="623">
        <f t="shared" si="5"/>
        <v>115302</v>
      </c>
      <c r="O18" s="623">
        <f>IF(N18=0,0,AVERAGE(B18:M18))</f>
        <v>9608.5</v>
      </c>
      <c r="P18" s="61"/>
    </row>
    <row r="19" spans="1:16" s="145" customFormat="1" ht="25.5" hidden="1" customHeight="1" x14ac:dyDescent="0.2">
      <c r="A19" s="643" t="s">
        <v>444</v>
      </c>
      <c r="B19" s="644">
        <f t="shared" ref="B19:G19" si="9">SUM(B37:B41)</f>
        <v>208</v>
      </c>
      <c r="C19" s="644">
        <f t="shared" si="9"/>
        <v>539</v>
      </c>
      <c r="D19" s="644">
        <f t="shared" si="9"/>
        <v>513</v>
      </c>
      <c r="E19" s="644">
        <f t="shared" si="9"/>
        <v>1024</v>
      </c>
      <c r="F19" s="644">
        <f t="shared" si="9"/>
        <v>1630</v>
      </c>
      <c r="G19" s="644">
        <f t="shared" si="9"/>
        <v>1127</v>
      </c>
      <c r="H19" s="644">
        <f t="shared" ref="H19:M19" si="10">SUM(H37:H41)</f>
        <v>1918</v>
      </c>
      <c r="I19" s="644">
        <f t="shared" si="10"/>
        <v>1795</v>
      </c>
      <c r="J19" s="644">
        <f t="shared" si="10"/>
        <v>1505</v>
      </c>
      <c r="K19" s="644">
        <f t="shared" si="10"/>
        <v>1787</v>
      </c>
      <c r="L19" s="644">
        <f t="shared" si="10"/>
        <v>1973</v>
      </c>
      <c r="M19" s="644">
        <f t="shared" si="10"/>
        <v>1365</v>
      </c>
      <c r="N19" s="626">
        <f t="shared" si="5"/>
        <v>15384</v>
      </c>
      <c r="O19" s="626">
        <f>IF(N19=0,0,AVERAGE(B19:M19))</f>
        <v>1282</v>
      </c>
      <c r="P19" s="61"/>
    </row>
    <row r="20" spans="1:16" s="145" customFormat="1" ht="21" hidden="1" customHeight="1" x14ac:dyDescent="0.2">
      <c r="A20" s="641" t="s">
        <v>434</v>
      </c>
      <c r="B20" s="642"/>
      <c r="C20" s="642"/>
      <c r="D20" s="642"/>
      <c r="E20" s="642"/>
      <c r="F20" s="642"/>
      <c r="G20" s="642"/>
      <c r="H20" s="642">
        <f t="shared" ref="H20:M20" si="11">H55</f>
        <v>2</v>
      </c>
      <c r="I20" s="642">
        <f t="shared" si="11"/>
        <v>4</v>
      </c>
      <c r="J20" s="642">
        <f t="shared" si="11"/>
        <v>0</v>
      </c>
      <c r="K20" s="642">
        <f t="shared" si="11"/>
        <v>0</v>
      </c>
      <c r="L20" s="642">
        <f t="shared" si="11"/>
        <v>3</v>
      </c>
      <c r="M20" s="642">
        <f t="shared" si="11"/>
        <v>0</v>
      </c>
      <c r="N20" s="623">
        <f t="shared" si="5"/>
        <v>9</v>
      </c>
      <c r="O20" s="623">
        <f>IF(N20=0,0,AVERAGE(B20:M20))</f>
        <v>1.5</v>
      </c>
      <c r="P20" s="61"/>
    </row>
    <row r="21" spans="1:16" s="145" customFormat="1" ht="26.25" hidden="1" customHeight="1" x14ac:dyDescent="0.2">
      <c r="A21" s="645" t="s">
        <v>0</v>
      </c>
      <c r="B21" s="628">
        <f t="shared" ref="B21:M21" si="12">IF(SUM(B16:B20)=0,"",SUM(B16:B20))</f>
        <v>11548</v>
      </c>
      <c r="C21" s="628">
        <f t="shared" si="12"/>
        <v>11733</v>
      </c>
      <c r="D21" s="628">
        <f t="shared" si="12"/>
        <v>10726</v>
      </c>
      <c r="E21" s="628">
        <f t="shared" si="12"/>
        <v>13018</v>
      </c>
      <c r="F21" s="628">
        <f t="shared" si="12"/>
        <v>15092</v>
      </c>
      <c r="G21" s="628">
        <f t="shared" si="12"/>
        <v>15006</v>
      </c>
      <c r="H21" s="628">
        <f t="shared" si="12"/>
        <v>17838</v>
      </c>
      <c r="I21" s="628">
        <f t="shared" si="12"/>
        <v>17571</v>
      </c>
      <c r="J21" s="628">
        <f t="shared" si="12"/>
        <v>16946</v>
      </c>
      <c r="K21" s="628">
        <f t="shared" si="12"/>
        <v>17003</v>
      </c>
      <c r="L21" s="628">
        <f t="shared" si="12"/>
        <v>14980</v>
      </c>
      <c r="M21" s="628">
        <f t="shared" si="12"/>
        <v>14906</v>
      </c>
      <c r="N21" s="628">
        <f t="shared" si="5"/>
        <v>176367</v>
      </c>
      <c r="O21" s="628">
        <f>SUM(O16:O20)</f>
        <v>14698</v>
      </c>
      <c r="P21" s="61"/>
    </row>
    <row r="22" spans="1:16" s="145" customFormat="1" ht="15" hidden="1" customHeight="1" x14ac:dyDescent="0.2">
      <c r="A22" s="43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9"/>
      <c r="P22" s="61"/>
    </row>
    <row r="23" spans="1:16" s="148" customFormat="1" ht="15" hidden="1" customHeight="1" x14ac:dyDescent="0.2">
      <c r="A23" s="567" t="s">
        <v>426</v>
      </c>
      <c r="B23" s="568"/>
      <c r="C23" s="568"/>
      <c r="D23" s="568"/>
      <c r="E23" s="568"/>
      <c r="F23" s="568"/>
      <c r="G23" s="568"/>
      <c r="H23" s="568"/>
      <c r="I23" s="568"/>
      <c r="J23" s="568"/>
      <c r="K23" s="568"/>
      <c r="L23" s="568"/>
      <c r="M23" s="568"/>
      <c r="N23" s="568"/>
      <c r="O23" s="569"/>
      <c r="P23" s="64"/>
    </row>
    <row r="24" spans="1:16" s="149" customFormat="1" ht="15" hidden="1" customHeight="1" x14ac:dyDescent="0.2">
      <c r="A24" s="118" t="s">
        <v>74</v>
      </c>
      <c r="B24" s="119">
        <v>17</v>
      </c>
      <c r="C24" s="119">
        <v>20</v>
      </c>
      <c r="D24" s="119">
        <v>30</v>
      </c>
      <c r="E24" s="120">
        <v>54</v>
      </c>
      <c r="F24" s="414">
        <v>69</v>
      </c>
      <c r="G24" s="120">
        <v>56</v>
      </c>
      <c r="H24" s="446">
        <v>54</v>
      </c>
      <c r="I24" s="456">
        <v>54</v>
      </c>
      <c r="J24" s="471">
        <v>82</v>
      </c>
      <c r="K24" s="471">
        <v>63</v>
      </c>
      <c r="L24" s="228">
        <v>76</v>
      </c>
      <c r="M24" s="120">
        <v>60</v>
      </c>
      <c r="N24" s="116">
        <f>SUM(B24:M24)</f>
        <v>635</v>
      </c>
      <c r="O24" s="101">
        <f>IF(N24=0,0,AVERAGE(B24:M24))</f>
        <v>52.916666666666664</v>
      </c>
      <c r="P24" s="78"/>
    </row>
    <row r="25" spans="1:16" s="149" customFormat="1" ht="15" hidden="1" customHeight="1" x14ac:dyDescent="0.2">
      <c r="A25" s="257" t="s">
        <v>30</v>
      </c>
      <c r="B25" s="258">
        <v>55</v>
      </c>
      <c r="C25" s="258">
        <v>70</v>
      </c>
      <c r="D25" s="258">
        <v>92</v>
      </c>
      <c r="E25" s="259">
        <v>77</v>
      </c>
      <c r="F25" s="415">
        <v>114</v>
      </c>
      <c r="G25" s="259">
        <v>72</v>
      </c>
      <c r="H25" s="261">
        <v>103</v>
      </c>
      <c r="I25" s="261">
        <v>114</v>
      </c>
      <c r="J25" s="261">
        <v>116</v>
      </c>
      <c r="K25" s="261">
        <v>101</v>
      </c>
      <c r="L25" s="329">
        <v>135</v>
      </c>
      <c r="M25" s="259">
        <v>113</v>
      </c>
      <c r="N25" s="255">
        <f>SUM(B25:M25)</f>
        <v>1162</v>
      </c>
      <c r="O25" s="255">
        <f>IF(N25=0,0,AVERAGE(B25:M25))</f>
        <v>96.833333333333329</v>
      </c>
      <c r="P25" s="78"/>
    </row>
    <row r="26" spans="1:16" s="145" customFormat="1" ht="15" hidden="1" customHeight="1" x14ac:dyDescent="0.2">
      <c r="A26" s="121" t="s">
        <v>75</v>
      </c>
      <c r="B26" s="122">
        <v>107</v>
      </c>
      <c r="C26" s="122">
        <v>65</v>
      </c>
      <c r="D26" s="122">
        <v>81</v>
      </c>
      <c r="E26" s="123">
        <v>111</v>
      </c>
      <c r="F26" s="100">
        <v>106</v>
      </c>
      <c r="G26" s="122">
        <v>161</v>
      </c>
      <c r="H26" s="124">
        <v>180</v>
      </c>
      <c r="I26" s="453">
        <v>260</v>
      </c>
      <c r="J26" s="125">
        <v>260</v>
      </c>
      <c r="K26" s="125">
        <v>210</v>
      </c>
      <c r="L26" s="126">
        <v>214</v>
      </c>
      <c r="M26" s="122">
        <v>225</v>
      </c>
      <c r="N26" s="101">
        <f>SUM(B26:M26)</f>
        <v>1980</v>
      </c>
      <c r="O26" s="101">
        <f>IF(N26=0,0,AVERAGE(B26:M26))</f>
        <v>165</v>
      </c>
      <c r="P26" s="61"/>
    </row>
    <row r="27" spans="1:16" s="145" customFormat="1" ht="15" hidden="1" customHeight="1" x14ac:dyDescent="0.2">
      <c r="A27" s="260" t="s">
        <v>76</v>
      </c>
      <c r="B27" s="258">
        <v>174</v>
      </c>
      <c r="C27" s="258">
        <v>90</v>
      </c>
      <c r="D27" s="258">
        <v>89</v>
      </c>
      <c r="E27" s="259">
        <v>99</v>
      </c>
      <c r="F27" s="253">
        <v>123</v>
      </c>
      <c r="G27" s="258">
        <v>86</v>
      </c>
      <c r="H27" s="261">
        <v>107</v>
      </c>
      <c r="I27" s="262">
        <v>153</v>
      </c>
      <c r="J27" s="262">
        <v>137</v>
      </c>
      <c r="K27" s="262">
        <v>162</v>
      </c>
      <c r="L27" s="263">
        <v>177</v>
      </c>
      <c r="M27" s="258">
        <v>109</v>
      </c>
      <c r="N27" s="255">
        <f t="shared" ref="N27:N55" si="13">SUM(B27:M27)</f>
        <v>1506</v>
      </c>
      <c r="O27" s="255">
        <f t="shared" ref="O27:O55" si="14">IF(N27=0,0,AVERAGE(B27:M27))</f>
        <v>125.5</v>
      </c>
      <c r="P27" s="61"/>
    </row>
    <row r="28" spans="1:16" s="145" customFormat="1" ht="15" hidden="1" customHeight="1" x14ac:dyDescent="0.2">
      <c r="A28" s="121" t="s">
        <v>77</v>
      </c>
      <c r="B28" s="122">
        <v>65</v>
      </c>
      <c r="C28" s="122">
        <v>46</v>
      </c>
      <c r="D28" s="122">
        <v>41</v>
      </c>
      <c r="E28" s="123">
        <v>55</v>
      </c>
      <c r="F28" s="100">
        <v>66</v>
      </c>
      <c r="G28" s="122">
        <v>57</v>
      </c>
      <c r="H28" s="124">
        <v>65</v>
      </c>
      <c r="I28" s="125">
        <v>65</v>
      </c>
      <c r="J28" s="125">
        <v>58</v>
      </c>
      <c r="K28" s="125">
        <v>108</v>
      </c>
      <c r="L28" s="126">
        <v>108</v>
      </c>
      <c r="M28" s="122">
        <v>43</v>
      </c>
      <c r="N28" s="101">
        <f t="shared" si="13"/>
        <v>777</v>
      </c>
      <c r="O28" s="101">
        <f t="shared" si="14"/>
        <v>64.75</v>
      </c>
      <c r="P28" s="61"/>
    </row>
    <row r="29" spans="1:16" s="145" customFormat="1" ht="15" hidden="1" customHeight="1" x14ac:dyDescent="0.2">
      <c r="A29" s="260" t="s">
        <v>78</v>
      </c>
      <c r="B29" s="258">
        <v>143</v>
      </c>
      <c r="C29" s="258">
        <v>103</v>
      </c>
      <c r="D29" s="258">
        <v>96</v>
      </c>
      <c r="E29" s="259">
        <v>186</v>
      </c>
      <c r="F29" s="253">
        <v>183</v>
      </c>
      <c r="G29" s="258">
        <v>219</v>
      </c>
      <c r="H29" s="261">
        <v>125</v>
      </c>
      <c r="I29" s="262">
        <v>165</v>
      </c>
      <c r="J29" s="262">
        <v>202</v>
      </c>
      <c r="K29" s="262">
        <v>188</v>
      </c>
      <c r="L29" s="263">
        <v>123</v>
      </c>
      <c r="M29" s="258">
        <v>177</v>
      </c>
      <c r="N29" s="255">
        <f t="shared" si="13"/>
        <v>1910</v>
      </c>
      <c r="O29" s="255">
        <f t="shared" si="14"/>
        <v>159.16666666666666</v>
      </c>
      <c r="P29" s="61"/>
    </row>
    <row r="30" spans="1:16" s="145" customFormat="1" ht="15" hidden="1" customHeight="1" x14ac:dyDescent="0.2">
      <c r="A30" s="121" t="s">
        <v>79</v>
      </c>
      <c r="B30" s="122">
        <v>308</v>
      </c>
      <c r="C30" s="122">
        <v>246</v>
      </c>
      <c r="D30" s="122">
        <v>272</v>
      </c>
      <c r="E30" s="123">
        <v>295</v>
      </c>
      <c r="F30" s="100">
        <v>217</v>
      </c>
      <c r="G30" s="122">
        <v>103</v>
      </c>
      <c r="H30" s="124">
        <v>221</v>
      </c>
      <c r="I30" s="125">
        <v>288</v>
      </c>
      <c r="J30" s="125">
        <v>270</v>
      </c>
      <c r="K30" s="125">
        <v>277</v>
      </c>
      <c r="L30" s="126">
        <v>284</v>
      </c>
      <c r="M30" s="122">
        <v>278</v>
      </c>
      <c r="N30" s="101">
        <f t="shared" si="13"/>
        <v>3059</v>
      </c>
      <c r="O30" s="101">
        <f t="shared" si="14"/>
        <v>254.91666666666666</v>
      </c>
      <c r="P30" s="61"/>
    </row>
    <row r="31" spans="1:16" s="145" customFormat="1" ht="15" hidden="1" customHeight="1" x14ac:dyDescent="0.2">
      <c r="A31" s="260" t="s">
        <v>80</v>
      </c>
      <c r="B31" s="258">
        <v>197</v>
      </c>
      <c r="C31" s="258">
        <v>400</v>
      </c>
      <c r="D31" s="258">
        <v>170</v>
      </c>
      <c r="E31" s="259">
        <v>193</v>
      </c>
      <c r="F31" s="253">
        <v>165</v>
      </c>
      <c r="G31" s="258">
        <v>125</v>
      </c>
      <c r="H31" s="261">
        <v>167</v>
      </c>
      <c r="I31" s="262">
        <v>258</v>
      </c>
      <c r="J31" s="262">
        <v>292</v>
      </c>
      <c r="K31" s="262">
        <v>344</v>
      </c>
      <c r="L31" s="263">
        <v>360</v>
      </c>
      <c r="M31" s="258">
        <v>345</v>
      </c>
      <c r="N31" s="255">
        <f t="shared" si="13"/>
        <v>3016</v>
      </c>
      <c r="O31" s="255">
        <f t="shared" si="14"/>
        <v>251.33333333333334</v>
      </c>
      <c r="P31" s="61"/>
    </row>
    <row r="32" spans="1:16" s="145" customFormat="1" ht="15" hidden="1" customHeight="1" x14ac:dyDescent="0.2">
      <c r="A32" s="121" t="s">
        <v>370</v>
      </c>
      <c r="B32" s="122">
        <v>378</v>
      </c>
      <c r="C32" s="122">
        <v>151</v>
      </c>
      <c r="D32" s="122">
        <v>122</v>
      </c>
      <c r="E32" s="123">
        <v>172</v>
      </c>
      <c r="F32" s="100">
        <v>268</v>
      </c>
      <c r="G32" s="122">
        <v>181</v>
      </c>
      <c r="H32" s="124">
        <v>276</v>
      </c>
      <c r="I32" s="125">
        <v>526</v>
      </c>
      <c r="J32" s="125">
        <v>332</v>
      </c>
      <c r="K32" s="125">
        <v>336</v>
      </c>
      <c r="L32" s="126">
        <v>252</v>
      </c>
      <c r="M32" s="122">
        <v>222</v>
      </c>
      <c r="N32" s="101">
        <f t="shared" si="13"/>
        <v>3216</v>
      </c>
      <c r="O32" s="101">
        <f t="shared" si="14"/>
        <v>268</v>
      </c>
      <c r="P32" s="61"/>
    </row>
    <row r="33" spans="1:16" s="145" customFormat="1" ht="15" hidden="1" customHeight="1" x14ac:dyDescent="0.2">
      <c r="A33" s="260" t="s">
        <v>81</v>
      </c>
      <c r="B33" s="258">
        <v>497</v>
      </c>
      <c r="C33" s="258">
        <v>202</v>
      </c>
      <c r="D33" s="258">
        <v>184</v>
      </c>
      <c r="E33" s="259">
        <v>244</v>
      </c>
      <c r="F33" s="253">
        <v>252</v>
      </c>
      <c r="G33" s="258">
        <v>198</v>
      </c>
      <c r="H33" s="261">
        <v>336</v>
      </c>
      <c r="I33" s="262">
        <v>289</v>
      </c>
      <c r="J33" s="262">
        <v>366</v>
      </c>
      <c r="K33" s="262">
        <v>360</v>
      </c>
      <c r="L33" s="263">
        <v>371</v>
      </c>
      <c r="M33" s="258">
        <v>313</v>
      </c>
      <c r="N33" s="255">
        <f t="shared" si="13"/>
        <v>3612</v>
      </c>
      <c r="O33" s="255">
        <f t="shared" si="14"/>
        <v>301</v>
      </c>
      <c r="P33" s="61"/>
    </row>
    <row r="34" spans="1:16" s="145" customFormat="1" ht="15" hidden="1" customHeight="1" x14ac:dyDescent="0.2">
      <c r="A34" s="121" t="s">
        <v>82</v>
      </c>
      <c r="B34" s="122">
        <v>50</v>
      </c>
      <c r="C34" s="122">
        <v>53</v>
      </c>
      <c r="D34" s="122">
        <v>54</v>
      </c>
      <c r="E34" s="123">
        <v>34</v>
      </c>
      <c r="F34" s="100">
        <v>89</v>
      </c>
      <c r="G34" s="122">
        <v>61</v>
      </c>
      <c r="H34" s="124">
        <v>109</v>
      </c>
      <c r="I34" s="125">
        <v>95</v>
      </c>
      <c r="J34" s="125">
        <v>148</v>
      </c>
      <c r="K34" s="125">
        <v>71</v>
      </c>
      <c r="L34" s="126">
        <v>110</v>
      </c>
      <c r="M34" s="122">
        <v>78</v>
      </c>
      <c r="N34" s="101">
        <f t="shared" si="13"/>
        <v>952</v>
      </c>
      <c r="O34" s="101">
        <f t="shared" si="14"/>
        <v>79.333333333333329</v>
      </c>
      <c r="P34" s="61"/>
    </row>
    <row r="35" spans="1:16" s="145" customFormat="1" ht="15" hidden="1" customHeight="1" x14ac:dyDescent="0.2">
      <c r="A35" s="260" t="s">
        <v>83</v>
      </c>
      <c r="B35" s="258">
        <v>23</v>
      </c>
      <c r="C35" s="258">
        <v>10</v>
      </c>
      <c r="D35" s="258">
        <v>23</v>
      </c>
      <c r="E35" s="259">
        <v>12</v>
      </c>
      <c r="F35" s="253">
        <v>41</v>
      </c>
      <c r="G35" s="258">
        <v>21</v>
      </c>
      <c r="H35" s="261">
        <v>30</v>
      </c>
      <c r="I35" s="262">
        <v>57</v>
      </c>
      <c r="J35" s="262">
        <v>36</v>
      </c>
      <c r="K35" s="262">
        <v>47</v>
      </c>
      <c r="L35" s="263">
        <v>98</v>
      </c>
      <c r="M35" s="258">
        <v>92</v>
      </c>
      <c r="N35" s="255">
        <f t="shared" si="13"/>
        <v>490</v>
      </c>
      <c r="O35" s="255">
        <f t="shared" si="14"/>
        <v>40.833333333333336</v>
      </c>
      <c r="P35" s="61"/>
    </row>
    <row r="36" spans="1:16" s="145" customFormat="1" ht="15" hidden="1" customHeight="1" x14ac:dyDescent="0.2">
      <c r="A36" s="121" t="s">
        <v>84</v>
      </c>
      <c r="B36" s="122">
        <v>105</v>
      </c>
      <c r="C36" s="122">
        <v>122</v>
      </c>
      <c r="D36" s="122">
        <v>87</v>
      </c>
      <c r="E36" s="122">
        <v>99</v>
      </c>
      <c r="F36" s="100">
        <v>109</v>
      </c>
      <c r="G36" s="122">
        <v>132</v>
      </c>
      <c r="H36" s="124">
        <v>109</v>
      </c>
      <c r="I36" s="125">
        <v>95</v>
      </c>
      <c r="J36" s="125">
        <v>149</v>
      </c>
      <c r="K36" s="125">
        <v>187</v>
      </c>
      <c r="L36" s="126">
        <v>179</v>
      </c>
      <c r="M36" s="122">
        <v>177</v>
      </c>
      <c r="N36" s="101">
        <f t="shared" si="13"/>
        <v>1550</v>
      </c>
      <c r="O36" s="101">
        <f t="shared" si="14"/>
        <v>129.16666666666666</v>
      </c>
      <c r="P36" s="61"/>
    </row>
    <row r="37" spans="1:16" s="145" customFormat="1" ht="15" hidden="1" customHeight="1" x14ac:dyDescent="0.2">
      <c r="A37" s="260" t="s">
        <v>85</v>
      </c>
      <c r="B37" s="253">
        <v>89</v>
      </c>
      <c r="C37" s="258">
        <v>172</v>
      </c>
      <c r="D37" s="258">
        <v>212</v>
      </c>
      <c r="E37" s="258">
        <v>499</v>
      </c>
      <c r="F37" s="253">
        <v>1117</v>
      </c>
      <c r="G37" s="258">
        <f t="shared" ref="G37:M37" si="15">G95</f>
        <v>771</v>
      </c>
      <c r="H37" s="258">
        <f t="shared" si="15"/>
        <v>1191</v>
      </c>
      <c r="I37" s="258">
        <f t="shared" si="15"/>
        <v>1035</v>
      </c>
      <c r="J37" s="258">
        <f t="shared" si="15"/>
        <v>883</v>
      </c>
      <c r="K37" s="258">
        <f t="shared" si="15"/>
        <v>1119</v>
      </c>
      <c r="L37" s="258">
        <f t="shared" si="15"/>
        <v>1089</v>
      </c>
      <c r="M37" s="258">
        <f t="shared" si="15"/>
        <v>721</v>
      </c>
      <c r="N37" s="255">
        <f t="shared" si="13"/>
        <v>8898</v>
      </c>
      <c r="O37" s="255">
        <f t="shared" si="14"/>
        <v>741.5</v>
      </c>
      <c r="P37" s="61"/>
    </row>
    <row r="38" spans="1:16" s="145" customFormat="1" ht="15" hidden="1" customHeight="1" x14ac:dyDescent="0.2">
      <c r="A38" s="121" t="s">
        <v>86</v>
      </c>
      <c r="B38" s="100">
        <v>62</v>
      </c>
      <c r="C38" s="100">
        <v>203</v>
      </c>
      <c r="D38" s="122">
        <v>83</v>
      </c>
      <c r="E38" s="122">
        <v>80</v>
      </c>
      <c r="F38" s="100">
        <v>80</v>
      </c>
      <c r="G38" s="122">
        <f t="shared" ref="G38:M38" si="16">G97</f>
        <v>25</v>
      </c>
      <c r="H38" s="122">
        <f t="shared" si="16"/>
        <v>38</v>
      </c>
      <c r="I38" s="122">
        <f t="shared" si="16"/>
        <v>23</v>
      </c>
      <c r="J38" s="122">
        <f t="shared" si="16"/>
        <v>30</v>
      </c>
      <c r="K38" s="122">
        <f t="shared" si="16"/>
        <v>56</v>
      </c>
      <c r="L38" s="122">
        <f t="shared" si="16"/>
        <v>168</v>
      </c>
      <c r="M38" s="122">
        <f t="shared" si="16"/>
        <v>108</v>
      </c>
      <c r="N38" s="101">
        <f t="shared" si="13"/>
        <v>956</v>
      </c>
      <c r="O38" s="101">
        <f t="shared" si="14"/>
        <v>79.666666666666671</v>
      </c>
      <c r="P38" s="61"/>
    </row>
    <row r="39" spans="1:16" s="145" customFormat="1" ht="15" hidden="1" customHeight="1" x14ac:dyDescent="0.2">
      <c r="A39" s="260" t="s">
        <v>87</v>
      </c>
      <c r="B39" s="253">
        <v>49</v>
      </c>
      <c r="C39" s="253">
        <v>59</v>
      </c>
      <c r="D39" s="258">
        <v>218</v>
      </c>
      <c r="E39" s="258">
        <v>393</v>
      </c>
      <c r="F39" s="253">
        <v>283</v>
      </c>
      <c r="G39" s="258">
        <f t="shared" ref="G39:M39" si="17">G96</f>
        <v>232</v>
      </c>
      <c r="H39" s="258">
        <f t="shared" si="17"/>
        <v>481</v>
      </c>
      <c r="I39" s="258">
        <f t="shared" si="17"/>
        <v>524</v>
      </c>
      <c r="J39" s="258">
        <f t="shared" si="17"/>
        <v>469</v>
      </c>
      <c r="K39" s="258">
        <f t="shared" si="17"/>
        <v>432</v>
      </c>
      <c r="L39" s="258">
        <f t="shared" si="17"/>
        <v>525</v>
      </c>
      <c r="M39" s="258">
        <f t="shared" si="17"/>
        <v>430</v>
      </c>
      <c r="N39" s="255">
        <f t="shared" si="13"/>
        <v>4095</v>
      </c>
      <c r="O39" s="255">
        <f t="shared" si="14"/>
        <v>341.25</v>
      </c>
      <c r="P39" s="61"/>
    </row>
    <row r="40" spans="1:16" s="145" customFormat="1" ht="15" hidden="1" customHeight="1" x14ac:dyDescent="0.2">
      <c r="A40" s="121" t="s">
        <v>88</v>
      </c>
      <c r="B40" s="100">
        <v>8</v>
      </c>
      <c r="C40" s="100">
        <v>105</v>
      </c>
      <c r="D40" s="417"/>
      <c r="E40" s="122">
        <v>52</v>
      </c>
      <c r="F40" s="100">
        <v>150</v>
      </c>
      <c r="G40" s="122">
        <f t="shared" ref="G40:M40" si="18">G98</f>
        <v>99</v>
      </c>
      <c r="H40" s="122">
        <f t="shared" si="18"/>
        <v>208</v>
      </c>
      <c r="I40" s="122">
        <f t="shared" si="18"/>
        <v>213</v>
      </c>
      <c r="J40" s="122">
        <f t="shared" si="18"/>
        <v>123</v>
      </c>
      <c r="K40" s="122">
        <f t="shared" si="18"/>
        <v>180</v>
      </c>
      <c r="L40" s="122">
        <f t="shared" si="18"/>
        <v>184</v>
      </c>
      <c r="M40" s="122">
        <f t="shared" si="18"/>
        <v>98</v>
      </c>
      <c r="N40" s="101">
        <f t="shared" si="13"/>
        <v>1420</v>
      </c>
      <c r="O40" s="101">
        <f t="shared" si="14"/>
        <v>129.09090909090909</v>
      </c>
      <c r="P40" s="61"/>
    </row>
    <row r="41" spans="1:16" s="145" customFormat="1" ht="15" hidden="1" customHeight="1" x14ac:dyDescent="0.2">
      <c r="A41" s="260" t="s">
        <v>89</v>
      </c>
      <c r="B41" s="253"/>
      <c r="C41" s="258"/>
      <c r="D41" s="258"/>
      <c r="E41" s="258"/>
      <c r="F41" s="253"/>
      <c r="G41" s="258"/>
      <c r="H41" s="261"/>
      <c r="I41" s="261"/>
      <c r="J41" s="261"/>
      <c r="K41" s="262"/>
      <c r="L41" s="267">
        <f>L99</f>
        <v>7</v>
      </c>
      <c r="M41" s="267">
        <f>M99</f>
        <v>8</v>
      </c>
      <c r="N41" s="255">
        <f t="shared" si="13"/>
        <v>15</v>
      </c>
      <c r="O41" s="255">
        <f t="shared" si="14"/>
        <v>7.5</v>
      </c>
      <c r="P41" s="61"/>
    </row>
    <row r="42" spans="1:16" s="145" customFormat="1" ht="15" hidden="1" customHeight="1" x14ac:dyDescent="0.2">
      <c r="A42" s="121" t="s">
        <v>374</v>
      </c>
      <c r="B42" s="122">
        <v>4361</v>
      </c>
      <c r="C42" s="122">
        <v>4724</v>
      </c>
      <c r="D42" s="122">
        <v>4255</v>
      </c>
      <c r="E42" s="122">
        <v>4985</v>
      </c>
      <c r="F42" s="100">
        <v>4961</v>
      </c>
      <c r="G42" s="122">
        <v>6028</v>
      </c>
      <c r="H42" s="124">
        <v>7519</v>
      </c>
      <c r="I42" s="455">
        <f>6343+74</f>
        <v>6417</v>
      </c>
      <c r="J42" s="125">
        <v>5452</v>
      </c>
      <c r="K42" s="125">
        <v>3375</v>
      </c>
      <c r="L42" s="126">
        <v>2595</v>
      </c>
      <c r="M42" s="122">
        <v>3369</v>
      </c>
      <c r="N42" s="101">
        <f t="shared" si="13"/>
        <v>58041</v>
      </c>
      <c r="O42" s="101">
        <f t="shared" si="14"/>
        <v>4836.75</v>
      </c>
      <c r="P42" s="61"/>
    </row>
    <row r="43" spans="1:16" s="145" customFormat="1" ht="15" hidden="1" customHeight="1" x14ac:dyDescent="0.2">
      <c r="A43" s="260" t="s">
        <v>90</v>
      </c>
      <c r="B43" s="258">
        <v>1674</v>
      </c>
      <c r="C43" s="258">
        <v>1794</v>
      </c>
      <c r="D43" s="258">
        <v>1650</v>
      </c>
      <c r="E43" s="258">
        <v>1635</v>
      </c>
      <c r="F43" s="253">
        <v>2356</v>
      </c>
      <c r="G43" s="258">
        <v>2423</v>
      </c>
      <c r="H43" s="261">
        <v>2556</v>
      </c>
      <c r="I43" s="262">
        <f>2545+58</f>
        <v>2603</v>
      </c>
      <c r="J43" s="262">
        <v>2545</v>
      </c>
      <c r="K43" s="262">
        <v>3480</v>
      </c>
      <c r="L43" s="263">
        <v>2905</v>
      </c>
      <c r="M43" s="258">
        <v>2817</v>
      </c>
      <c r="N43" s="255">
        <f t="shared" si="13"/>
        <v>28438</v>
      </c>
      <c r="O43" s="255">
        <f t="shared" si="14"/>
        <v>2369.8333333333335</v>
      </c>
      <c r="P43" s="61"/>
    </row>
    <row r="44" spans="1:16" s="145" customFormat="1" ht="15" hidden="1" customHeight="1" x14ac:dyDescent="0.2">
      <c r="A44" s="121" t="s">
        <v>68</v>
      </c>
      <c r="B44" s="122">
        <v>558</v>
      </c>
      <c r="C44" s="122">
        <v>514</v>
      </c>
      <c r="D44" s="122">
        <v>531</v>
      </c>
      <c r="E44" s="122">
        <v>1099</v>
      </c>
      <c r="F44" s="100">
        <v>1574</v>
      </c>
      <c r="G44" s="122">
        <v>1591</v>
      </c>
      <c r="H44" s="124">
        <v>1391</v>
      </c>
      <c r="I44" s="125">
        <v>1775</v>
      </c>
      <c r="J44" s="125">
        <v>1990</v>
      </c>
      <c r="K44" s="125">
        <v>1933</v>
      </c>
      <c r="L44" s="126">
        <v>2325</v>
      </c>
      <c r="M44" s="122">
        <v>1925</v>
      </c>
      <c r="N44" s="101">
        <f t="shared" si="13"/>
        <v>17206</v>
      </c>
      <c r="O44" s="101">
        <f t="shared" si="14"/>
        <v>1433.8333333333333</v>
      </c>
      <c r="P44" s="61"/>
    </row>
    <row r="45" spans="1:16" s="145" customFormat="1" ht="15" hidden="1" customHeight="1" x14ac:dyDescent="0.2">
      <c r="A45" s="260" t="s">
        <v>57</v>
      </c>
      <c r="B45" s="258">
        <v>99</v>
      </c>
      <c r="C45" s="258">
        <v>58</v>
      </c>
      <c r="D45" s="258">
        <v>36</v>
      </c>
      <c r="E45" s="258">
        <v>28</v>
      </c>
      <c r="F45" s="253">
        <v>102</v>
      </c>
      <c r="G45" s="258">
        <v>90</v>
      </c>
      <c r="H45" s="261">
        <v>132</v>
      </c>
      <c r="I45" s="262">
        <v>72</v>
      </c>
      <c r="J45" s="262">
        <v>96</v>
      </c>
      <c r="K45" s="262">
        <v>105</v>
      </c>
      <c r="L45" s="263">
        <v>159</v>
      </c>
      <c r="M45" s="258">
        <v>96</v>
      </c>
      <c r="N45" s="255">
        <f t="shared" si="13"/>
        <v>1073</v>
      </c>
      <c r="O45" s="255">
        <f t="shared" si="14"/>
        <v>89.416666666666671</v>
      </c>
      <c r="P45" s="61"/>
    </row>
    <row r="46" spans="1:16" s="145" customFormat="1" ht="15" hidden="1" customHeight="1" x14ac:dyDescent="0.2">
      <c r="A46" s="121" t="s">
        <v>62</v>
      </c>
      <c r="B46" s="122">
        <v>151</v>
      </c>
      <c r="C46" s="122">
        <v>54</v>
      </c>
      <c r="D46" s="122">
        <v>73</v>
      </c>
      <c r="E46" s="122">
        <v>116</v>
      </c>
      <c r="F46" s="100">
        <v>118</v>
      </c>
      <c r="G46" s="122">
        <v>93</v>
      </c>
      <c r="H46" s="124">
        <v>135</v>
      </c>
      <c r="I46" s="125">
        <v>144</v>
      </c>
      <c r="J46" s="125">
        <v>149</v>
      </c>
      <c r="K46" s="125">
        <v>198</v>
      </c>
      <c r="L46" s="127">
        <v>212</v>
      </c>
      <c r="M46" s="122">
        <v>261</v>
      </c>
      <c r="N46" s="101">
        <f t="shared" si="13"/>
        <v>1704</v>
      </c>
      <c r="O46" s="101">
        <f t="shared" si="14"/>
        <v>142</v>
      </c>
      <c r="P46" s="61"/>
    </row>
    <row r="47" spans="1:16" s="145" customFormat="1" ht="15" hidden="1" customHeight="1" x14ac:dyDescent="0.2">
      <c r="A47" s="260" t="s">
        <v>91</v>
      </c>
      <c r="B47" s="258">
        <v>376</v>
      </c>
      <c r="C47" s="258">
        <v>326</v>
      </c>
      <c r="D47" s="258">
        <v>294</v>
      </c>
      <c r="E47" s="258">
        <v>327</v>
      </c>
      <c r="F47" s="253">
        <v>335</v>
      </c>
      <c r="G47" s="258">
        <v>261</v>
      </c>
      <c r="H47" s="261">
        <v>263</v>
      </c>
      <c r="I47" s="262">
        <v>216</v>
      </c>
      <c r="J47" s="262">
        <v>313</v>
      </c>
      <c r="K47" s="262">
        <v>382</v>
      </c>
      <c r="L47" s="264">
        <v>321</v>
      </c>
      <c r="M47" s="258">
        <v>496</v>
      </c>
      <c r="N47" s="255">
        <f t="shared" si="13"/>
        <v>3910</v>
      </c>
      <c r="O47" s="255">
        <f t="shared" si="14"/>
        <v>325.83333333333331</v>
      </c>
      <c r="P47" s="61"/>
    </row>
    <row r="48" spans="1:16" s="145" customFormat="1" ht="15" hidden="1" customHeight="1" x14ac:dyDescent="0.2">
      <c r="A48" s="121" t="s">
        <v>67</v>
      </c>
      <c r="B48" s="122">
        <v>655</v>
      </c>
      <c r="C48" s="122">
        <v>649</v>
      </c>
      <c r="D48" s="122">
        <v>613</v>
      </c>
      <c r="E48" s="122">
        <v>705</v>
      </c>
      <c r="F48" s="100">
        <v>717</v>
      </c>
      <c r="G48" s="122">
        <v>609</v>
      </c>
      <c r="H48" s="124">
        <v>615</v>
      </c>
      <c r="I48" s="125">
        <v>584</v>
      </c>
      <c r="J48" s="125">
        <v>659</v>
      </c>
      <c r="K48" s="125">
        <v>937</v>
      </c>
      <c r="L48" s="127">
        <v>801</v>
      </c>
      <c r="M48" s="122">
        <v>1140</v>
      </c>
      <c r="N48" s="101">
        <f t="shared" si="13"/>
        <v>8684</v>
      </c>
      <c r="O48" s="101">
        <f t="shared" si="14"/>
        <v>723.66666666666663</v>
      </c>
      <c r="P48" s="61"/>
    </row>
    <row r="49" spans="1:16" s="145" customFormat="1" ht="15" hidden="1" customHeight="1" x14ac:dyDescent="0.2">
      <c r="A49" s="260" t="s">
        <v>92</v>
      </c>
      <c r="B49" s="258">
        <v>968</v>
      </c>
      <c r="C49" s="258">
        <v>1064</v>
      </c>
      <c r="D49" s="258">
        <v>1011</v>
      </c>
      <c r="E49" s="258">
        <v>958</v>
      </c>
      <c r="F49" s="253">
        <v>901</v>
      </c>
      <c r="G49" s="258">
        <v>854</v>
      </c>
      <c r="H49" s="261">
        <v>926</v>
      </c>
      <c r="I49" s="262">
        <v>1120</v>
      </c>
      <c r="J49" s="262">
        <v>1180</v>
      </c>
      <c r="K49" s="262">
        <v>1669</v>
      </c>
      <c r="L49" s="264">
        <v>441</v>
      </c>
      <c r="M49" s="258">
        <v>525</v>
      </c>
      <c r="N49" s="255">
        <f t="shared" si="13"/>
        <v>11617</v>
      </c>
      <c r="O49" s="255">
        <f t="shared" si="14"/>
        <v>968.08333333333337</v>
      </c>
      <c r="P49" s="61"/>
    </row>
    <row r="50" spans="1:16" s="146" customFormat="1" ht="15" hidden="1" customHeight="1" x14ac:dyDescent="0.2">
      <c r="A50" s="121" t="s">
        <v>27</v>
      </c>
      <c r="B50" s="122">
        <v>30</v>
      </c>
      <c r="C50" s="122">
        <v>36</v>
      </c>
      <c r="D50" s="122">
        <v>36</v>
      </c>
      <c r="E50" s="122">
        <v>47</v>
      </c>
      <c r="F50" s="100">
        <v>81</v>
      </c>
      <c r="G50" s="122">
        <v>56</v>
      </c>
      <c r="H50" s="124">
        <v>93</v>
      </c>
      <c r="I50" s="125">
        <v>97</v>
      </c>
      <c r="J50" s="125">
        <v>35</v>
      </c>
      <c r="K50" s="125">
        <v>99</v>
      </c>
      <c r="L50" s="127">
        <v>103</v>
      </c>
      <c r="M50" s="122">
        <v>71</v>
      </c>
      <c r="N50" s="101">
        <f t="shared" si="13"/>
        <v>784</v>
      </c>
      <c r="O50" s="101">
        <f t="shared" si="14"/>
        <v>65.333333333333329</v>
      </c>
      <c r="P50" s="62"/>
    </row>
    <row r="51" spans="1:16" s="145" customFormat="1" ht="15" hidden="1" customHeight="1" x14ac:dyDescent="0.2">
      <c r="A51" s="260" t="s">
        <v>93</v>
      </c>
      <c r="B51" s="258"/>
      <c r="C51" s="258">
        <v>2</v>
      </c>
      <c r="D51" s="258">
        <v>5</v>
      </c>
      <c r="E51" s="259">
        <v>3</v>
      </c>
      <c r="F51" s="253">
        <v>2</v>
      </c>
      <c r="G51" s="258">
        <v>5</v>
      </c>
      <c r="H51" s="261">
        <v>8</v>
      </c>
      <c r="I51" s="265">
        <v>9</v>
      </c>
      <c r="J51" s="266">
        <v>13</v>
      </c>
      <c r="K51" s="262">
        <v>12</v>
      </c>
      <c r="L51" s="264">
        <v>73</v>
      </c>
      <c r="M51" s="258">
        <v>48</v>
      </c>
      <c r="N51" s="255">
        <f t="shared" si="13"/>
        <v>180</v>
      </c>
      <c r="O51" s="255">
        <f t="shared" si="14"/>
        <v>16.363636363636363</v>
      </c>
      <c r="P51" s="61"/>
    </row>
    <row r="52" spans="1:16" s="145" customFormat="1" ht="15" hidden="1" customHeight="1" x14ac:dyDescent="0.2">
      <c r="A52" s="121" t="s">
        <v>94</v>
      </c>
      <c r="B52" s="122">
        <v>12</v>
      </c>
      <c r="C52" s="122">
        <v>11</v>
      </c>
      <c r="D52" s="122">
        <v>16</v>
      </c>
      <c r="E52" s="122">
        <v>18</v>
      </c>
      <c r="F52" s="100">
        <v>27</v>
      </c>
      <c r="G52" s="122">
        <v>23</v>
      </c>
      <c r="H52" s="124">
        <v>31</v>
      </c>
      <c r="I52" s="128">
        <v>28</v>
      </c>
      <c r="J52" s="129">
        <v>29</v>
      </c>
      <c r="K52" s="125">
        <v>35</v>
      </c>
      <c r="L52" s="127">
        <v>50</v>
      </c>
      <c r="M52" s="122">
        <v>48</v>
      </c>
      <c r="N52" s="101">
        <f t="shared" si="13"/>
        <v>328</v>
      </c>
      <c r="O52" s="101">
        <f t="shared" si="14"/>
        <v>27.333333333333332</v>
      </c>
      <c r="P52" s="61"/>
    </row>
    <row r="53" spans="1:16" s="145" customFormat="1" ht="15" hidden="1" customHeight="1" x14ac:dyDescent="0.2">
      <c r="A53" s="260" t="s">
        <v>95</v>
      </c>
      <c r="B53" s="258">
        <v>52</v>
      </c>
      <c r="C53" s="258">
        <v>114</v>
      </c>
      <c r="D53" s="258">
        <v>120</v>
      </c>
      <c r="E53" s="258">
        <v>132</v>
      </c>
      <c r="F53" s="253">
        <v>205</v>
      </c>
      <c r="G53" s="258">
        <v>148</v>
      </c>
      <c r="H53" s="261">
        <v>135</v>
      </c>
      <c r="I53" s="265">
        <v>71</v>
      </c>
      <c r="J53" s="266">
        <v>307</v>
      </c>
      <c r="K53" s="262">
        <v>249</v>
      </c>
      <c r="L53" s="264">
        <v>299</v>
      </c>
      <c r="M53" s="258">
        <v>231</v>
      </c>
      <c r="N53" s="255">
        <f t="shared" si="13"/>
        <v>2063</v>
      </c>
      <c r="O53" s="255">
        <f t="shared" si="14"/>
        <v>171.91666666666666</v>
      </c>
      <c r="P53" s="61"/>
    </row>
    <row r="54" spans="1:16" s="145" customFormat="1" ht="15" hidden="1" customHeight="1" x14ac:dyDescent="0.2">
      <c r="A54" s="121" t="s">
        <v>96</v>
      </c>
      <c r="B54" s="122">
        <v>285</v>
      </c>
      <c r="C54" s="122">
        <v>270</v>
      </c>
      <c r="D54" s="122">
        <v>232</v>
      </c>
      <c r="E54" s="122">
        <v>310</v>
      </c>
      <c r="F54" s="100">
        <v>281</v>
      </c>
      <c r="G54" s="122">
        <v>226</v>
      </c>
      <c r="H54" s="124">
        <v>232</v>
      </c>
      <c r="I54" s="128">
        <v>217</v>
      </c>
      <c r="J54" s="125">
        <v>225</v>
      </c>
      <c r="K54" s="125">
        <v>288</v>
      </c>
      <c r="L54" s="127">
        <v>233</v>
      </c>
      <c r="M54" s="122">
        <v>282</v>
      </c>
      <c r="N54" s="101">
        <f t="shared" si="13"/>
        <v>3081</v>
      </c>
      <c r="O54" s="101">
        <f t="shared" si="14"/>
        <v>256.75</v>
      </c>
      <c r="P54" s="61"/>
    </row>
    <row r="55" spans="1:16" s="146" customFormat="1" ht="15" hidden="1" customHeight="1" x14ac:dyDescent="0.2">
      <c r="A55" s="260" t="s">
        <v>434</v>
      </c>
      <c r="B55" s="258"/>
      <c r="C55" s="258"/>
      <c r="D55" s="258"/>
      <c r="E55" s="258"/>
      <c r="F55" s="253"/>
      <c r="G55" s="258"/>
      <c r="H55" s="261">
        <v>2</v>
      </c>
      <c r="I55" s="265">
        <v>4</v>
      </c>
      <c r="J55" s="262"/>
      <c r="K55" s="262"/>
      <c r="L55" s="264">
        <v>3</v>
      </c>
      <c r="M55" s="258"/>
      <c r="N55" s="255">
        <f t="shared" si="13"/>
        <v>9</v>
      </c>
      <c r="O55" s="255">
        <f t="shared" si="14"/>
        <v>3</v>
      </c>
      <c r="P55" s="62"/>
    </row>
    <row r="56" spans="1:16" s="145" customFormat="1" ht="15" hidden="1" customHeight="1" x14ac:dyDescent="0.2">
      <c r="A56" s="238" t="s">
        <v>0</v>
      </c>
      <c r="B56" s="237">
        <f>IF(SUM(B24:B55)=0,"",SUM(B24:B55))</f>
        <v>11548</v>
      </c>
      <c r="C56" s="237">
        <f>IF(SUM(C24:C55)=0,"",SUM(C24:C55))</f>
        <v>11733</v>
      </c>
      <c r="D56" s="237">
        <f>IF(SUM(D24:D55)=0,"",SUM(D24:D55))</f>
        <v>10726</v>
      </c>
      <c r="E56" s="237">
        <f>IF(SUM(E24:E55)=0,"",SUM(E24:E55))</f>
        <v>13018</v>
      </c>
      <c r="F56" s="237">
        <f t="shared" ref="F56:M56" si="19">IF(SUM(F24:F55)=0,"",SUM(F24:F55))</f>
        <v>15092</v>
      </c>
      <c r="G56" s="237">
        <f t="shared" si="19"/>
        <v>15006</v>
      </c>
      <c r="H56" s="237">
        <f t="shared" si="19"/>
        <v>17838</v>
      </c>
      <c r="I56" s="237">
        <f t="shared" si="19"/>
        <v>17571</v>
      </c>
      <c r="J56" s="237">
        <f t="shared" si="19"/>
        <v>16946</v>
      </c>
      <c r="K56" s="237">
        <f>IF(SUM(K24:K55)=0,"",SUM(K24:K55))</f>
        <v>17003</v>
      </c>
      <c r="L56" s="237">
        <f t="shared" si="19"/>
        <v>14980</v>
      </c>
      <c r="M56" s="237">
        <f t="shared" si="19"/>
        <v>14906</v>
      </c>
      <c r="N56" s="237">
        <f>SUM(B56:M56)</f>
        <v>176367</v>
      </c>
      <c r="O56" s="237">
        <f>IF(N56=0,0,AVERAGE(B56:M56))</f>
        <v>14697.25</v>
      </c>
      <c r="P56" s="61"/>
    </row>
    <row r="57" spans="1:16" s="145" customFormat="1" ht="15" hidden="1" customHeight="1" x14ac:dyDescent="0.2">
      <c r="A57" s="553"/>
      <c r="B57" s="554"/>
      <c r="C57" s="554"/>
      <c r="D57" s="554"/>
      <c r="E57" s="554"/>
      <c r="F57" s="554"/>
      <c r="G57" s="554"/>
      <c r="H57" s="554"/>
      <c r="I57" s="554"/>
      <c r="J57" s="554"/>
      <c r="K57" s="554"/>
      <c r="L57" s="554"/>
      <c r="M57" s="554"/>
      <c r="N57" s="554"/>
      <c r="O57" s="555"/>
      <c r="P57" s="61"/>
    </row>
    <row r="58" spans="1:16" s="148" customFormat="1" ht="15" hidden="1" customHeight="1" x14ac:dyDescent="0.2">
      <c r="A58" s="567" t="s">
        <v>102</v>
      </c>
      <c r="B58" s="568"/>
      <c r="C58" s="568"/>
      <c r="D58" s="568"/>
      <c r="E58" s="568"/>
      <c r="F58" s="568"/>
      <c r="G58" s="568"/>
      <c r="H58" s="568"/>
      <c r="I58" s="568"/>
      <c r="J58" s="568"/>
      <c r="K58" s="568"/>
      <c r="L58" s="568"/>
      <c r="M58" s="568"/>
      <c r="N58" s="568"/>
      <c r="O58" s="569"/>
      <c r="P58" s="64"/>
    </row>
    <row r="59" spans="1:16" s="145" customFormat="1" ht="15" hidden="1" customHeight="1" x14ac:dyDescent="0.2">
      <c r="A59" s="131" t="s">
        <v>98</v>
      </c>
      <c r="B59" s="119">
        <v>13</v>
      </c>
      <c r="C59" s="119">
        <v>16</v>
      </c>
      <c r="D59" s="119">
        <v>7</v>
      </c>
      <c r="E59" s="119">
        <v>10</v>
      </c>
      <c r="F59" s="99">
        <v>16</v>
      </c>
      <c r="G59" s="119">
        <v>12</v>
      </c>
      <c r="H59" s="139">
        <v>24</v>
      </c>
      <c r="I59" s="132">
        <v>26</v>
      </c>
      <c r="J59" s="132">
        <v>14</v>
      </c>
      <c r="K59" s="132">
        <v>37</v>
      </c>
      <c r="L59" s="133">
        <v>28</v>
      </c>
      <c r="M59" s="119">
        <v>9</v>
      </c>
      <c r="N59" s="116">
        <f>SUM(B59:M59)</f>
        <v>212</v>
      </c>
      <c r="O59" s="101">
        <f>IF(N59=0,0,AVERAGE(B59:M59))</f>
        <v>17.666666666666668</v>
      </c>
      <c r="P59" s="61"/>
    </row>
    <row r="60" spans="1:16" s="145" customFormat="1" ht="15" hidden="1" customHeight="1" x14ac:dyDescent="0.2">
      <c r="A60" s="260" t="s">
        <v>99</v>
      </c>
      <c r="B60" s="258">
        <v>25</v>
      </c>
      <c r="C60" s="258">
        <v>4</v>
      </c>
      <c r="D60" s="258">
        <v>7</v>
      </c>
      <c r="E60" s="258">
        <v>4</v>
      </c>
      <c r="F60" s="253">
        <v>5</v>
      </c>
      <c r="G60" s="258">
        <v>8</v>
      </c>
      <c r="H60" s="267">
        <v>45</v>
      </c>
      <c r="I60" s="268">
        <v>58</v>
      </c>
      <c r="J60" s="269">
        <v>17</v>
      </c>
      <c r="K60" s="269">
        <v>10</v>
      </c>
      <c r="L60" s="263">
        <v>3</v>
      </c>
      <c r="M60" s="258">
        <v>2</v>
      </c>
      <c r="N60" s="255">
        <f>SUM(B60:M60)</f>
        <v>188</v>
      </c>
      <c r="O60" s="255">
        <f>IF(N60=0,0,AVERAGE(B60:M60))</f>
        <v>15.666666666666666</v>
      </c>
      <c r="P60" s="61"/>
    </row>
    <row r="61" spans="1:16" s="146" customFormat="1" ht="15" hidden="1" customHeight="1" x14ac:dyDescent="0.2">
      <c r="A61" s="121" t="s">
        <v>100</v>
      </c>
      <c r="B61" s="122">
        <v>24</v>
      </c>
      <c r="C61" s="122">
        <v>3</v>
      </c>
      <c r="D61" s="122">
        <v>5</v>
      </c>
      <c r="E61" s="122">
        <v>7</v>
      </c>
      <c r="F61" s="100">
        <v>4</v>
      </c>
      <c r="G61" s="122">
        <v>5</v>
      </c>
      <c r="H61" s="134">
        <v>3</v>
      </c>
      <c r="I61" s="135">
        <v>7</v>
      </c>
      <c r="J61" s="135">
        <v>4</v>
      </c>
      <c r="K61" s="135">
        <v>1</v>
      </c>
      <c r="L61" s="136">
        <v>3</v>
      </c>
      <c r="M61" s="122"/>
      <c r="N61" s="101">
        <f>SUM(B61:M61)</f>
        <v>66</v>
      </c>
      <c r="O61" s="101">
        <f>IF(N61=0,0,AVERAGE(B61:M61))</f>
        <v>6</v>
      </c>
      <c r="P61" s="62"/>
    </row>
    <row r="62" spans="1:16" s="146" customFormat="1" ht="15" hidden="1" customHeight="1" x14ac:dyDescent="0.2">
      <c r="A62" s="260" t="s">
        <v>101</v>
      </c>
      <c r="B62" s="258">
        <v>5</v>
      </c>
      <c r="C62" s="258">
        <v>14</v>
      </c>
      <c r="D62" s="258">
        <v>7</v>
      </c>
      <c r="E62" s="258">
        <v>10</v>
      </c>
      <c r="F62" s="253">
        <v>11</v>
      </c>
      <c r="G62" s="258">
        <v>9</v>
      </c>
      <c r="H62" s="270">
        <v>15</v>
      </c>
      <c r="I62" s="268">
        <v>14</v>
      </c>
      <c r="J62" s="269">
        <v>18</v>
      </c>
      <c r="K62" s="269">
        <v>16</v>
      </c>
      <c r="L62" s="271">
        <v>16</v>
      </c>
      <c r="M62" s="258">
        <v>7</v>
      </c>
      <c r="N62" s="255">
        <f>SUM(B62:M62)</f>
        <v>142</v>
      </c>
      <c r="O62" s="255">
        <f>IF(N62=0,0,AVERAGE(B62:M62))</f>
        <v>11.833333333333334</v>
      </c>
      <c r="P62" s="62"/>
    </row>
    <row r="63" spans="1:16" s="145" customFormat="1" ht="15" hidden="1" customHeight="1" x14ac:dyDescent="0.2">
      <c r="A63" s="238" t="s">
        <v>0</v>
      </c>
      <c r="B63" s="237">
        <f>IF(SUM(B59:B62)=0,"",SUM(B59:B62))</f>
        <v>67</v>
      </c>
      <c r="C63" s="237">
        <f>IF(SUM(C59:C62)=0,"",SUM(C59:C62))</f>
        <v>37</v>
      </c>
      <c r="D63" s="237">
        <f>IF(SUM(D59:D62)=0,"",SUM(D59:D62))</f>
        <v>26</v>
      </c>
      <c r="E63" s="237">
        <f>IF(SUM(E59:E62)=0,"",SUM(E59:E62))</f>
        <v>31</v>
      </c>
      <c r="F63" s="237">
        <f t="shared" ref="F63:M63" si="20">IF(SUM(F59:F62)=0,"",SUM(F59:F62))</f>
        <v>36</v>
      </c>
      <c r="G63" s="237">
        <f t="shared" si="20"/>
        <v>34</v>
      </c>
      <c r="H63" s="237">
        <f t="shared" si="20"/>
        <v>87</v>
      </c>
      <c r="I63" s="237">
        <f t="shared" si="20"/>
        <v>105</v>
      </c>
      <c r="J63" s="237">
        <f t="shared" si="20"/>
        <v>53</v>
      </c>
      <c r="K63" s="237">
        <f t="shared" si="20"/>
        <v>64</v>
      </c>
      <c r="L63" s="237">
        <f t="shared" si="20"/>
        <v>50</v>
      </c>
      <c r="M63" s="237">
        <f t="shared" si="20"/>
        <v>18</v>
      </c>
      <c r="N63" s="237">
        <f>SUM(N59:N62)</f>
        <v>608</v>
      </c>
      <c r="O63" s="237">
        <f>SUM(O59:O62)</f>
        <v>51.166666666666671</v>
      </c>
      <c r="P63" s="61"/>
    </row>
    <row r="64" spans="1:16" s="145" customFormat="1" ht="15" hidden="1" customHeight="1" x14ac:dyDescent="0.2">
      <c r="A64" s="553"/>
      <c r="B64" s="554"/>
      <c r="C64" s="554"/>
      <c r="D64" s="554"/>
      <c r="E64" s="554"/>
      <c r="F64" s="554"/>
      <c r="G64" s="554"/>
      <c r="H64" s="554"/>
      <c r="I64" s="554"/>
      <c r="J64" s="554"/>
      <c r="K64" s="554"/>
      <c r="L64" s="554"/>
      <c r="M64" s="554"/>
      <c r="N64" s="554"/>
      <c r="O64" s="555"/>
      <c r="P64" s="61"/>
    </row>
    <row r="65" spans="1:16" s="147" customFormat="1" ht="1.5" customHeight="1" x14ac:dyDescent="0.2">
      <c r="A65" s="632" t="s">
        <v>281</v>
      </c>
      <c r="B65" s="633"/>
      <c r="C65" s="633"/>
      <c r="D65" s="633"/>
      <c r="E65" s="633"/>
      <c r="F65" s="633"/>
      <c r="G65" s="633"/>
      <c r="H65" s="633"/>
      <c r="I65" s="633"/>
      <c r="J65" s="633"/>
      <c r="K65" s="633"/>
      <c r="L65" s="633"/>
      <c r="M65" s="633"/>
      <c r="N65" s="633"/>
      <c r="O65" s="634"/>
      <c r="P65" s="63"/>
    </row>
    <row r="66" spans="1:16" s="146" customFormat="1" ht="23.25" hidden="1" customHeight="1" x14ac:dyDescent="0.25">
      <c r="A66" s="646" t="s">
        <v>98</v>
      </c>
      <c r="B66" s="647">
        <v>14</v>
      </c>
      <c r="C66" s="648">
        <v>14</v>
      </c>
      <c r="D66" s="647">
        <v>14</v>
      </c>
      <c r="E66" s="647">
        <v>15</v>
      </c>
      <c r="F66" s="647">
        <v>16</v>
      </c>
      <c r="G66" s="636">
        <v>25</v>
      </c>
      <c r="H66" s="649">
        <v>29</v>
      </c>
      <c r="I66" s="650">
        <f>H66+I73</f>
        <v>31</v>
      </c>
      <c r="J66" s="651">
        <v>30</v>
      </c>
      <c r="K66" s="652">
        <v>49</v>
      </c>
      <c r="L66" s="652">
        <v>65</v>
      </c>
      <c r="M66" s="652">
        <v>70</v>
      </c>
      <c r="N66" s="653">
        <f>SUM(B66:M66)</f>
        <v>372</v>
      </c>
      <c r="O66" s="623">
        <f>IF(N66=0,0,AVERAGE(B66:M66))</f>
        <v>31</v>
      </c>
      <c r="P66" s="62"/>
    </row>
    <row r="67" spans="1:16" s="145" customFormat="1" ht="24.75" hidden="1" customHeight="1" x14ac:dyDescent="0.25">
      <c r="A67" s="654" t="s">
        <v>99</v>
      </c>
      <c r="B67" s="655">
        <v>110</v>
      </c>
      <c r="C67" s="656">
        <v>110</v>
      </c>
      <c r="D67" s="657">
        <v>110</v>
      </c>
      <c r="E67" s="655">
        <v>117</v>
      </c>
      <c r="F67" s="655">
        <v>142</v>
      </c>
      <c r="G67" s="644">
        <v>145</v>
      </c>
      <c r="H67" s="658">
        <v>146</v>
      </c>
      <c r="I67" s="659">
        <f>H67+I74</f>
        <v>152</v>
      </c>
      <c r="J67" s="660">
        <v>218</v>
      </c>
      <c r="K67" s="661">
        <v>230</v>
      </c>
      <c r="L67" s="661">
        <v>233</v>
      </c>
      <c r="M67" s="661">
        <v>234</v>
      </c>
      <c r="N67" s="662">
        <f>SUM(B67:M67)</f>
        <v>1947</v>
      </c>
      <c r="O67" s="626">
        <f>IF(N67=0,0,AVERAGE(B67:M67))</f>
        <v>162.25</v>
      </c>
      <c r="P67" s="61"/>
    </row>
    <row r="68" spans="1:16" s="145" customFormat="1" ht="24" hidden="1" customHeight="1" x14ac:dyDescent="0.25">
      <c r="A68" s="663" t="s">
        <v>100</v>
      </c>
      <c r="B68" s="664">
        <v>153</v>
      </c>
      <c r="C68" s="665">
        <v>154</v>
      </c>
      <c r="D68" s="665">
        <v>154</v>
      </c>
      <c r="E68" s="664">
        <v>163</v>
      </c>
      <c r="F68" s="664">
        <v>182</v>
      </c>
      <c r="G68" s="642">
        <v>186</v>
      </c>
      <c r="H68" s="666">
        <v>185</v>
      </c>
      <c r="I68" s="667">
        <f>H68+I75</f>
        <v>189</v>
      </c>
      <c r="J68" s="668">
        <v>197</v>
      </c>
      <c r="K68" s="669">
        <v>233</v>
      </c>
      <c r="L68" s="669">
        <v>235</v>
      </c>
      <c r="M68" s="669">
        <v>235</v>
      </c>
      <c r="N68" s="653">
        <f>SUM(B68:M68)</f>
        <v>2266</v>
      </c>
      <c r="O68" s="623">
        <f>IF(N68=0,0,AVERAGE(B68:M68))</f>
        <v>188.83333333333334</v>
      </c>
      <c r="P68" s="61"/>
    </row>
    <row r="69" spans="1:16" s="145" customFormat="1" ht="24.75" hidden="1" customHeight="1" x14ac:dyDescent="0.25">
      <c r="A69" s="654" t="s">
        <v>101</v>
      </c>
      <c r="B69" s="655"/>
      <c r="C69" s="657">
        <v>2</v>
      </c>
      <c r="D69" s="657">
        <v>6</v>
      </c>
      <c r="E69" s="655">
        <v>21</v>
      </c>
      <c r="F69" s="655">
        <v>22</v>
      </c>
      <c r="G69" s="644">
        <v>27</v>
      </c>
      <c r="H69" s="658">
        <v>34</v>
      </c>
      <c r="I69" s="659">
        <f>H69+I76</f>
        <v>37</v>
      </c>
      <c r="J69" s="660">
        <v>63</v>
      </c>
      <c r="K69" s="661">
        <v>71</v>
      </c>
      <c r="L69" s="661">
        <v>75</v>
      </c>
      <c r="M69" s="661">
        <v>78</v>
      </c>
      <c r="N69" s="662">
        <f>SUM(B69:M69)</f>
        <v>436</v>
      </c>
      <c r="O69" s="626">
        <f>IF(N69=0,0,AVERAGE(B69:M69))</f>
        <v>39.636363636363633</v>
      </c>
      <c r="P69" s="61"/>
    </row>
    <row r="70" spans="1:16" s="146" customFormat="1" ht="27" hidden="1" customHeight="1" x14ac:dyDescent="0.2">
      <c r="A70" s="645" t="s">
        <v>0</v>
      </c>
      <c r="B70" s="628">
        <f t="shared" ref="B70:M70" si="21">IF(SUM(B66:B69)=0,"",SUM(B66:B69))</f>
        <v>277</v>
      </c>
      <c r="C70" s="670">
        <f t="shared" si="21"/>
        <v>280</v>
      </c>
      <c r="D70" s="671">
        <f t="shared" si="21"/>
        <v>284</v>
      </c>
      <c r="E70" s="672">
        <f t="shared" si="21"/>
        <v>316</v>
      </c>
      <c r="F70" s="672">
        <f t="shared" si="21"/>
        <v>362</v>
      </c>
      <c r="G70" s="672">
        <f t="shared" si="21"/>
        <v>383</v>
      </c>
      <c r="H70" s="672">
        <f t="shared" si="21"/>
        <v>394</v>
      </c>
      <c r="I70" s="672">
        <f t="shared" si="21"/>
        <v>409</v>
      </c>
      <c r="J70" s="672">
        <f t="shared" si="21"/>
        <v>508</v>
      </c>
      <c r="K70" s="672">
        <f t="shared" si="21"/>
        <v>583</v>
      </c>
      <c r="L70" s="672">
        <f t="shared" si="21"/>
        <v>608</v>
      </c>
      <c r="M70" s="672">
        <f t="shared" si="21"/>
        <v>617</v>
      </c>
      <c r="N70" s="673">
        <f>SUM(N66:N69)</f>
        <v>5021</v>
      </c>
      <c r="O70" s="673">
        <f>SUM(O66:O69)</f>
        <v>421.719696969697</v>
      </c>
      <c r="P70" s="62"/>
    </row>
    <row r="71" spans="1:16" s="145" customFormat="1" ht="15" hidden="1" customHeight="1" x14ac:dyDescent="0.2">
      <c r="A71" s="553"/>
      <c r="B71" s="554"/>
      <c r="C71" s="554"/>
      <c r="D71" s="554"/>
      <c r="E71" s="554"/>
      <c r="F71" s="554"/>
      <c r="G71" s="554"/>
      <c r="H71" s="554"/>
      <c r="I71" s="554"/>
      <c r="J71" s="554"/>
      <c r="K71" s="554"/>
      <c r="L71" s="554"/>
      <c r="M71" s="554"/>
      <c r="N71" s="554"/>
      <c r="O71" s="555"/>
      <c r="P71" s="61"/>
    </row>
    <row r="72" spans="1:16" s="148" customFormat="1" ht="1.5" customHeight="1" x14ac:dyDescent="0.2">
      <c r="A72" s="674" t="s">
        <v>436</v>
      </c>
      <c r="B72" s="675"/>
      <c r="C72" s="675"/>
      <c r="D72" s="675"/>
      <c r="E72" s="675"/>
      <c r="F72" s="675"/>
      <c r="G72" s="675"/>
      <c r="H72" s="675"/>
      <c r="I72" s="675"/>
      <c r="J72" s="675"/>
      <c r="K72" s="675"/>
      <c r="L72" s="675"/>
      <c r="M72" s="675"/>
      <c r="N72" s="675"/>
      <c r="O72" s="676"/>
      <c r="P72" s="64"/>
    </row>
    <row r="73" spans="1:16" s="146" customFormat="1" ht="28.5" hidden="1" customHeight="1" x14ac:dyDescent="0.3">
      <c r="A73" s="677" t="s">
        <v>98</v>
      </c>
      <c r="B73" s="678">
        <v>1</v>
      </c>
      <c r="C73" s="679"/>
      <c r="D73" s="680"/>
      <c r="E73" s="680">
        <v>1</v>
      </c>
      <c r="F73" s="680">
        <v>1</v>
      </c>
      <c r="G73" s="680">
        <v>9</v>
      </c>
      <c r="H73" s="681">
        <v>4</v>
      </c>
      <c r="I73" s="682">
        <v>2</v>
      </c>
      <c r="J73" s="683"/>
      <c r="K73" s="682">
        <v>19</v>
      </c>
      <c r="L73" s="684">
        <v>16</v>
      </c>
      <c r="M73" s="680">
        <v>5</v>
      </c>
      <c r="N73" s="685">
        <f>SUM(B73:M73)</f>
        <v>58</v>
      </c>
      <c r="O73" s="686">
        <f>IF(N73=0,0,AVERAGE(B73:M73))</f>
        <v>6.4444444444444446</v>
      </c>
      <c r="P73" s="62"/>
    </row>
    <row r="74" spans="1:16" s="145" customFormat="1" ht="21.75" hidden="1" customHeight="1" x14ac:dyDescent="0.3">
      <c r="A74" s="687" t="s">
        <v>99</v>
      </c>
      <c r="B74" s="688">
        <v>29</v>
      </c>
      <c r="C74" s="689"/>
      <c r="D74" s="690"/>
      <c r="E74" s="690">
        <v>7</v>
      </c>
      <c r="F74" s="690">
        <v>27</v>
      </c>
      <c r="G74" s="691">
        <v>3</v>
      </c>
      <c r="H74" s="692">
        <v>1</v>
      </c>
      <c r="I74" s="693">
        <v>6</v>
      </c>
      <c r="J74" s="694">
        <v>66</v>
      </c>
      <c r="K74" s="693">
        <v>12</v>
      </c>
      <c r="L74" s="695">
        <v>3</v>
      </c>
      <c r="M74" s="691">
        <v>1</v>
      </c>
      <c r="N74" s="696">
        <f>SUM(B74:M74)</f>
        <v>155</v>
      </c>
      <c r="O74" s="696">
        <f>IF(N74=0,0,AVERAGE(B74:M74))</f>
        <v>15.5</v>
      </c>
      <c r="P74" s="61"/>
    </row>
    <row r="75" spans="1:16" s="146" customFormat="1" ht="23.25" hidden="1" customHeight="1" x14ac:dyDescent="0.3">
      <c r="A75" s="697" t="s">
        <v>100</v>
      </c>
      <c r="B75" s="698">
        <v>36</v>
      </c>
      <c r="C75" s="699">
        <v>1</v>
      </c>
      <c r="D75" s="700"/>
      <c r="E75" s="700">
        <v>9</v>
      </c>
      <c r="F75" s="700">
        <v>19</v>
      </c>
      <c r="G75" s="701">
        <v>4</v>
      </c>
      <c r="H75" s="702"/>
      <c r="I75" s="703">
        <v>4</v>
      </c>
      <c r="J75" s="704">
        <v>8</v>
      </c>
      <c r="K75" s="705">
        <v>36</v>
      </c>
      <c r="L75" s="706">
        <v>2</v>
      </c>
      <c r="M75" s="701"/>
      <c r="N75" s="686">
        <f>SUM(B75:M75)</f>
        <v>119</v>
      </c>
      <c r="O75" s="686">
        <f>IF(N75=0,0,AVERAGE(B75:M75))</f>
        <v>13.222222222222221</v>
      </c>
      <c r="P75" s="62"/>
    </row>
    <row r="76" spans="1:16" s="145" customFormat="1" ht="28.5" hidden="1" customHeight="1" x14ac:dyDescent="0.3">
      <c r="A76" s="687" t="s">
        <v>101</v>
      </c>
      <c r="B76" s="707"/>
      <c r="C76" s="708">
        <v>2</v>
      </c>
      <c r="D76" s="691">
        <v>4</v>
      </c>
      <c r="E76" s="691">
        <v>15</v>
      </c>
      <c r="F76" s="691">
        <v>1</v>
      </c>
      <c r="G76" s="691">
        <v>5</v>
      </c>
      <c r="H76" s="692">
        <v>7</v>
      </c>
      <c r="I76" s="709">
        <v>3</v>
      </c>
      <c r="J76" s="709">
        <v>26</v>
      </c>
      <c r="K76" s="709">
        <v>8</v>
      </c>
      <c r="L76" s="709">
        <v>4</v>
      </c>
      <c r="M76" s="691">
        <v>3</v>
      </c>
      <c r="N76" s="696">
        <f>SUM(B76:M76)</f>
        <v>78</v>
      </c>
      <c r="O76" s="696">
        <f>IF(N76=0,0,AVERAGE(B76:M76))</f>
        <v>7.0909090909090908</v>
      </c>
      <c r="P76" s="61"/>
    </row>
    <row r="77" spans="1:16" s="145" customFormat="1" ht="27" hidden="1" customHeight="1" x14ac:dyDescent="0.2">
      <c r="A77" s="710" t="s">
        <v>0</v>
      </c>
      <c r="B77" s="711">
        <f t="shared" ref="B77:M77" si="22">IF(SUM(B73:B76)=0,"",SUM(B73:B76))</f>
        <v>66</v>
      </c>
      <c r="C77" s="711">
        <f t="shared" si="22"/>
        <v>3</v>
      </c>
      <c r="D77" s="711">
        <f t="shared" si="22"/>
        <v>4</v>
      </c>
      <c r="E77" s="711">
        <f t="shared" si="22"/>
        <v>32</v>
      </c>
      <c r="F77" s="711">
        <f t="shared" si="22"/>
        <v>48</v>
      </c>
      <c r="G77" s="711">
        <f t="shared" si="22"/>
        <v>21</v>
      </c>
      <c r="H77" s="711">
        <f t="shared" si="22"/>
        <v>12</v>
      </c>
      <c r="I77" s="711">
        <f t="shared" si="22"/>
        <v>15</v>
      </c>
      <c r="J77" s="711">
        <f t="shared" si="22"/>
        <v>100</v>
      </c>
      <c r="K77" s="711">
        <f t="shared" si="22"/>
        <v>75</v>
      </c>
      <c r="L77" s="711">
        <f t="shared" si="22"/>
        <v>25</v>
      </c>
      <c r="M77" s="711">
        <f t="shared" si="22"/>
        <v>9</v>
      </c>
      <c r="N77" s="711">
        <f>SUM(N73:N76)</f>
        <v>410</v>
      </c>
      <c r="O77" s="711">
        <f>SUM(O73:O76)</f>
        <v>42.257575757575758</v>
      </c>
      <c r="P77" s="61"/>
    </row>
    <row r="78" spans="1:16" s="145" customFormat="1" ht="15" hidden="1" customHeight="1" x14ac:dyDescent="0.2">
      <c r="A78" s="553"/>
      <c r="B78" s="554"/>
      <c r="C78" s="554"/>
      <c r="D78" s="554"/>
      <c r="E78" s="554"/>
      <c r="F78" s="554"/>
      <c r="G78" s="554"/>
      <c r="H78" s="554"/>
      <c r="I78" s="554"/>
      <c r="J78" s="554"/>
      <c r="K78" s="554"/>
      <c r="L78" s="554"/>
      <c r="M78" s="554"/>
      <c r="N78" s="554"/>
      <c r="O78" s="555"/>
      <c r="P78" s="61"/>
    </row>
    <row r="79" spans="1:16" s="148" customFormat="1" ht="30.75" customHeight="1" x14ac:dyDescent="0.2">
      <c r="A79" s="712" t="s">
        <v>103</v>
      </c>
      <c r="B79" s="713"/>
      <c r="C79" s="713"/>
      <c r="D79" s="713"/>
      <c r="E79" s="713"/>
      <c r="F79" s="713"/>
      <c r="G79" s="713"/>
      <c r="H79" s="713"/>
      <c r="I79" s="713"/>
      <c r="J79" s="713"/>
      <c r="K79" s="713"/>
      <c r="L79" s="713"/>
      <c r="M79" s="713"/>
      <c r="N79" s="713"/>
      <c r="O79" s="714"/>
      <c r="P79" s="64"/>
    </row>
    <row r="80" spans="1:16" s="145" customFormat="1" ht="30" customHeight="1" x14ac:dyDescent="0.35">
      <c r="A80" s="715" t="s">
        <v>98</v>
      </c>
      <c r="B80" s="716"/>
      <c r="C80" s="716"/>
      <c r="D80" s="716"/>
      <c r="E80" s="716"/>
      <c r="F80" s="717"/>
      <c r="G80" s="717"/>
      <c r="H80" s="717"/>
      <c r="I80" s="717"/>
      <c r="J80" s="717"/>
      <c r="K80" s="717"/>
      <c r="L80" s="717"/>
      <c r="M80" s="717"/>
      <c r="N80" s="718">
        <f>SUM(B80:M80)</f>
        <v>0</v>
      </c>
      <c r="O80" s="719">
        <f>IF(N80=0,0,AVERAGE(B80:M80))</f>
        <v>0</v>
      </c>
      <c r="P80" s="61"/>
    </row>
    <row r="81" spans="1:16" s="145" customFormat="1" ht="29.25" customHeight="1" x14ac:dyDescent="0.35">
      <c r="A81" s="720" t="s">
        <v>99</v>
      </c>
      <c r="B81" s="721">
        <v>3</v>
      </c>
      <c r="C81" s="722"/>
      <c r="D81" s="722"/>
      <c r="E81" s="722"/>
      <c r="F81" s="722">
        <v>2</v>
      </c>
      <c r="G81" s="722"/>
      <c r="H81" s="722">
        <v>2</v>
      </c>
      <c r="I81" s="722">
        <v>2</v>
      </c>
      <c r="J81" s="722"/>
      <c r="K81" s="722"/>
      <c r="L81" s="722"/>
      <c r="M81" s="722"/>
      <c r="N81" s="723">
        <f>SUM(B81:M81)</f>
        <v>9</v>
      </c>
      <c r="O81" s="723">
        <f>IF(N81=0,0,AVERAGE(B81:M81))</f>
        <v>2.25</v>
      </c>
      <c r="P81" s="61"/>
    </row>
    <row r="82" spans="1:16" s="146" customFormat="1" ht="26.25" customHeight="1" x14ac:dyDescent="0.35">
      <c r="A82" s="724" t="s">
        <v>100</v>
      </c>
      <c r="B82" s="725">
        <v>4</v>
      </c>
      <c r="C82" s="726"/>
      <c r="D82" s="726"/>
      <c r="E82" s="726"/>
      <c r="F82" s="726"/>
      <c r="G82" s="726"/>
      <c r="H82" s="726"/>
      <c r="I82" s="726"/>
      <c r="J82" s="726"/>
      <c r="K82" s="726"/>
      <c r="L82" s="726"/>
      <c r="M82" s="726"/>
      <c r="N82" s="727">
        <f>SUM(B82:M82)</f>
        <v>4</v>
      </c>
      <c r="O82" s="727">
        <f>IF(N82=0,0,AVERAGE(B82:M82))</f>
        <v>4</v>
      </c>
      <c r="P82" s="62"/>
    </row>
    <row r="83" spans="1:16" s="146" customFormat="1" ht="30" customHeight="1" x14ac:dyDescent="0.35">
      <c r="A83" s="720" t="s">
        <v>101</v>
      </c>
      <c r="B83" s="722"/>
      <c r="C83" s="722"/>
      <c r="D83" s="722"/>
      <c r="E83" s="722"/>
      <c r="F83" s="722"/>
      <c r="G83" s="722"/>
      <c r="H83" s="722"/>
      <c r="I83" s="722"/>
      <c r="J83" s="722">
        <v>1</v>
      </c>
      <c r="K83" s="722"/>
      <c r="L83" s="722"/>
      <c r="M83" s="722"/>
      <c r="N83" s="723">
        <f>SUM(B83:M83)</f>
        <v>1</v>
      </c>
      <c r="O83" s="728">
        <f>IF(N83=0,0,AVERAGE(B83:M83))</f>
        <v>1</v>
      </c>
      <c r="P83" s="62"/>
    </row>
    <row r="84" spans="1:16" s="145" customFormat="1" ht="30" customHeight="1" x14ac:dyDescent="0.2">
      <c r="A84" s="729" t="s">
        <v>0</v>
      </c>
      <c r="B84" s="730">
        <f t="shared" ref="B84:M84" si="23">IF(SUM(B80:B83)=0,"",SUM(B80:B83))</f>
        <v>7</v>
      </c>
      <c r="C84" s="730" t="str">
        <f t="shared" si="23"/>
        <v/>
      </c>
      <c r="D84" s="730" t="str">
        <f t="shared" si="23"/>
        <v/>
      </c>
      <c r="E84" s="730" t="str">
        <f t="shared" si="23"/>
        <v/>
      </c>
      <c r="F84" s="730">
        <f t="shared" si="23"/>
        <v>2</v>
      </c>
      <c r="G84" s="730" t="str">
        <f t="shared" si="23"/>
        <v/>
      </c>
      <c r="H84" s="730">
        <f t="shared" si="23"/>
        <v>2</v>
      </c>
      <c r="I84" s="730">
        <f t="shared" si="23"/>
        <v>2</v>
      </c>
      <c r="J84" s="730">
        <f t="shared" si="23"/>
        <v>1</v>
      </c>
      <c r="K84" s="730" t="str">
        <f t="shared" si="23"/>
        <v/>
      </c>
      <c r="L84" s="730" t="str">
        <f t="shared" si="23"/>
        <v/>
      </c>
      <c r="M84" s="730" t="str">
        <f t="shared" si="23"/>
        <v/>
      </c>
      <c r="N84" s="731">
        <f>SUM(N80:N83)</f>
        <v>14</v>
      </c>
      <c r="O84" s="730">
        <f>SUM(O80:O83)</f>
        <v>7.25</v>
      </c>
      <c r="P84" s="61"/>
    </row>
    <row r="85" spans="1:16" s="145" customFormat="1" ht="15" customHeight="1" x14ac:dyDescent="0.2">
      <c r="A85" s="553"/>
      <c r="B85" s="554"/>
      <c r="C85" s="554"/>
      <c r="D85" s="554"/>
      <c r="E85" s="554"/>
      <c r="F85" s="554"/>
      <c r="G85" s="554"/>
      <c r="H85" s="554"/>
      <c r="I85" s="554"/>
      <c r="J85" s="554"/>
      <c r="K85" s="554"/>
      <c r="L85" s="554"/>
      <c r="M85" s="554"/>
      <c r="N85" s="554"/>
      <c r="O85" s="555"/>
      <c r="P85" s="61"/>
    </row>
    <row r="86" spans="1:16" s="148" customFormat="1" ht="15" customHeight="1" x14ac:dyDescent="0.2">
      <c r="A86" s="567" t="s">
        <v>104</v>
      </c>
      <c r="B86" s="568"/>
      <c r="C86" s="568"/>
      <c r="D86" s="568"/>
      <c r="E86" s="568"/>
      <c r="F86" s="568"/>
      <c r="G86" s="568"/>
      <c r="H86" s="568"/>
      <c r="I86" s="568"/>
      <c r="J86" s="568"/>
      <c r="K86" s="568"/>
      <c r="L86" s="568"/>
      <c r="M86" s="568"/>
      <c r="N86" s="568"/>
      <c r="O86" s="569"/>
      <c r="P86" s="64"/>
    </row>
    <row r="87" spans="1:16" s="145" customFormat="1" ht="15" customHeight="1" x14ac:dyDescent="0.2">
      <c r="A87" s="130" t="s">
        <v>105</v>
      </c>
      <c r="B87" s="100">
        <v>85</v>
      </c>
      <c r="C87" s="100">
        <v>147</v>
      </c>
      <c r="D87" s="100">
        <v>180</v>
      </c>
      <c r="E87" s="100">
        <v>97</v>
      </c>
      <c r="F87" s="100">
        <v>87</v>
      </c>
      <c r="G87" s="100">
        <v>104</v>
      </c>
      <c r="H87" s="100">
        <v>109</v>
      </c>
      <c r="I87" s="418">
        <v>98</v>
      </c>
      <c r="J87" s="100">
        <v>108</v>
      </c>
      <c r="K87" s="100">
        <v>118</v>
      </c>
      <c r="L87" s="100">
        <v>160</v>
      </c>
      <c r="M87" s="100">
        <v>108</v>
      </c>
      <c r="N87" s="101">
        <f>SUM(B87:M87)</f>
        <v>1401</v>
      </c>
      <c r="O87" s="101">
        <f>IF(N87=0,0,AVERAGE(B87:M87))</f>
        <v>116.75</v>
      </c>
      <c r="P87" s="61"/>
    </row>
    <row r="88" spans="1:16" s="145" customFormat="1" ht="15" customHeight="1" x14ac:dyDescent="0.2">
      <c r="A88" s="252" t="s">
        <v>106</v>
      </c>
      <c r="B88" s="253">
        <v>49</v>
      </c>
      <c r="C88" s="253">
        <v>67</v>
      </c>
      <c r="D88" s="253">
        <v>67</v>
      </c>
      <c r="E88" s="253">
        <v>97</v>
      </c>
      <c r="F88" s="253">
        <v>84</v>
      </c>
      <c r="G88" s="253">
        <v>83</v>
      </c>
      <c r="H88" s="253">
        <v>117</v>
      </c>
      <c r="I88" s="253">
        <v>98</v>
      </c>
      <c r="J88" s="253">
        <v>95</v>
      </c>
      <c r="K88" s="253">
        <v>105</v>
      </c>
      <c r="L88" s="253">
        <v>114</v>
      </c>
      <c r="M88" s="253">
        <v>86</v>
      </c>
      <c r="N88" s="255">
        <f>SUM(B88:M88)</f>
        <v>1062</v>
      </c>
      <c r="O88" s="255">
        <f>IF(N88=0,0,AVERAGE(B88:M88))</f>
        <v>88.5</v>
      </c>
      <c r="P88" s="61"/>
    </row>
    <row r="89" spans="1:16" s="145" customFormat="1" ht="15" customHeight="1" x14ac:dyDescent="0.2">
      <c r="A89" s="130" t="s">
        <v>107</v>
      </c>
      <c r="B89" s="100">
        <v>31</v>
      </c>
      <c r="C89" s="100">
        <v>70</v>
      </c>
      <c r="D89" s="100">
        <v>89</v>
      </c>
      <c r="E89" s="100">
        <v>81</v>
      </c>
      <c r="F89" s="100">
        <v>80</v>
      </c>
      <c r="G89" s="100">
        <v>82</v>
      </c>
      <c r="H89" s="100">
        <v>104</v>
      </c>
      <c r="I89" s="418">
        <v>83</v>
      </c>
      <c r="J89" s="100">
        <v>96</v>
      </c>
      <c r="K89" s="100">
        <v>112</v>
      </c>
      <c r="L89" s="100">
        <v>109</v>
      </c>
      <c r="M89" s="100">
        <v>78</v>
      </c>
      <c r="N89" s="101">
        <f>SUM(B89:M89)</f>
        <v>1015</v>
      </c>
      <c r="O89" s="101">
        <f>IF(N89=0,0,AVERAGE(B89:M89))</f>
        <v>84.583333333333329</v>
      </c>
      <c r="P89" s="61"/>
    </row>
    <row r="90" spans="1:16" s="145" customFormat="1" ht="15" customHeight="1" x14ac:dyDescent="0.2">
      <c r="A90" s="252" t="s">
        <v>294</v>
      </c>
      <c r="B90" s="253">
        <v>4</v>
      </c>
      <c r="C90" s="253">
        <v>68</v>
      </c>
      <c r="D90" s="253">
        <v>53</v>
      </c>
      <c r="E90" s="253">
        <v>32</v>
      </c>
      <c r="F90" s="253">
        <v>38</v>
      </c>
      <c r="G90" s="253">
        <v>32</v>
      </c>
      <c r="H90" s="253">
        <v>33</v>
      </c>
      <c r="I90" s="253">
        <v>75</v>
      </c>
      <c r="J90" s="253">
        <v>29</v>
      </c>
      <c r="K90" s="253">
        <v>26</v>
      </c>
      <c r="L90" s="253">
        <v>30</v>
      </c>
      <c r="M90" s="253">
        <v>13</v>
      </c>
      <c r="N90" s="255">
        <f>SUM(B90:M90)</f>
        <v>433</v>
      </c>
      <c r="O90" s="255">
        <f>IF(N90=0,0,AVERAGE(B90:M90))</f>
        <v>36.083333333333336</v>
      </c>
      <c r="P90" s="61"/>
    </row>
    <row r="91" spans="1:16" s="145" customFormat="1" ht="15" customHeight="1" x14ac:dyDescent="0.2">
      <c r="A91" s="497" t="s">
        <v>482</v>
      </c>
      <c r="B91" s="418"/>
      <c r="C91" s="418"/>
      <c r="D91" s="418"/>
      <c r="E91" s="418"/>
      <c r="F91" s="418"/>
      <c r="G91" s="418"/>
      <c r="H91" s="418"/>
      <c r="I91" s="418"/>
      <c r="J91" s="418"/>
      <c r="K91" s="418"/>
      <c r="L91" s="418"/>
      <c r="M91" s="418"/>
      <c r="N91" s="2">
        <f>SUM(B91:M91)</f>
        <v>0</v>
      </c>
      <c r="O91" s="2">
        <f>IF(N91=0,0,AVERAGE(B91:M91))</f>
        <v>0</v>
      </c>
      <c r="P91" s="61"/>
    </row>
    <row r="92" spans="1:16" s="146" customFormat="1" ht="15" customHeight="1" x14ac:dyDescent="0.2">
      <c r="A92" s="236" t="s">
        <v>0</v>
      </c>
      <c r="B92" s="237">
        <f>SUM(B87:B90)</f>
        <v>169</v>
      </c>
      <c r="C92" s="237">
        <f t="shared" ref="C92:M92" si="24">IF(SUM(C87:C90)=0,"",SUM(C87:C90))</f>
        <v>352</v>
      </c>
      <c r="D92" s="237">
        <f t="shared" si="24"/>
        <v>389</v>
      </c>
      <c r="E92" s="237">
        <f t="shared" si="24"/>
        <v>307</v>
      </c>
      <c r="F92" s="237">
        <f t="shared" si="24"/>
        <v>289</v>
      </c>
      <c r="G92" s="237">
        <f t="shared" si="24"/>
        <v>301</v>
      </c>
      <c r="H92" s="237">
        <f t="shared" si="24"/>
        <v>363</v>
      </c>
      <c r="I92" s="237">
        <f t="shared" si="24"/>
        <v>354</v>
      </c>
      <c r="J92" s="237">
        <f t="shared" si="24"/>
        <v>328</v>
      </c>
      <c r="K92" s="237">
        <f t="shared" si="24"/>
        <v>361</v>
      </c>
      <c r="L92" s="237">
        <f>IF(SUM(L87:L91)=0,"",SUM(L87:L91))</f>
        <v>413</v>
      </c>
      <c r="M92" s="237">
        <f t="shared" si="24"/>
        <v>285</v>
      </c>
      <c r="N92" s="237">
        <f>SUM(N87:N90)</f>
        <v>3911</v>
      </c>
      <c r="O92" s="237">
        <f>SUM(O87:O90)</f>
        <v>325.91666666666663</v>
      </c>
      <c r="P92" s="62"/>
    </row>
    <row r="93" spans="1:16" s="145" customFormat="1" ht="15" customHeight="1" x14ac:dyDescent="0.2">
      <c r="A93" s="576"/>
      <c r="B93" s="577"/>
      <c r="C93" s="577"/>
      <c r="D93" s="577"/>
      <c r="E93" s="577"/>
      <c r="F93" s="577"/>
      <c r="G93" s="577"/>
      <c r="H93" s="577"/>
      <c r="I93" s="577"/>
      <c r="J93" s="577"/>
      <c r="K93" s="577"/>
      <c r="L93" s="577"/>
      <c r="M93" s="577"/>
      <c r="N93" s="577"/>
      <c r="O93" s="578"/>
      <c r="P93" s="61"/>
    </row>
    <row r="94" spans="1:16" s="148" customFormat="1" ht="15" customHeight="1" x14ac:dyDescent="0.2">
      <c r="A94" s="567" t="s">
        <v>108</v>
      </c>
      <c r="B94" s="568"/>
      <c r="C94" s="568"/>
      <c r="D94" s="568"/>
      <c r="E94" s="568"/>
      <c r="F94" s="568"/>
      <c r="G94" s="568"/>
      <c r="H94" s="568"/>
      <c r="I94" s="568"/>
      <c r="J94" s="568"/>
      <c r="K94" s="568"/>
      <c r="L94" s="568"/>
      <c r="M94" s="568"/>
      <c r="N94" s="568"/>
      <c r="O94" s="569"/>
      <c r="P94" s="64"/>
    </row>
    <row r="95" spans="1:16" s="145" customFormat="1" ht="15" customHeight="1" x14ac:dyDescent="0.2">
      <c r="A95" s="159" t="s">
        <v>447</v>
      </c>
      <c r="B95" s="99">
        <v>89</v>
      </c>
      <c r="C95" s="99">
        <v>172</v>
      </c>
      <c r="D95" s="99">
        <v>212</v>
      </c>
      <c r="E95" s="99">
        <v>499</v>
      </c>
      <c r="F95" s="99">
        <v>1117</v>
      </c>
      <c r="G95" s="99">
        <v>771</v>
      </c>
      <c r="H95" s="99">
        <v>1191</v>
      </c>
      <c r="I95" s="99">
        <v>1035</v>
      </c>
      <c r="J95" s="99">
        <v>883</v>
      </c>
      <c r="K95" s="99">
        <v>1119</v>
      </c>
      <c r="L95" s="99">
        <v>1089</v>
      </c>
      <c r="M95" s="133">
        <v>721</v>
      </c>
      <c r="N95" s="116">
        <f>SUM(B95:M95)</f>
        <v>8898</v>
      </c>
      <c r="O95" s="101">
        <f>IF(N95=0,0,AVERAGE(B95:M95))</f>
        <v>741.5</v>
      </c>
      <c r="P95" s="61"/>
    </row>
    <row r="96" spans="1:16" s="145" customFormat="1" ht="15" customHeight="1" x14ac:dyDescent="0.2">
      <c r="A96" s="273" t="s">
        <v>106</v>
      </c>
      <c r="B96" s="253">
        <v>62</v>
      </c>
      <c r="C96" s="253">
        <v>203</v>
      </c>
      <c r="D96" s="253">
        <v>218</v>
      </c>
      <c r="E96" s="253">
        <v>393</v>
      </c>
      <c r="F96" s="253">
        <v>283</v>
      </c>
      <c r="G96" s="253">
        <v>232</v>
      </c>
      <c r="H96" s="253">
        <v>481</v>
      </c>
      <c r="I96" s="253">
        <v>524</v>
      </c>
      <c r="J96" s="253">
        <v>469</v>
      </c>
      <c r="K96" s="253">
        <v>432</v>
      </c>
      <c r="L96" s="253">
        <v>525</v>
      </c>
      <c r="M96" s="263">
        <v>430</v>
      </c>
      <c r="N96" s="255">
        <f>SUM(B96:M96)</f>
        <v>4252</v>
      </c>
      <c r="O96" s="255">
        <f>IF(N96=0,0,AVERAGE(B96:M96))</f>
        <v>354.33333333333331</v>
      </c>
      <c r="P96" s="61"/>
    </row>
    <row r="97" spans="1:16" s="145" customFormat="1" ht="15" customHeight="1" x14ac:dyDescent="0.2">
      <c r="A97" s="160" t="s">
        <v>107</v>
      </c>
      <c r="B97" s="100">
        <v>49</v>
      </c>
      <c r="C97" s="100">
        <v>59</v>
      </c>
      <c r="D97" s="100">
        <v>83</v>
      </c>
      <c r="E97" s="100">
        <v>48</v>
      </c>
      <c r="F97" s="100">
        <v>26</v>
      </c>
      <c r="G97" s="100">
        <v>25</v>
      </c>
      <c r="H97" s="100">
        <v>38</v>
      </c>
      <c r="I97" s="100">
        <v>23</v>
      </c>
      <c r="J97" s="100">
        <v>30</v>
      </c>
      <c r="K97" s="100">
        <v>56</v>
      </c>
      <c r="L97" s="100">
        <v>168</v>
      </c>
      <c r="M97" s="126">
        <v>108</v>
      </c>
      <c r="N97" s="101">
        <f>SUM(B97:M97)</f>
        <v>713</v>
      </c>
      <c r="O97" s="101">
        <f>IF(N97=0,0,AVERAGE(B97:M97))</f>
        <v>59.416666666666664</v>
      </c>
      <c r="P97" s="61"/>
    </row>
    <row r="98" spans="1:16" s="145" customFormat="1" ht="15" customHeight="1" x14ac:dyDescent="0.2">
      <c r="A98" s="273" t="s">
        <v>294</v>
      </c>
      <c r="B98" s="253">
        <v>8</v>
      </c>
      <c r="C98" s="253">
        <v>105</v>
      </c>
      <c r="D98" s="253">
        <v>92</v>
      </c>
      <c r="E98" s="253">
        <v>52</v>
      </c>
      <c r="F98" s="253">
        <v>150</v>
      </c>
      <c r="G98" s="253">
        <v>99</v>
      </c>
      <c r="H98" s="253">
        <v>208</v>
      </c>
      <c r="I98" s="253">
        <v>213</v>
      </c>
      <c r="J98" s="253">
        <v>123</v>
      </c>
      <c r="K98" s="253">
        <v>180</v>
      </c>
      <c r="L98" s="253">
        <v>184</v>
      </c>
      <c r="M98" s="253">
        <v>98</v>
      </c>
      <c r="N98" s="255">
        <f>SUM(B98:M98)</f>
        <v>1512</v>
      </c>
      <c r="O98" s="255">
        <f>IF(N98=0,0,AVERAGE(B98:M98))</f>
        <v>126</v>
      </c>
      <c r="P98" s="61"/>
    </row>
    <row r="99" spans="1:16" s="145" customFormat="1" ht="15" customHeight="1" x14ac:dyDescent="0.2">
      <c r="A99" s="497" t="s">
        <v>482</v>
      </c>
      <c r="B99" s="418"/>
      <c r="C99" s="418"/>
      <c r="D99" s="418"/>
      <c r="E99" s="418"/>
      <c r="F99" s="418"/>
      <c r="G99" s="418"/>
      <c r="H99" s="418"/>
      <c r="I99" s="418"/>
      <c r="J99" s="418"/>
      <c r="K99" s="418"/>
      <c r="L99" s="418">
        <v>7</v>
      </c>
      <c r="M99" s="418">
        <v>8</v>
      </c>
      <c r="N99" s="2">
        <f>SUM(B99:M99)</f>
        <v>15</v>
      </c>
      <c r="O99" s="2">
        <f>IF(N99=0,0,AVERAGE(B99:M99))</f>
        <v>7.5</v>
      </c>
      <c r="P99" s="61"/>
    </row>
    <row r="100" spans="1:16" s="145" customFormat="1" ht="15" customHeight="1" x14ac:dyDescent="0.2">
      <c r="A100" s="238" t="s">
        <v>0</v>
      </c>
      <c r="B100" s="237">
        <f>SUM(B95:B98)</f>
        <v>208</v>
      </c>
      <c r="C100" s="237">
        <f t="shared" ref="C100:J100" si="25">IF(SUM(C95:C98)=0,"",SUM(C95:C98))</f>
        <v>539</v>
      </c>
      <c r="D100" s="237">
        <f t="shared" si="25"/>
        <v>605</v>
      </c>
      <c r="E100" s="237">
        <f t="shared" si="25"/>
        <v>992</v>
      </c>
      <c r="F100" s="237">
        <f t="shared" si="25"/>
        <v>1576</v>
      </c>
      <c r="G100" s="237">
        <f t="shared" si="25"/>
        <v>1127</v>
      </c>
      <c r="H100" s="237">
        <f t="shared" si="25"/>
        <v>1918</v>
      </c>
      <c r="I100" s="237">
        <f t="shared" si="25"/>
        <v>1795</v>
      </c>
      <c r="J100" s="237">
        <f t="shared" si="25"/>
        <v>1505</v>
      </c>
      <c r="K100" s="237">
        <f>IF(SUM(K95:K98)=0,"",SUM(K95:K98))</f>
        <v>1787</v>
      </c>
      <c r="L100" s="237">
        <f>IF(SUM(L95:L99)=0,"",SUM(L95:L99))</f>
        <v>1973</v>
      </c>
      <c r="M100" s="237">
        <f>IF(SUM(M95:M99)=0,"",SUM(M95:M99))</f>
        <v>1365</v>
      </c>
      <c r="N100" s="237">
        <f>SUM(N95:N98)</f>
        <v>15375</v>
      </c>
      <c r="O100" s="237">
        <f>SUM(O95:O98)</f>
        <v>1281.25</v>
      </c>
      <c r="P100" s="61"/>
    </row>
    <row r="101" spans="1:16" s="145" customFormat="1" ht="15" customHeight="1" x14ac:dyDescent="0.2">
      <c r="A101" s="553"/>
      <c r="B101" s="554"/>
      <c r="C101" s="554"/>
      <c r="D101" s="554"/>
      <c r="E101" s="554"/>
      <c r="F101" s="554"/>
      <c r="G101" s="554"/>
      <c r="H101" s="554"/>
      <c r="I101" s="554"/>
      <c r="J101" s="554"/>
      <c r="K101" s="554"/>
      <c r="L101" s="554"/>
      <c r="M101" s="554"/>
      <c r="N101" s="554"/>
      <c r="O101" s="555"/>
      <c r="P101" s="61"/>
    </row>
    <row r="102" spans="1:16" s="145" customFormat="1" ht="15" customHeight="1" x14ac:dyDescent="0.2">
      <c r="A102" s="544" t="s">
        <v>448</v>
      </c>
      <c r="B102" s="544"/>
      <c r="C102" s="544"/>
      <c r="D102" s="544"/>
      <c r="E102" s="544"/>
      <c r="F102" s="544"/>
      <c r="G102" s="544"/>
      <c r="H102" s="544"/>
      <c r="I102" s="544"/>
      <c r="J102" s="544"/>
      <c r="K102" s="544"/>
      <c r="L102" s="544"/>
      <c r="M102" s="544"/>
      <c r="N102" s="544"/>
      <c r="O102" s="544"/>
      <c r="P102" s="61"/>
    </row>
    <row r="103" spans="1:16" s="145" customFormat="1" ht="15" customHeight="1" x14ac:dyDescent="0.2">
      <c r="A103" s="131" t="s">
        <v>276</v>
      </c>
      <c r="B103" s="119">
        <v>51</v>
      </c>
      <c r="C103" s="119">
        <v>51</v>
      </c>
      <c r="D103" s="99">
        <v>51</v>
      </c>
      <c r="E103" s="119">
        <v>46</v>
      </c>
      <c r="F103" s="99">
        <v>61</v>
      </c>
      <c r="G103" s="119">
        <v>65</v>
      </c>
      <c r="H103" s="99">
        <v>57</v>
      </c>
      <c r="I103" s="119">
        <v>74</v>
      </c>
      <c r="J103" s="119">
        <v>89</v>
      </c>
      <c r="K103" s="119">
        <v>58</v>
      </c>
      <c r="L103" s="119">
        <v>111</v>
      </c>
      <c r="M103" s="119">
        <v>91</v>
      </c>
      <c r="N103" s="116">
        <f>SUM(B103:M103)</f>
        <v>805</v>
      </c>
      <c r="O103" s="101">
        <f>IF(N103=0,0,AVERAGE(B103:M103))</f>
        <v>67.083333333333329</v>
      </c>
      <c r="P103" s="61"/>
    </row>
    <row r="104" spans="1:16" s="145" customFormat="1" ht="15" customHeight="1" x14ac:dyDescent="0.2">
      <c r="A104" s="260" t="s">
        <v>277</v>
      </c>
      <c r="B104" s="258">
        <v>33</v>
      </c>
      <c r="C104" s="258">
        <v>39</v>
      </c>
      <c r="D104" s="253">
        <v>42</v>
      </c>
      <c r="E104" s="258">
        <v>46</v>
      </c>
      <c r="F104" s="253">
        <v>65</v>
      </c>
      <c r="G104" s="258">
        <v>46</v>
      </c>
      <c r="H104" s="253">
        <v>35</v>
      </c>
      <c r="I104" s="258">
        <v>58</v>
      </c>
      <c r="J104" s="258">
        <v>77</v>
      </c>
      <c r="K104" s="258">
        <v>103</v>
      </c>
      <c r="L104" s="258">
        <v>114</v>
      </c>
      <c r="M104" s="258">
        <v>80</v>
      </c>
      <c r="N104" s="278">
        <f>SUM(B104:M104)</f>
        <v>738</v>
      </c>
      <c r="O104" s="255">
        <f>IF(N104=0,0,AVERAGE(B104:M104))</f>
        <v>61.5</v>
      </c>
      <c r="P104" s="61"/>
    </row>
    <row r="105" spans="1:16" s="145" customFormat="1" ht="15" customHeight="1" x14ac:dyDescent="0.2">
      <c r="A105" s="121" t="s">
        <v>470</v>
      </c>
      <c r="B105" s="122"/>
      <c r="C105" s="122">
        <v>32</v>
      </c>
      <c r="D105" s="100">
        <v>41</v>
      </c>
      <c r="E105" s="122">
        <v>38</v>
      </c>
      <c r="F105" s="100">
        <v>131</v>
      </c>
      <c r="G105" s="122">
        <v>84</v>
      </c>
      <c r="H105" s="100">
        <v>104</v>
      </c>
      <c r="I105" s="122">
        <v>142</v>
      </c>
      <c r="J105" s="122">
        <v>142</v>
      </c>
      <c r="K105" s="122">
        <v>154</v>
      </c>
      <c r="L105" s="122">
        <v>352</v>
      </c>
      <c r="M105" s="122">
        <v>411</v>
      </c>
      <c r="N105" s="116">
        <f>SUM(B105:M105)</f>
        <v>1631</v>
      </c>
      <c r="O105" s="101">
        <f>IF(N105=0,0,AVERAGE(B105:M105))</f>
        <v>148.27272727272728</v>
      </c>
      <c r="P105" s="61"/>
    </row>
    <row r="106" spans="1:16" s="145" customFormat="1" ht="15" customHeight="1" x14ac:dyDescent="0.2">
      <c r="A106" s="236" t="s">
        <v>0</v>
      </c>
      <c r="B106" s="237">
        <f t="shared" ref="B106:M106" si="26">SUM(B103:B105)</f>
        <v>84</v>
      </c>
      <c r="C106" s="237">
        <f t="shared" si="26"/>
        <v>122</v>
      </c>
      <c r="D106" s="237">
        <f t="shared" si="26"/>
        <v>134</v>
      </c>
      <c r="E106" s="237">
        <f t="shared" si="26"/>
        <v>130</v>
      </c>
      <c r="F106" s="237">
        <f t="shared" si="26"/>
        <v>257</v>
      </c>
      <c r="G106" s="237">
        <f t="shared" si="26"/>
        <v>195</v>
      </c>
      <c r="H106" s="237">
        <f t="shared" si="26"/>
        <v>196</v>
      </c>
      <c r="I106" s="237">
        <f t="shared" si="26"/>
        <v>274</v>
      </c>
      <c r="J106" s="237">
        <f t="shared" si="26"/>
        <v>308</v>
      </c>
      <c r="K106" s="237">
        <f t="shared" si="26"/>
        <v>315</v>
      </c>
      <c r="L106" s="237">
        <f t="shared" si="26"/>
        <v>577</v>
      </c>
      <c r="M106" s="237">
        <f t="shared" si="26"/>
        <v>582</v>
      </c>
      <c r="N106" s="237">
        <f>SUM(B106:M106)</f>
        <v>3174</v>
      </c>
      <c r="O106" s="237">
        <f>IF(N106=0,0,AVERAGE(B106:M106))</f>
        <v>264.5</v>
      </c>
      <c r="P106" s="61"/>
    </row>
    <row r="107" spans="1:16" s="145" customFormat="1" ht="15" customHeight="1" x14ac:dyDescent="0.2">
      <c r="A107" s="393"/>
      <c r="B107" s="394"/>
      <c r="C107" s="394"/>
      <c r="D107" s="394"/>
      <c r="E107" s="394"/>
      <c r="F107" s="394"/>
      <c r="G107" s="394"/>
      <c r="H107" s="394"/>
      <c r="I107" s="394"/>
      <c r="J107" s="394"/>
      <c r="K107" s="394"/>
      <c r="L107" s="394"/>
      <c r="M107" s="394"/>
      <c r="N107" s="394"/>
      <c r="O107" s="395"/>
      <c r="P107" s="61"/>
    </row>
    <row r="108" spans="1:16" s="148" customFormat="1" ht="15" customHeight="1" x14ac:dyDescent="0.2">
      <c r="A108" s="567" t="s">
        <v>449</v>
      </c>
      <c r="B108" s="568"/>
      <c r="C108" s="568"/>
      <c r="D108" s="568"/>
      <c r="E108" s="568"/>
      <c r="F108" s="568"/>
      <c r="G108" s="568"/>
      <c r="H108" s="568"/>
      <c r="I108" s="568"/>
      <c r="J108" s="568"/>
      <c r="K108" s="568"/>
      <c r="L108" s="568"/>
      <c r="M108" s="568"/>
      <c r="N108" s="568"/>
      <c r="O108" s="569"/>
      <c r="P108" s="64"/>
    </row>
    <row r="109" spans="1:16" s="145" customFormat="1" ht="15" customHeight="1" x14ac:dyDescent="0.2">
      <c r="A109" s="161" t="s">
        <v>23</v>
      </c>
      <c r="B109" s="99">
        <v>1185</v>
      </c>
      <c r="C109" s="99">
        <v>2319</v>
      </c>
      <c r="D109" s="99">
        <v>2592</v>
      </c>
      <c r="E109" s="99">
        <v>2654</v>
      </c>
      <c r="F109" s="99">
        <v>3693</v>
      </c>
      <c r="G109" s="99">
        <v>3528</v>
      </c>
      <c r="H109" s="99">
        <v>3986</v>
      </c>
      <c r="I109" s="162">
        <v>4407</v>
      </c>
      <c r="J109" s="163">
        <v>4766</v>
      </c>
      <c r="K109" s="163">
        <v>4962</v>
      </c>
      <c r="L109" s="163">
        <v>4885</v>
      </c>
      <c r="M109" s="99">
        <v>4198</v>
      </c>
      <c r="N109" s="116">
        <f>SUM(B109:M109)</f>
        <v>43175</v>
      </c>
      <c r="O109" s="101">
        <f>IF(N109=0,0,AVERAGE(B109:M109))</f>
        <v>3597.9166666666665</v>
      </c>
      <c r="P109" s="61"/>
    </row>
    <row r="110" spans="1:16" s="145" customFormat="1" ht="15" customHeight="1" x14ac:dyDescent="0.2">
      <c r="A110" s="274" t="s">
        <v>24</v>
      </c>
      <c r="B110" s="253">
        <v>2092</v>
      </c>
      <c r="C110" s="253">
        <v>1414</v>
      </c>
      <c r="D110" s="253">
        <v>1339</v>
      </c>
      <c r="E110" s="253">
        <v>1758</v>
      </c>
      <c r="F110" s="253">
        <v>2433</v>
      </c>
      <c r="G110" s="253">
        <v>2300</v>
      </c>
      <c r="H110" s="253">
        <v>2550</v>
      </c>
      <c r="I110" s="254">
        <v>3066</v>
      </c>
      <c r="J110" s="275">
        <v>3274</v>
      </c>
      <c r="K110" s="275">
        <v>3650</v>
      </c>
      <c r="L110" s="275">
        <v>3794</v>
      </c>
      <c r="M110" s="253">
        <v>3604</v>
      </c>
      <c r="N110" s="255">
        <f>SUM(B110:M110)</f>
        <v>31274</v>
      </c>
      <c r="O110" s="255">
        <f>IF(N110=0,0,AVERAGE(B110:M110))</f>
        <v>2606.1666666666665</v>
      </c>
      <c r="P110" s="61"/>
    </row>
    <row r="111" spans="1:16" s="145" customFormat="1" ht="15" customHeight="1" x14ac:dyDescent="0.2">
      <c r="A111" s="236" t="s">
        <v>0</v>
      </c>
      <c r="B111" s="237">
        <f t="shared" ref="B111:M111" si="27">SUM(B109:B110)</f>
        <v>3277</v>
      </c>
      <c r="C111" s="237">
        <f t="shared" si="27"/>
        <v>3733</v>
      </c>
      <c r="D111" s="237">
        <f t="shared" si="27"/>
        <v>3931</v>
      </c>
      <c r="E111" s="237">
        <f t="shared" si="27"/>
        <v>4412</v>
      </c>
      <c r="F111" s="237">
        <f t="shared" si="27"/>
        <v>6126</v>
      </c>
      <c r="G111" s="237">
        <f t="shared" si="27"/>
        <v>5828</v>
      </c>
      <c r="H111" s="237">
        <f t="shared" si="27"/>
        <v>6536</v>
      </c>
      <c r="I111" s="237">
        <f t="shared" si="27"/>
        <v>7473</v>
      </c>
      <c r="J111" s="237">
        <f t="shared" si="27"/>
        <v>8040</v>
      </c>
      <c r="K111" s="237">
        <f t="shared" si="27"/>
        <v>8612</v>
      </c>
      <c r="L111" s="237">
        <f t="shared" si="27"/>
        <v>8679</v>
      </c>
      <c r="M111" s="237">
        <f t="shared" si="27"/>
        <v>7802</v>
      </c>
      <c r="N111" s="237">
        <f>SUM(N109:N110)</f>
        <v>74449</v>
      </c>
      <c r="O111" s="237">
        <f>SUM(O109:O110)</f>
        <v>6204.083333333333</v>
      </c>
      <c r="P111" s="61"/>
    </row>
    <row r="112" spans="1:16" s="145" customFormat="1" ht="15" customHeight="1" x14ac:dyDescent="0.2">
      <c r="A112" s="553"/>
      <c r="B112" s="554"/>
      <c r="C112" s="554"/>
      <c r="D112" s="554"/>
      <c r="E112" s="554"/>
      <c r="F112" s="554"/>
      <c r="G112" s="554"/>
      <c r="H112" s="554"/>
      <c r="I112" s="554"/>
      <c r="J112" s="554"/>
      <c r="K112" s="554"/>
      <c r="L112" s="554"/>
      <c r="M112" s="554"/>
      <c r="N112" s="554"/>
      <c r="O112" s="555"/>
      <c r="P112" s="61"/>
    </row>
    <row r="113" spans="1:16" s="147" customFormat="1" ht="15" customHeight="1" x14ac:dyDescent="0.2">
      <c r="A113" s="567" t="s">
        <v>450</v>
      </c>
      <c r="B113" s="568"/>
      <c r="C113" s="568"/>
      <c r="D113" s="568"/>
      <c r="E113" s="568"/>
      <c r="F113" s="568"/>
      <c r="G113" s="568"/>
      <c r="H113" s="568"/>
      <c r="I113" s="568"/>
      <c r="J113" s="568"/>
      <c r="K113" s="568"/>
      <c r="L113" s="568"/>
      <c r="M113" s="568"/>
      <c r="N113" s="568"/>
      <c r="O113" s="569"/>
      <c r="P113" s="63"/>
    </row>
    <row r="114" spans="1:16" s="146" customFormat="1" ht="15" customHeight="1" x14ac:dyDescent="0.2">
      <c r="A114" s="159" t="s">
        <v>115</v>
      </c>
      <c r="B114" s="99">
        <v>2170</v>
      </c>
      <c r="C114" s="99">
        <v>2315</v>
      </c>
      <c r="D114" s="99">
        <v>2382</v>
      </c>
      <c r="E114" s="99">
        <v>2477</v>
      </c>
      <c r="F114" s="99">
        <v>3339</v>
      </c>
      <c r="G114" s="99">
        <v>3151</v>
      </c>
      <c r="H114" s="99">
        <v>3673</v>
      </c>
      <c r="I114" s="164">
        <v>4256</v>
      </c>
      <c r="J114" s="164">
        <v>4271</v>
      </c>
      <c r="K114" s="165">
        <v>4712</v>
      </c>
      <c r="L114" s="165">
        <v>4664</v>
      </c>
      <c r="M114" s="99">
        <v>3865</v>
      </c>
      <c r="N114" s="116">
        <f t="shared" ref="N114:N121" si="28">SUM(B114:M114)</f>
        <v>41275</v>
      </c>
      <c r="O114" s="101">
        <f t="shared" ref="O114:O121" si="29">IF(N114=0,0,AVERAGE(B114:M114))</f>
        <v>3439.5833333333335</v>
      </c>
      <c r="P114" s="62"/>
    </row>
    <row r="115" spans="1:16" s="145" customFormat="1" ht="15" customHeight="1" x14ac:dyDescent="0.2">
      <c r="A115" s="273" t="s">
        <v>116</v>
      </c>
      <c r="B115" s="253">
        <v>366</v>
      </c>
      <c r="C115" s="253">
        <v>439</v>
      </c>
      <c r="D115" s="253">
        <v>436</v>
      </c>
      <c r="E115" s="253">
        <v>516</v>
      </c>
      <c r="F115" s="253">
        <v>673</v>
      </c>
      <c r="G115" s="253">
        <v>657</v>
      </c>
      <c r="H115" s="253">
        <v>642</v>
      </c>
      <c r="I115" s="275">
        <v>786</v>
      </c>
      <c r="J115" s="275">
        <v>834</v>
      </c>
      <c r="K115" s="275">
        <v>811</v>
      </c>
      <c r="L115" s="275">
        <v>838</v>
      </c>
      <c r="M115" s="253">
        <v>740</v>
      </c>
      <c r="N115" s="255">
        <f t="shared" si="28"/>
        <v>7738</v>
      </c>
      <c r="O115" s="255">
        <f t="shared" si="29"/>
        <v>644.83333333333337</v>
      </c>
      <c r="P115" s="61"/>
    </row>
    <row r="116" spans="1:16" s="145" customFormat="1" ht="15" customHeight="1" x14ac:dyDescent="0.2">
      <c r="A116" s="160" t="s">
        <v>109</v>
      </c>
      <c r="B116" s="100">
        <v>225</v>
      </c>
      <c r="C116" s="100">
        <v>272</v>
      </c>
      <c r="D116" s="100">
        <v>436</v>
      </c>
      <c r="E116" s="100">
        <v>516</v>
      </c>
      <c r="F116" s="100">
        <v>673</v>
      </c>
      <c r="G116" s="100">
        <v>657</v>
      </c>
      <c r="H116" s="100">
        <v>642</v>
      </c>
      <c r="I116" s="166">
        <v>588</v>
      </c>
      <c r="J116" s="166">
        <v>834</v>
      </c>
      <c r="K116" s="166">
        <v>811</v>
      </c>
      <c r="L116" s="166">
        <v>838</v>
      </c>
      <c r="M116" s="100">
        <v>740</v>
      </c>
      <c r="N116" s="101">
        <f t="shared" si="28"/>
        <v>7232</v>
      </c>
      <c r="O116" s="101">
        <f t="shared" si="29"/>
        <v>602.66666666666663</v>
      </c>
      <c r="P116" s="61"/>
    </row>
    <row r="117" spans="1:16" s="145" customFormat="1" ht="15" customHeight="1" x14ac:dyDescent="0.2">
      <c r="A117" s="273" t="s">
        <v>110</v>
      </c>
      <c r="B117" s="253">
        <v>189</v>
      </c>
      <c r="C117" s="253">
        <v>238</v>
      </c>
      <c r="D117" s="253">
        <v>255</v>
      </c>
      <c r="E117" s="253">
        <v>268</v>
      </c>
      <c r="F117" s="253">
        <v>451</v>
      </c>
      <c r="G117" s="253">
        <v>361</v>
      </c>
      <c r="H117" s="253">
        <v>445</v>
      </c>
      <c r="I117" s="275">
        <v>543</v>
      </c>
      <c r="J117" s="275">
        <v>532</v>
      </c>
      <c r="K117" s="275">
        <v>607</v>
      </c>
      <c r="L117" s="275">
        <v>628</v>
      </c>
      <c r="M117" s="253">
        <v>653</v>
      </c>
      <c r="N117" s="255">
        <f t="shared" si="28"/>
        <v>5170</v>
      </c>
      <c r="O117" s="255">
        <f t="shared" si="29"/>
        <v>430.83333333333331</v>
      </c>
      <c r="P117" s="61"/>
    </row>
    <row r="118" spans="1:16" s="145" customFormat="1" ht="15" customHeight="1" x14ac:dyDescent="0.2">
      <c r="A118" s="160" t="s">
        <v>111</v>
      </c>
      <c r="B118" s="100">
        <v>149</v>
      </c>
      <c r="C118" s="100">
        <v>237</v>
      </c>
      <c r="D118" s="100">
        <v>194</v>
      </c>
      <c r="E118" s="100">
        <v>291</v>
      </c>
      <c r="F118" s="100">
        <v>465</v>
      </c>
      <c r="G118" s="100">
        <v>436</v>
      </c>
      <c r="H118" s="100">
        <v>501</v>
      </c>
      <c r="I118" s="166">
        <v>586</v>
      </c>
      <c r="J118" s="166">
        <v>626</v>
      </c>
      <c r="K118" s="166">
        <v>738</v>
      </c>
      <c r="L118" s="166">
        <v>763</v>
      </c>
      <c r="M118" s="100">
        <v>756</v>
      </c>
      <c r="N118" s="101">
        <f t="shared" si="28"/>
        <v>5742</v>
      </c>
      <c r="O118" s="101">
        <f t="shared" si="29"/>
        <v>478.5</v>
      </c>
      <c r="P118" s="61"/>
    </row>
    <row r="119" spans="1:16" s="145" customFormat="1" ht="15" customHeight="1" x14ac:dyDescent="0.2">
      <c r="A119" s="273" t="s">
        <v>112</v>
      </c>
      <c r="B119" s="253">
        <v>123</v>
      </c>
      <c r="C119" s="253">
        <v>170</v>
      </c>
      <c r="D119" s="253">
        <v>166</v>
      </c>
      <c r="E119" s="253">
        <v>212</v>
      </c>
      <c r="F119" s="253">
        <v>283</v>
      </c>
      <c r="G119" s="253">
        <v>352</v>
      </c>
      <c r="H119" s="253">
        <v>348</v>
      </c>
      <c r="I119" s="275">
        <v>414</v>
      </c>
      <c r="J119" s="275">
        <v>550</v>
      </c>
      <c r="K119" s="275">
        <v>591</v>
      </c>
      <c r="L119" s="275">
        <v>574</v>
      </c>
      <c r="M119" s="253">
        <v>632</v>
      </c>
      <c r="N119" s="255">
        <f t="shared" si="28"/>
        <v>4415</v>
      </c>
      <c r="O119" s="255">
        <f t="shared" si="29"/>
        <v>367.91666666666669</v>
      </c>
      <c r="P119" s="61"/>
    </row>
    <row r="120" spans="1:16" s="145" customFormat="1" ht="15" customHeight="1" x14ac:dyDescent="0.2">
      <c r="A120" s="160" t="s">
        <v>113</v>
      </c>
      <c r="B120" s="100">
        <v>41</v>
      </c>
      <c r="C120" s="100">
        <v>45</v>
      </c>
      <c r="D120" s="100">
        <v>50</v>
      </c>
      <c r="E120" s="100">
        <v>92</v>
      </c>
      <c r="F120" s="100">
        <v>187</v>
      </c>
      <c r="G120" s="100">
        <v>165</v>
      </c>
      <c r="H120" s="100">
        <v>226</v>
      </c>
      <c r="I120" s="166">
        <v>234</v>
      </c>
      <c r="J120" s="166">
        <v>312</v>
      </c>
      <c r="K120" s="166">
        <v>251</v>
      </c>
      <c r="L120" s="166">
        <v>279</v>
      </c>
      <c r="M120" s="100">
        <v>316</v>
      </c>
      <c r="N120" s="101">
        <f t="shared" si="28"/>
        <v>2198</v>
      </c>
      <c r="O120" s="101">
        <f t="shared" si="29"/>
        <v>183.16666666666666</v>
      </c>
      <c r="P120" s="61"/>
    </row>
    <row r="121" spans="1:16" s="145" customFormat="1" ht="15" customHeight="1" x14ac:dyDescent="0.2">
      <c r="A121" s="273" t="s">
        <v>114</v>
      </c>
      <c r="B121" s="253">
        <v>14</v>
      </c>
      <c r="C121" s="253">
        <v>17</v>
      </c>
      <c r="D121" s="253">
        <v>12</v>
      </c>
      <c r="E121" s="253">
        <v>40</v>
      </c>
      <c r="F121" s="253">
        <v>55</v>
      </c>
      <c r="G121" s="253">
        <v>49</v>
      </c>
      <c r="H121" s="253">
        <v>59</v>
      </c>
      <c r="I121" s="275">
        <v>66</v>
      </c>
      <c r="J121" s="275">
        <v>81</v>
      </c>
      <c r="K121" s="275">
        <v>91</v>
      </c>
      <c r="L121" s="275">
        <v>95</v>
      </c>
      <c r="M121" s="253">
        <v>100</v>
      </c>
      <c r="N121" s="255">
        <f t="shared" si="28"/>
        <v>679</v>
      </c>
      <c r="O121" s="255">
        <f t="shared" si="29"/>
        <v>56.583333333333336</v>
      </c>
      <c r="P121" s="61"/>
    </row>
    <row r="122" spans="1:16" s="145" customFormat="1" ht="15" customHeight="1" x14ac:dyDescent="0.2">
      <c r="A122" s="238" t="s">
        <v>0</v>
      </c>
      <c r="B122" s="237">
        <f t="shared" ref="B122:M122" si="30">SUM(B114:B121)</f>
        <v>3277</v>
      </c>
      <c r="C122" s="237">
        <f t="shared" si="30"/>
        <v>3733</v>
      </c>
      <c r="D122" s="237">
        <f t="shared" si="30"/>
        <v>3931</v>
      </c>
      <c r="E122" s="237">
        <f t="shared" si="30"/>
        <v>4412</v>
      </c>
      <c r="F122" s="237">
        <f t="shared" si="30"/>
        <v>6126</v>
      </c>
      <c r="G122" s="237">
        <f t="shared" si="30"/>
        <v>5828</v>
      </c>
      <c r="H122" s="237">
        <f t="shared" si="30"/>
        <v>6536</v>
      </c>
      <c r="I122" s="237">
        <f t="shared" si="30"/>
        <v>7473</v>
      </c>
      <c r="J122" s="237">
        <f t="shared" si="30"/>
        <v>8040</v>
      </c>
      <c r="K122" s="237">
        <f t="shared" si="30"/>
        <v>8612</v>
      </c>
      <c r="L122" s="419">
        <f t="shared" si="30"/>
        <v>8679</v>
      </c>
      <c r="M122" s="419">
        <f t="shared" si="30"/>
        <v>7802</v>
      </c>
      <c r="N122" s="237">
        <f>SUM(N114:N121)</f>
        <v>74449</v>
      </c>
      <c r="O122" s="237">
        <f>SUM(O114:O121)</f>
        <v>6204.0833333333339</v>
      </c>
      <c r="P122" s="61"/>
    </row>
    <row r="123" spans="1:16" s="146" customFormat="1" ht="15" customHeight="1" x14ac:dyDescent="0.2">
      <c r="A123" s="553"/>
      <c r="B123" s="554"/>
      <c r="C123" s="554"/>
      <c r="D123" s="554"/>
      <c r="E123" s="554"/>
      <c r="F123" s="554"/>
      <c r="G123" s="554"/>
      <c r="H123" s="554"/>
      <c r="I123" s="554"/>
      <c r="J123" s="554"/>
      <c r="K123" s="554"/>
      <c r="L123" s="554"/>
      <c r="M123" s="554"/>
      <c r="N123" s="554"/>
      <c r="O123" s="555"/>
      <c r="P123" s="62"/>
    </row>
    <row r="124" spans="1:16" s="148" customFormat="1" ht="15" customHeight="1" x14ac:dyDescent="0.2">
      <c r="A124" s="567" t="s">
        <v>480</v>
      </c>
      <c r="B124" s="568"/>
      <c r="C124" s="568"/>
      <c r="D124" s="568"/>
      <c r="E124" s="568"/>
      <c r="F124" s="568"/>
      <c r="G124" s="568"/>
      <c r="H124" s="568"/>
      <c r="I124" s="568"/>
      <c r="J124" s="568"/>
      <c r="K124" s="568"/>
      <c r="L124" s="568"/>
      <c r="M124" s="568"/>
      <c r="N124" s="568"/>
      <c r="O124" s="569"/>
      <c r="P124" s="64"/>
    </row>
    <row r="125" spans="1:16" s="145" customFormat="1" ht="15" customHeight="1" x14ac:dyDescent="0.2">
      <c r="A125" s="167" t="s">
        <v>117</v>
      </c>
      <c r="B125" s="99">
        <v>13</v>
      </c>
      <c r="C125" s="99">
        <v>13</v>
      </c>
      <c r="D125" s="99">
        <v>10</v>
      </c>
      <c r="E125" s="99">
        <v>9</v>
      </c>
      <c r="F125" s="99">
        <v>13</v>
      </c>
      <c r="G125" s="169">
        <v>16</v>
      </c>
      <c r="H125" s="138">
        <v>20</v>
      </c>
      <c r="I125" s="168">
        <v>14</v>
      </c>
      <c r="J125" s="169">
        <v>15</v>
      </c>
      <c r="K125" s="169">
        <v>16</v>
      </c>
      <c r="L125" s="169">
        <v>19</v>
      </c>
      <c r="M125" s="169">
        <v>17</v>
      </c>
      <c r="N125" s="116">
        <f t="shared" ref="N125:N169" si="31">SUM(B125:M125)</f>
        <v>175</v>
      </c>
      <c r="O125" s="101">
        <f t="shared" ref="O125:O169" si="32">IF(N125=0,0,AVERAGE(B125:M125))</f>
        <v>14.583333333333334</v>
      </c>
      <c r="P125" s="61"/>
    </row>
    <row r="126" spans="1:16" s="145" customFormat="1" ht="15" customHeight="1" x14ac:dyDescent="0.2">
      <c r="A126" s="279" t="s">
        <v>118</v>
      </c>
      <c r="B126" s="253">
        <v>374</v>
      </c>
      <c r="C126" s="253">
        <v>500</v>
      </c>
      <c r="D126" s="253">
        <v>443</v>
      </c>
      <c r="E126" s="253">
        <v>557</v>
      </c>
      <c r="F126" s="253">
        <v>631</v>
      </c>
      <c r="G126" s="281">
        <v>574</v>
      </c>
      <c r="H126" s="262">
        <v>652</v>
      </c>
      <c r="I126" s="280">
        <v>1190</v>
      </c>
      <c r="J126" s="281">
        <v>911</v>
      </c>
      <c r="K126" s="281">
        <v>920</v>
      </c>
      <c r="L126" s="281">
        <v>905</v>
      </c>
      <c r="M126" s="281">
        <v>808</v>
      </c>
      <c r="N126" s="255">
        <f t="shared" si="31"/>
        <v>8465</v>
      </c>
      <c r="O126" s="255">
        <f t="shared" si="32"/>
        <v>705.41666666666663</v>
      </c>
      <c r="P126" s="61"/>
    </row>
    <row r="127" spans="1:16" s="145" customFormat="1" ht="15" customHeight="1" x14ac:dyDescent="0.2">
      <c r="A127" s="170" t="s">
        <v>119</v>
      </c>
      <c r="B127" s="100">
        <v>4</v>
      </c>
      <c r="C127" s="100">
        <v>2</v>
      </c>
      <c r="D127" s="100">
        <v>2</v>
      </c>
      <c r="E127" s="100">
        <v>2</v>
      </c>
      <c r="F127" s="100">
        <v>8</v>
      </c>
      <c r="G127" s="172"/>
      <c r="H127" s="125">
        <v>10</v>
      </c>
      <c r="I127" s="171">
        <v>12</v>
      </c>
      <c r="J127" s="172">
        <v>8</v>
      </c>
      <c r="K127" s="172">
        <v>6</v>
      </c>
      <c r="L127" s="172">
        <v>6</v>
      </c>
      <c r="M127" s="172">
        <v>9</v>
      </c>
      <c r="N127" s="116">
        <f t="shared" si="31"/>
        <v>69</v>
      </c>
      <c r="O127" s="101">
        <f t="shared" si="32"/>
        <v>6.2727272727272725</v>
      </c>
      <c r="P127" s="61"/>
    </row>
    <row r="128" spans="1:16" s="145" customFormat="1" ht="15" customHeight="1" x14ac:dyDescent="0.2">
      <c r="A128" s="282" t="s">
        <v>120</v>
      </c>
      <c r="B128" s="253">
        <v>4</v>
      </c>
      <c r="C128" s="253">
        <v>5</v>
      </c>
      <c r="D128" s="253">
        <v>12</v>
      </c>
      <c r="E128" s="253">
        <v>16</v>
      </c>
      <c r="F128" s="253">
        <v>11</v>
      </c>
      <c r="G128" s="281">
        <v>19</v>
      </c>
      <c r="H128" s="262">
        <v>18</v>
      </c>
      <c r="I128" s="280">
        <v>41</v>
      </c>
      <c r="J128" s="281">
        <v>9</v>
      </c>
      <c r="K128" s="281">
        <v>10</v>
      </c>
      <c r="L128" s="281">
        <v>17</v>
      </c>
      <c r="M128" s="281">
        <v>10</v>
      </c>
      <c r="N128" s="255">
        <f t="shared" si="31"/>
        <v>172</v>
      </c>
      <c r="O128" s="255">
        <f t="shared" si="32"/>
        <v>14.333333333333334</v>
      </c>
      <c r="P128" s="61"/>
    </row>
    <row r="129" spans="1:16" s="145" customFormat="1" ht="15" customHeight="1" x14ac:dyDescent="0.2">
      <c r="A129" s="170" t="s">
        <v>32</v>
      </c>
      <c r="B129" s="100">
        <v>1725</v>
      </c>
      <c r="C129" s="100">
        <v>2313</v>
      </c>
      <c r="D129" s="100">
        <v>2077</v>
      </c>
      <c r="E129" s="100">
        <v>2236</v>
      </c>
      <c r="F129" s="100">
        <v>3243</v>
      </c>
      <c r="G129" s="172">
        <v>3159</v>
      </c>
      <c r="H129" s="125">
        <v>3580</v>
      </c>
      <c r="I129" s="171">
        <v>5650</v>
      </c>
      <c r="J129" s="172">
        <v>4345</v>
      </c>
      <c r="K129" s="172">
        <v>4866</v>
      </c>
      <c r="L129" s="172">
        <v>4478</v>
      </c>
      <c r="M129" s="172">
        <v>4219</v>
      </c>
      <c r="N129" s="116">
        <f t="shared" si="31"/>
        <v>41891</v>
      </c>
      <c r="O129" s="101">
        <f t="shared" si="32"/>
        <v>3490.9166666666665</v>
      </c>
      <c r="P129" s="61"/>
    </row>
    <row r="130" spans="1:16" s="145" customFormat="1" ht="15" customHeight="1" x14ac:dyDescent="0.2">
      <c r="A130" s="282" t="s">
        <v>121</v>
      </c>
      <c r="B130" s="253">
        <v>44</v>
      </c>
      <c r="C130" s="253">
        <v>50</v>
      </c>
      <c r="D130" s="253">
        <v>52</v>
      </c>
      <c r="E130" s="253">
        <v>63</v>
      </c>
      <c r="F130" s="253">
        <v>88</v>
      </c>
      <c r="G130" s="281">
        <v>65</v>
      </c>
      <c r="H130" s="262">
        <v>90</v>
      </c>
      <c r="I130" s="280">
        <v>94</v>
      </c>
      <c r="J130" s="281">
        <v>90</v>
      </c>
      <c r="K130" s="281">
        <v>80</v>
      </c>
      <c r="L130" s="281">
        <v>96</v>
      </c>
      <c r="M130" s="281">
        <v>109</v>
      </c>
      <c r="N130" s="255">
        <f t="shared" si="31"/>
        <v>921</v>
      </c>
      <c r="O130" s="255">
        <f t="shared" si="32"/>
        <v>76.75</v>
      </c>
      <c r="P130" s="61"/>
    </row>
    <row r="131" spans="1:16" s="145" customFormat="1" ht="15" customHeight="1" x14ac:dyDescent="0.2">
      <c r="A131" s="173" t="s">
        <v>66</v>
      </c>
      <c r="B131" s="100">
        <v>13</v>
      </c>
      <c r="C131" s="100">
        <v>22</v>
      </c>
      <c r="D131" s="100">
        <v>25</v>
      </c>
      <c r="E131" s="100">
        <v>35</v>
      </c>
      <c r="F131" s="100">
        <v>63</v>
      </c>
      <c r="G131" s="172">
        <v>58</v>
      </c>
      <c r="H131" s="125">
        <v>65</v>
      </c>
      <c r="I131" s="171">
        <v>85</v>
      </c>
      <c r="J131" s="172">
        <v>63</v>
      </c>
      <c r="K131" s="172">
        <v>51</v>
      </c>
      <c r="L131" s="172">
        <v>1</v>
      </c>
      <c r="M131" s="172">
        <v>30</v>
      </c>
      <c r="N131" s="116">
        <f t="shared" si="31"/>
        <v>511</v>
      </c>
      <c r="O131" s="101">
        <f t="shared" si="32"/>
        <v>42.583333333333336</v>
      </c>
      <c r="P131" s="61"/>
    </row>
    <row r="132" spans="1:16" s="145" customFormat="1" ht="15" customHeight="1" x14ac:dyDescent="0.2">
      <c r="A132" s="279" t="s">
        <v>385</v>
      </c>
      <c r="B132" s="253">
        <v>24</v>
      </c>
      <c r="C132" s="253">
        <v>23</v>
      </c>
      <c r="D132" s="253">
        <v>24</v>
      </c>
      <c r="E132" s="253">
        <v>27</v>
      </c>
      <c r="F132" s="253">
        <v>37</v>
      </c>
      <c r="G132" s="281">
        <v>54</v>
      </c>
      <c r="H132" s="262">
        <v>43</v>
      </c>
      <c r="I132" s="280">
        <v>66</v>
      </c>
      <c r="J132" s="281">
        <v>56</v>
      </c>
      <c r="K132" s="281">
        <v>50</v>
      </c>
      <c r="L132" s="281">
        <v>61</v>
      </c>
      <c r="M132" s="281">
        <v>43</v>
      </c>
      <c r="N132" s="255">
        <f t="shared" si="31"/>
        <v>508</v>
      </c>
      <c r="O132" s="255">
        <f t="shared" si="32"/>
        <v>42.333333333333336</v>
      </c>
      <c r="P132" s="61"/>
    </row>
    <row r="133" spans="1:16" s="145" customFormat="1" ht="15" customHeight="1" x14ac:dyDescent="0.2">
      <c r="A133" s="173" t="s">
        <v>386</v>
      </c>
      <c r="B133" s="100">
        <v>12</v>
      </c>
      <c r="C133" s="100">
        <v>5</v>
      </c>
      <c r="D133" s="100">
        <v>8</v>
      </c>
      <c r="E133" s="100">
        <v>9</v>
      </c>
      <c r="F133" s="100">
        <v>14</v>
      </c>
      <c r="G133" s="172">
        <v>18</v>
      </c>
      <c r="H133" s="125">
        <v>3</v>
      </c>
      <c r="I133" s="171">
        <v>7</v>
      </c>
      <c r="J133" s="172">
        <v>11</v>
      </c>
      <c r="K133" s="172">
        <v>7</v>
      </c>
      <c r="L133" s="172">
        <v>14</v>
      </c>
      <c r="M133" s="172">
        <v>7</v>
      </c>
      <c r="N133" s="116">
        <f t="shared" si="31"/>
        <v>115</v>
      </c>
      <c r="O133" s="101">
        <f t="shared" si="32"/>
        <v>9.5833333333333339</v>
      </c>
      <c r="P133" s="61"/>
    </row>
    <row r="134" spans="1:16" s="145" customFormat="1" ht="15" customHeight="1" x14ac:dyDescent="0.2">
      <c r="A134" s="279" t="s">
        <v>122</v>
      </c>
      <c r="B134" s="253">
        <v>3</v>
      </c>
      <c r="C134" s="253">
        <v>10</v>
      </c>
      <c r="D134" s="253">
        <v>13</v>
      </c>
      <c r="E134" s="253">
        <v>14</v>
      </c>
      <c r="F134" s="253">
        <v>15</v>
      </c>
      <c r="G134" s="281">
        <v>12</v>
      </c>
      <c r="H134" s="262">
        <v>43</v>
      </c>
      <c r="I134" s="280">
        <v>40</v>
      </c>
      <c r="J134" s="281">
        <v>48</v>
      </c>
      <c r="K134" s="281">
        <v>75</v>
      </c>
      <c r="L134" s="281">
        <v>55</v>
      </c>
      <c r="M134" s="281">
        <v>31</v>
      </c>
      <c r="N134" s="255">
        <f t="shared" si="31"/>
        <v>359</v>
      </c>
      <c r="O134" s="255">
        <f t="shared" si="32"/>
        <v>29.916666666666668</v>
      </c>
      <c r="P134" s="61"/>
    </row>
    <row r="135" spans="1:16" s="145" customFormat="1" ht="15" customHeight="1" x14ac:dyDescent="0.2">
      <c r="A135" s="170" t="s">
        <v>123</v>
      </c>
      <c r="B135" s="100">
        <v>5</v>
      </c>
      <c r="C135" s="100">
        <v>2</v>
      </c>
      <c r="D135" s="100">
        <v>5</v>
      </c>
      <c r="E135" s="100">
        <v>4</v>
      </c>
      <c r="F135" s="100">
        <v>16</v>
      </c>
      <c r="G135" s="172">
        <v>28</v>
      </c>
      <c r="H135" s="125">
        <v>35</v>
      </c>
      <c r="I135" s="171">
        <v>32</v>
      </c>
      <c r="J135" s="172">
        <v>36</v>
      </c>
      <c r="K135" s="172">
        <v>29</v>
      </c>
      <c r="L135" s="172">
        <v>21</v>
      </c>
      <c r="M135" s="172">
        <v>27</v>
      </c>
      <c r="N135" s="116">
        <f t="shared" si="31"/>
        <v>240</v>
      </c>
      <c r="O135" s="101">
        <f t="shared" si="32"/>
        <v>20</v>
      </c>
      <c r="P135" s="61"/>
    </row>
    <row r="136" spans="1:16" s="145" customFormat="1" ht="15" customHeight="1" x14ac:dyDescent="0.2">
      <c r="A136" s="279" t="s">
        <v>124</v>
      </c>
      <c r="B136" s="253">
        <v>17</v>
      </c>
      <c r="C136" s="253">
        <v>14</v>
      </c>
      <c r="D136" s="253">
        <v>33</v>
      </c>
      <c r="E136" s="253">
        <v>41</v>
      </c>
      <c r="F136" s="253">
        <v>64</v>
      </c>
      <c r="G136" s="281">
        <v>68</v>
      </c>
      <c r="H136" s="262">
        <v>105</v>
      </c>
      <c r="I136" s="280">
        <v>120</v>
      </c>
      <c r="J136" s="281">
        <v>100</v>
      </c>
      <c r="K136" s="281">
        <v>122</v>
      </c>
      <c r="L136" s="281">
        <v>111</v>
      </c>
      <c r="M136" s="281">
        <v>89</v>
      </c>
      <c r="N136" s="255">
        <f t="shared" si="31"/>
        <v>884</v>
      </c>
      <c r="O136" s="255">
        <f t="shared" si="32"/>
        <v>73.666666666666671</v>
      </c>
      <c r="P136" s="61"/>
    </row>
    <row r="137" spans="1:16" s="145" customFormat="1" ht="15" customHeight="1" x14ac:dyDescent="0.2">
      <c r="A137" s="170" t="s">
        <v>125</v>
      </c>
      <c r="B137" s="100">
        <v>50</v>
      </c>
      <c r="C137" s="100">
        <v>44</v>
      </c>
      <c r="D137" s="100">
        <v>45</v>
      </c>
      <c r="E137" s="100">
        <v>65</v>
      </c>
      <c r="F137" s="100">
        <v>62</v>
      </c>
      <c r="G137" s="172">
        <v>44</v>
      </c>
      <c r="H137" s="125">
        <v>41</v>
      </c>
      <c r="I137" s="171">
        <v>72</v>
      </c>
      <c r="J137" s="172">
        <v>43</v>
      </c>
      <c r="K137" s="172">
        <v>51</v>
      </c>
      <c r="L137" s="172">
        <v>50</v>
      </c>
      <c r="M137" s="172">
        <v>50</v>
      </c>
      <c r="N137" s="116">
        <f t="shared" si="31"/>
        <v>617</v>
      </c>
      <c r="O137" s="101">
        <f t="shared" si="32"/>
        <v>51.416666666666664</v>
      </c>
      <c r="P137" s="61"/>
    </row>
    <row r="138" spans="1:16" s="145" customFormat="1" ht="15" customHeight="1" x14ac:dyDescent="0.2">
      <c r="A138" s="279" t="s">
        <v>126</v>
      </c>
      <c r="B138" s="253">
        <v>4</v>
      </c>
      <c r="C138" s="253">
        <v>12</v>
      </c>
      <c r="D138" s="253">
        <v>9</v>
      </c>
      <c r="E138" s="253">
        <v>5</v>
      </c>
      <c r="F138" s="253">
        <v>10</v>
      </c>
      <c r="G138" s="281">
        <v>21</v>
      </c>
      <c r="H138" s="262">
        <v>27</v>
      </c>
      <c r="I138" s="280">
        <v>54</v>
      </c>
      <c r="J138" s="281">
        <v>40</v>
      </c>
      <c r="K138" s="281">
        <v>29</v>
      </c>
      <c r="L138" s="281">
        <v>35</v>
      </c>
      <c r="M138" s="281">
        <v>21</v>
      </c>
      <c r="N138" s="255">
        <f t="shared" si="31"/>
        <v>267</v>
      </c>
      <c r="O138" s="255">
        <f t="shared" si="32"/>
        <v>22.25</v>
      </c>
      <c r="P138" s="61"/>
    </row>
    <row r="139" spans="1:16" s="145" customFormat="1" ht="15" customHeight="1" x14ac:dyDescent="0.2">
      <c r="A139" s="173" t="s">
        <v>127</v>
      </c>
      <c r="B139" s="100">
        <v>20</v>
      </c>
      <c r="C139" s="100">
        <v>15</v>
      </c>
      <c r="D139" s="100">
        <v>21</v>
      </c>
      <c r="E139" s="100">
        <v>38</v>
      </c>
      <c r="F139" s="100">
        <v>46</v>
      </c>
      <c r="G139" s="172">
        <v>36</v>
      </c>
      <c r="H139" s="125">
        <v>58</v>
      </c>
      <c r="I139" s="171">
        <v>69</v>
      </c>
      <c r="J139" s="172">
        <v>63</v>
      </c>
      <c r="K139" s="172">
        <v>77</v>
      </c>
      <c r="L139" s="172">
        <v>54</v>
      </c>
      <c r="M139" s="172">
        <v>52</v>
      </c>
      <c r="N139" s="116">
        <f t="shared" si="31"/>
        <v>549</v>
      </c>
      <c r="O139" s="101">
        <f t="shared" si="32"/>
        <v>45.75</v>
      </c>
      <c r="P139" s="61"/>
    </row>
    <row r="140" spans="1:16" s="145" customFormat="1" ht="15" customHeight="1" x14ac:dyDescent="0.2">
      <c r="A140" s="282" t="s">
        <v>475</v>
      </c>
      <c r="B140" s="253">
        <v>25</v>
      </c>
      <c r="C140" s="253">
        <v>25</v>
      </c>
      <c r="D140" s="253">
        <v>28</v>
      </c>
      <c r="E140" s="253">
        <v>32</v>
      </c>
      <c r="F140" s="253">
        <v>36</v>
      </c>
      <c r="G140" s="281">
        <v>27</v>
      </c>
      <c r="H140" s="262">
        <v>38</v>
      </c>
      <c r="I140" s="280">
        <v>94</v>
      </c>
      <c r="J140" s="281">
        <v>57</v>
      </c>
      <c r="K140" s="281">
        <v>62</v>
      </c>
      <c r="L140" s="281">
        <v>57</v>
      </c>
      <c r="M140" s="281">
        <v>53</v>
      </c>
      <c r="N140" s="255">
        <f t="shared" si="31"/>
        <v>534</v>
      </c>
      <c r="O140" s="255">
        <f t="shared" si="32"/>
        <v>44.5</v>
      </c>
      <c r="P140" s="61"/>
    </row>
    <row r="141" spans="1:16" s="145" customFormat="1" ht="15" customHeight="1" x14ac:dyDescent="0.2">
      <c r="A141" s="173" t="s">
        <v>128</v>
      </c>
      <c r="B141" s="100">
        <v>11</v>
      </c>
      <c r="C141" s="100">
        <v>14</v>
      </c>
      <c r="D141" s="100">
        <v>7</v>
      </c>
      <c r="E141" s="100">
        <v>24</v>
      </c>
      <c r="F141" s="100">
        <v>17</v>
      </c>
      <c r="G141" s="172">
        <v>24</v>
      </c>
      <c r="H141" s="125">
        <v>36</v>
      </c>
      <c r="I141" s="171">
        <v>61</v>
      </c>
      <c r="J141" s="172">
        <v>56</v>
      </c>
      <c r="K141" s="172">
        <v>33</v>
      </c>
      <c r="L141" s="172">
        <v>38</v>
      </c>
      <c r="M141" s="172">
        <v>22</v>
      </c>
      <c r="N141" s="116">
        <f t="shared" si="31"/>
        <v>343</v>
      </c>
      <c r="O141" s="101">
        <f t="shared" si="32"/>
        <v>28.583333333333332</v>
      </c>
      <c r="P141" s="61"/>
    </row>
    <row r="142" spans="1:16" s="145" customFormat="1" ht="15" customHeight="1" x14ac:dyDescent="0.2">
      <c r="A142" s="282" t="s">
        <v>129</v>
      </c>
      <c r="B142" s="253">
        <v>14</v>
      </c>
      <c r="C142" s="253">
        <v>20</v>
      </c>
      <c r="D142" s="253">
        <v>146</v>
      </c>
      <c r="E142" s="253">
        <v>11</v>
      </c>
      <c r="F142" s="253">
        <v>14</v>
      </c>
      <c r="G142" s="281">
        <v>10</v>
      </c>
      <c r="H142" s="262">
        <v>95</v>
      </c>
      <c r="I142" s="280">
        <v>20</v>
      </c>
      <c r="J142" s="281">
        <v>17</v>
      </c>
      <c r="K142" s="281">
        <v>50</v>
      </c>
      <c r="L142" s="281">
        <v>51</v>
      </c>
      <c r="M142" s="281">
        <v>34</v>
      </c>
      <c r="N142" s="255">
        <f t="shared" si="31"/>
        <v>482</v>
      </c>
      <c r="O142" s="255">
        <f t="shared" si="32"/>
        <v>40.166666666666664</v>
      </c>
      <c r="P142" s="61"/>
    </row>
    <row r="143" spans="1:16" s="145" customFormat="1" ht="15" customHeight="1" x14ac:dyDescent="0.2">
      <c r="A143" s="170" t="s">
        <v>130</v>
      </c>
      <c r="B143" s="100">
        <v>9</v>
      </c>
      <c r="C143" s="100">
        <v>10</v>
      </c>
      <c r="D143" s="100">
        <v>13</v>
      </c>
      <c r="E143" s="100">
        <v>17</v>
      </c>
      <c r="F143" s="100">
        <v>20</v>
      </c>
      <c r="G143" s="172">
        <v>20</v>
      </c>
      <c r="H143" s="125">
        <v>16</v>
      </c>
      <c r="I143" s="171">
        <v>8</v>
      </c>
      <c r="J143" s="172">
        <v>13</v>
      </c>
      <c r="K143" s="172">
        <v>21</v>
      </c>
      <c r="L143" s="172">
        <v>13</v>
      </c>
      <c r="M143" s="172">
        <v>9</v>
      </c>
      <c r="N143" s="116">
        <f t="shared" si="31"/>
        <v>169</v>
      </c>
      <c r="O143" s="101">
        <f t="shared" si="32"/>
        <v>14.083333333333334</v>
      </c>
      <c r="P143" s="61"/>
    </row>
    <row r="144" spans="1:16" s="145" customFormat="1" ht="15" customHeight="1" x14ac:dyDescent="0.2">
      <c r="A144" s="282" t="s">
        <v>131</v>
      </c>
      <c r="B144" s="253">
        <v>2</v>
      </c>
      <c r="C144" s="253">
        <v>3</v>
      </c>
      <c r="D144" s="253">
        <v>2</v>
      </c>
      <c r="E144" s="253">
        <v>1</v>
      </c>
      <c r="F144" s="253">
        <v>6</v>
      </c>
      <c r="G144" s="281">
        <v>3</v>
      </c>
      <c r="H144" s="262">
        <v>10</v>
      </c>
      <c r="I144" s="280">
        <v>5</v>
      </c>
      <c r="J144" s="281">
        <v>4</v>
      </c>
      <c r="K144" s="281">
        <v>6</v>
      </c>
      <c r="L144" s="281">
        <v>10</v>
      </c>
      <c r="M144" s="281">
        <v>2</v>
      </c>
      <c r="N144" s="255">
        <f t="shared" si="31"/>
        <v>54</v>
      </c>
      <c r="O144" s="255">
        <f t="shared" si="32"/>
        <v>4.5</v>
      </c>
      <c r="P144" s="61"/>
    </row>
    <row r="145" spans="1:16" s="145" customFormat="1" ht="15" customHeight="1" x14ac:dyDescent="0.2">
      <c r="A145" s="173" t="s">
        <v>132</v>
      </c>
      <c r="B145" s="100">
        <v>67</v>
      </c>
      <c r="C145" s="100">
        <v>104</v>
      </c>
      <c r="D145" s="100">
        <v>89</v>
      </c>
      <c r="E145" s="100">
        <v>104</v>
      </c>
      <c r="F145" s="100">
        <v>151</v>
      </c>
      <c r="G145" s="172">
        <v>127</v>
      </c>
      <c r="H145" s="125">
        <v>139</v>
      </c>
      <c r="I145" s="171">
        <v>150</v>
      </c>
      <c r="J145" s="172">
        <v>188</v>
      </c>
      <c r="K145" s="172">
        <v>190</v>
      </c>
      <c r="L145" s="172">
        <v>241</v>
      </c>
      <c r="M145" s="172">
        <v>206</v>
      </c>
      <c r="N145" s="116">
        <f t="shared" si="31"/>
        <v>1756</v>
      </c>
      <c r="O145" s="101">
        <f t="shared" si="32"/>
        <v>146.33333333333334</v>
      </c>
      <c r="P145" s="61"/>
    </row>
    <row r="146" spans="1:16" s="145" customFormat="1" ht="15" customHeight="1" x14ac:dyDescent="0.2">
      <c r="A146" s="282" t="s">
        <v>133</v>
      </c>
      <c r="B146" s="253">
        <v>28</v>
      </c>
      <c r="C146" s="253">
        <v>24</v>
      </c>
      <c r="D146" s="253">
        <v>22</v>
      </c>
      <c r="E146" s="253">
        <v>30</v>
      </c>
      <c r="F146" s="253">
        <v>26</v>
      </c>
      <c r="G146" s="281">
        <v>25</v>
      </c>
      <c r="H146" s="262">
        <v>39</v>
      </c>
      <c r="I146" s="280">
        <v>34</v>
      </c>
      <c r="J146" s="281">
        <v>49</v>
      </c>
      <c r="K146" s="281">
        <v>67</v>
      </c>
      <c r="L146" s="281">
        <v>58</v>
      </c>
      <c r="M146" s="281">
        <v>43</v>
      </c>
      <c r="N146" s="255">
        <f t="shared" si="31"/>
        <v>445</v>
      </c>
      <c r="O146" s="255">
        <f t="shared" si="32"/>
        <v>37.083333333333336</v>
      </c>
      <c r="P146" s="61"/>
    </row>
    <row r="147" spans="1:16" s="145" customFormat="1" ht="15" customHeight="1" x14ac:dyDescent="0.2">
      <c r="A147" s="173" t="s">
        <v>134</v>
      </c>
      <c r="B147" s="100">
        <v>6</v>
      </c>
      <c r="C147" s="100">
        <v>10</v>
      </c>
      <c r="D147" s="100">
        <v>169</v>
      </c>
      <c r="E147" s="100">
        <v>9</v>
      </c>
      <c r="F147" s="100">
        <v>17</v>
      </c>
      <c r="G147" s="172">
        <v>7</v>
      </c>
      <c r="H147" s="125">
        <v>93</v>
      </c>
      <c r="I147" s="171">
        <v>57</v>
      </c>
      <c r="J147" s="172">
        <v>18</v>
      </c>
      <c r="K147" s="172">
        <v>1</v>
      </c>
      <c r="L147" s="172">
        <v>29</v>
      </c>
      <c r="M147" s="172">
        <v>20</v>
      </c>
      <c r="N147" s="116">
        <f t="shared" si="31"/>
        <v>436</v>
      </c>
      <c r="O147" s="101">
        <f t="shared" si="32"/>
        <v>36.333333333333336</v>
      </c>
      <c r="P147" s="61"/>
    </row>
    <row r="148" spans="1:16" s="145" customFormat="1" ht="15" customHeight="1" x14ac:dyDescent="0.2">
      <c r="A148" s="282" t="s">
        <v>135</v>
      </c>
      <c r="B148" s="253">
        <v>8</v>
      </c>
      <c r="C148" s="253">
        <v>27</v>
      </c>
      <c r="D148" s="253">
        <v>19</v>
      </c>
      <c r="E148" s="253">
        <v>11</v>
      </c>
      <c r="F148" s="253">
        <v>8</v>
      </c>
      <c r="G148" s="281">
        <v>9</v>
      </c>
      <c r="H148" s="262">
        <v>10</v>
      </c>
      <c r="I148" s="280">
        <v>5</v>
      </c>
      <c r="J148" s="281">
        <v>26</v>
      </c>
      <c r="K148" s="281">
        <v>22</v>
      </c>
      <c r="L148" s="281">
        <v>17</v>
      </c>
      <c r="M148" s="281">
        <v>11</v>
      </c>
      <c r="N148" s="255">
        <f t="shared" si="31"/>
        <v>173</v>
      </c>
      <c r="O148" s="255">
        <f t="shared" si="32"/>
        <v>14.416666666666666</v>
      </c>
      <c r="P148" s="61"/>
    </row>
    <row r="149" spans="1:16" s="145" customFormat="1" ht="15" customHeight="1" x14ac:dyDescent="0.2">
      <c r="A149" s="173" t="s">
        <v>136</v>
      </c>
      <c r="B149" s="100">
        <v>10</v>
      </c>
      <c r="C149" s="100">
        <v>17</v>
      </c>
      <c r="D149" s="100">
        <v>25</v>
      </c>
      <c r="E149" s="100">
        <v>5</v>
      </c>
      <c r="F149" s="100">
        <v>17</v>
      </c>
      <c r="G149" s="172">
        <v>10</v>
      </c>
      <c r="H149" s="125">
        <v>53</v>
      </c>
      <c r="I149" s="171">
        <v>28</v>
      </c>
      <c r="J149" s="172">
        <v>22</v>
      </c>
      <c r="K149" s="172">
        <v>13</v>
      </c>
      <c r="L149" s="172">
        <v>20</v>
      </c>
      <c r="M149" s="172">
        <v>24</v>
      </c>
      <c r="N149" s="116">
        <f t="shared" si="31"/>
        <v>244</v>
      </c>
      <c r="O149" s="101">
        <f t="shared" si="32"/>
        <v>20.333333333333332</v>
      </c>
      <c r="P149" s="61"/>
    </row>
    <row r="150" spans="1:16" s="145" customFormat="1" ht="15" customHeight="1" x14ac:dyDescent="0.2">
      <c r="A150" s="282" t="s">
        <v>21</v>
      </c>
      <c r="B150" s="253">
        <v>5</v>
      </c>
      <c r="C150" s="253">
        <v>9</v>
      </c>
      <c r="D150" s="253">
        <v>19</v>
      </c>
      <c r="E150" s="253">
        <v>7</v>
      </c>
      <c r="F150" s="253">
        <v>7</v>
      </c>
      <c r="G150" s="281">
        <v>6</v>
      </c>
      <c r="H150" s="262">
        <v>9</v>
      </c>
      <c r="I150" s="280">
        <v>7</v>
      </c>
      <c r="J150" s="281">
        <v>20</v>
      </c>
      <c r="K150" s="281">
        <v>16</v>
      </c>
      <c r="L150" s="281">
        <v>24</v>
      </c>
      <c r="M150" s="281">
        <v>23</v>
      </c>
      <c r="N150" s="255">
        <f t="shared" si="31"/>
        <v>152</v>
      </c>
      <c r="O150" s="255">
        <f t="shared" si="32"/>
        <v>12.666666666666666</v>
      </c>
      <c r="P150" s="61"/>
    </row>
    <row r="151" spans="1:16" s="145" customFormat="1" ht="15" customHeight="1" x14ac:dyDescent="0.2">
      <c r="A151" s="173" t="s">
        <v>392</v>
      </c>
      <c r="B151" s="100">
        <v>17</v>
      </c>
      <c r="C151" s="100">
        <v>15</v>
      </c>
      <c r="D151" s="100">
        <v>6</v>
      </c>
      <c r="E151" s="100">
        <v>12</v>
      </c>
      <c r="F151" s="100">
        <v>26</v>
      </c>
      <c r="G151" s="172">
        <v>51</v>
      </c>
      <c r="H151" s="125">
        <v>37</v>
      </c>
      <c r="I151" s="171">
        <v>39</v>
      </c>
      <c r="J151" s="172">
        <v>37</v>
      </c>
      <c r="K151" s="172">
        <v>21</v>
      </c>
      <c r="L151" s="172">
        <v>21</v>
      </c>
      <c r="M151" s="172">
        <v>26</v>
      </c>
      <c r="N151" s="116">
        <f t="shared" si="31"/>
        <v>308</v>
      </c>
      <c r="O151" s="101">
        <f t="shared" si="32"/>
        <v>25.666666666666668</v>
      </c>
      <c r="P151" s="61"/>
    </row>
    <row r="152" spans="1:16" s="145" customFormat="1" ht="15" customHeight="1" x14ac:dyDescent="0.2">
      <c r="A152" s="282" t="s">
        <v>387</v>
      </c>
      <c r="B152" s="253">
        <v>17</v>
      </c>
      <c r="C152" s="253">
        <v>1</v>
      </c>
      <c r="D152" s="253">
        <v>21</v>
      </c>
      <c r="E152" s="253">
        <v>37</v>
      </c>
      <c r="F152" s="253">
        <v>31</v>
      </c>
      <c r="G152" s="281">
        <v>11</v>
      </c>
      <c r="H152" s="262">
        <v>19</v>
      </c>
      <c r="I152" s="280">
        <v>15</v>
      </c>
      <c r="J152" s="281">
        <v>65</v>
      </c>
      <c r="K152" s="281">
        <v>65</v>
      </c>
      <c r="L152" s="281">
        <v>52</v>
      </c>
      <c r="M152" s="281">
        <v>66</v>
      </c>
      <c r="N152" s="255">
        <f t="shared" si="31"/>
        <v>400</v>
      </c>
      <c r="O152" s="255">
        <f t="shared" si="32"/>
        <v>33.333333333333336</v>
      </c>
      <c r="P152" s="61"/>
    </row>
    <row r="153" spans="1:16" s="145" customFormat="1" ht="15" customHeight="1" x14ac:dyDescent="0.2">
      <c r="A153" s="173" t="s">
        <v>472</v>
      </c>
      <c r="B153" s="100">
        <v>12</v>
      </c>
      <c r="C153" s="100">
        <v>12</v>
      </c>
      <c r="D153" s="100">
        <v>13</v>
      </c>
      <c r="E153" s="100">
        <v>17</v>
      </c>
      <c r="F153" s="100">
        <v>18</v>
      </c>
      <c r="G153" s="172">
        <v>22</v>
      </c>
      <c r="H153" s="125">
        <v>33</v>
      </c>
      <c r="I153" s="171">
        <v>30</v>
      </c>
      <c r="J153" s="172">
        <v>42</v>
      </c>
      <c r="K153" s="172">
        <v>35</v>
      </c>
      <c r="L153" s="172">
        <v>44</v>
      </c>
      <c r="M153" s="172">
        <v>26</v>
      </c>
      <c r="N153" s="116">
        <f t="shared" si="31"/>
        <v>304</v>
      </c>
      <c r="O153" s="101">
        <f t="shared" si="32"/>
        <v>25.333333333333332</v>
      </c>
      <c r="P153" s="61"/>
    </row>
    <row r="154" spans="1:16" s="145" customFormat="1" ht="15" customHeight="1" x14ac:dyDescent="0.2">
      <c r="A154" s="279" t="s">
        <v>138</v>
      </c>
      <c r="B154" s="253">
        <v>1</v>
      </c>
      <c r="C154" s="253">
        <v>1</v>
      </c>
      <c r="D154" s="253">
        <v>1</v>
      </c>
      <c r="E154" s="253">
        <v>1</v>
      </c>
      <c r="F154" s="253">
        <v>32</v>
      </c>
      <c r="G154" s="281">
        <v>18</v>
      </c>
      <c r="H154" s="262">
        <v>30</v>
      </c>
      <c r="I154" s="280">
        <v>25</v>
      </c>
      <c r="J154" s="281">
        <v>19</v>
      </c>
      <c r="K154" s="281">
        <v>21</v>
      </c>
      <c r="L154" s="281">
        <v>17</v>
      </c>
      <c r="M154" s="281">
        <v>11</v>
      </c>
      <c r="N154" s="255">
        <f t="shared" si="31"/>
        <v>177</v>
      </c>
      <c r="O154" s="255">
        <f t="shared" si="32"/>
        <v>14.75</v>
      </c>
      <c r="P154" s="61"/>
    </row>
    <row r="155" spans="1:16" s="145" customFormat="1" ht="15" customHeight="1" x14ac:dyDescent="0.2">
      <c r="A155" s="173" t="s">
        <v>139</v>
      </c>
      <c r="B155" s="100">
        <v>9</v>
      </c>
      <c r="C155" s="100">
        <v>6</v>
      </c>
      <c r="D155" s="100">
        <v>8</v>
      </c>
      <c r="E155" s="100">
        <v>15</v>
      </c>
      <c r="F155" s="100">
        <v>22</v>
      </c>
      <c r="G155" s="172">
        <v>10</v>
      </c>
      <c r="H155" s="125">
        <v>13</v>
      </c>
      <c r="I155" s="171">
        <v>15</v>
      </c>
      <c r="J155" s="172">
        <v>18</v>
      </c>
      <c r="K155" s="172">
        <v>20</v>
      </c>
      <c r="L155" s="172">
        <v>16</v>
      </c>
      <c r="M155" s="172">
        <v>14</v>
      </c>
      <c r="N155" s="116">
        <f t="shared" si="31"/>
        <v>166</v>
      </c>
      <c r="O155" s="101">
        <f t="shared" si="32"/>
        <v>13.833333333333334</v>
      </c>
      <c r="P155" s="61"/>
    </row>
    <row r="156" spans="1:16" s="145" customFormat="1" ht="15" customHeight="1" x14ac:dyDescent="0.2">
      <c r="A156" s="279" t="s">
        <v>22</v>
      </c>
      <c r="B156" s="253">
        <v>4</v>
      </c>
      <c r="C156" s="253">
        <v>9</v>
      </c>
      <c r="D156" s="253">
        <v>7</v>
      </c>
      <c r="E156" s="253">
        <v>5</v>
      </c>
      <c r="F156" s="253">
        <v>17</v>
      </c>
      <c r="G156" s="281">
        <v>14</v>
      </c>
      <c r="H156" s="262">
        <v>12</v>
      </c>
      <c r="I156" s="280">
        <v>10</v>
      </c>
      <c r="J156" s="281">
        <v>4</v>
      </c>
      <c r="K156" s="281">
        <v>3</v>
      </c>
      <c r="L156" s="281">
        <v>14</v>
      </c>
      <c r="M156" s="281">
        <v>5</v>
      </c>
      <c r="N156" s="255">
        <f t="shared" si="31"/>
        <v>104</v>
      </c>
      <c r="O156" s="255">
        <f t="shared" si="32"/>
        <v>8.6666666666666661</v>
      </c>
      <c r="P156" s="61"/>
    </row>
    <row r="157" spans="1:16" s="145" customFormat="1" ht="15" customHeight="1" x14ac:dyDescent="0.2">
      <c r="A157" s="170" t="s">
        <v>382</v>
      </c>
      <c r="B157" s="100">
        <v>11</v>
      </c>
      <c r="C157" s="100">
        <v>9</v>
      </c>
      <c r="D157" s="100">
        <v>18</v>
      </c>
      <c r="E157" s="100">
        <v>12</v>
      </c>
      <c r="F157" s="100">
        <v>18</v>
      </c>
      <c r="G157" s="172">
        <v>25</v>
      </c>
      <c r="H157" s="125">
        <v>31</v>
      </c>
      <c r="I157" s="171">
        <v>28</v>
      </c>
      <c r="J157" s="172">
        <v>34</v>
      </c>
      <c r="K157" s="172">
        <v>36</v>
      </c>
      <c r="L157" s="172">
        <v>27</v>
      </c>
      <c r="M157" s="172">
        <v>20</v>
      </c>
      <c r="N157" s="116">
        <f t="shared" si="31"/>
        <v>269</v>
      </c>
      <c r="O157" s="101">
        <f t="shared" si="32"/>
        <v>22.416666666666668</v>
      </c>
      <c r="P157" s="61"/>
    </row>
    <row r="158" spans="1:16" s="145" customFormat="1" ht="15" customHeight="1" x14ac:dyDescent="0.2">
      <c r="A158" s="283" t="s">
        <v>383</v>
      </c>
      <c r="B158" s="253">
        <v>27</v>
      </c>
      <c r="C158" s="253">
        <v>30</v>
      </c>
      <c r="D158" s="253">
        <v>51</v>
      </c>
      <c r="E158" s="253">
        <v>53</v>
      </c>
      <c r="F158" s="253">
        <v>72</v>
      </c>
      <c r="G158" s="281">
        <v>57</v>
      </c>
      <c r="H158" s="262">
        <v>82</v>
      </c>
      <c r="I158" s="280">
        <v>80</v>
      </c>
      <c r="J158" s="281">
        <v>64</v>
      </c>
      <c r="K158" s="281">
        <v>48</v>
      </c>
      <c r="L158" s="281">
        <v>57</v>
      </c>
      <c r="M158" s="281">
        <v>53</v>
      </c>
      <c r="N158" s="255">
        <f t="shared" si="31"/>
        <v>674</v>
      </c>
      <c r="O158" s="255">
        <f t="shared" si="32"/>
        <v>56.166666666666664</v>
      </c>
      <c r="P158" s="61"/>
    </row>
    <row r="159" spans="1:16" s="145" customFormat="1" ht="15" customHeight="1" x14ac:dyDescent="0.2">
      <c r="A159" s="170" t="s">
        <v>140</v>
      </c>
      <c r="B159" s="100">
        <v>36</v>
      </c>
      <c r="C159" s="100">
        <v>42</v>
      </c>
      <c r="D159" s="100">
        <v>121</v>
      </c>
      <c r="E159" s="100">
        <v>60</v>
      </c>
      <c r="F159" s="100">
        <v>79</v>
      </c>
      <c r="G159" s="172">
        <v>56</v>
      </c>
      <c r="H159" s="125">
        <v>98</v>
      </c>
      <c r="I159" s="171">
        <v>102</v>
      </c>
      <c r="J159" s="172">
        <v>84</v>
      </c>
      <c r="K159" s="172">
        <v>82</v>
      </c>
      <c r="L159" s="172">
        <v>100</v>
      </c>
      <c r="M159" s="172">
        <v>70</v>
      </c>
      <c r="N159" s="116">
        <f t="shared" si="31"/>
        <v>930</v>
      </c>
      <c r="O159" s="101">
        <f t="shared" si="32"/>
        <v>77.5</v>
      </c>
      <c r="P159" s="61"/>
    </row>
    <row r="160" spans="1:16" s="145" customFormat="1" ht="15" customHeight="1" x14ac:dyDescent="0.2">
      <c r="A160" s="279" t="s">
        <v>384</v>
      </c>
      <c r="B160" s="253">
        <v>34</v>
      </c>
      <c r="C160" s="253">
        <v>48</v>
      </c>
      <c r="D160" s="253">
        <v>53</v>
      </c>
      <c r="E160" s="253">
        <v>43</v>
      </c>
      <c r="F160" s="253">
        <v>76</v>
      </c>
      <c r="G160" s="281">
        <v>63</v>
      </c>
      <c r="H160" s="262">
        <v>78</v>
      </c>
      <c r="I160" s="280">
        <v>89</v>
      </c>
      <c r="J160" s="281">
        <v>71</v>
      </c>
      <c r="K160" s="281">
        <v>66</v>
      </c>
      <c r="L160" s="281">
        <v>65</v>
      </c>
      <c r="M160" s="281">
        <v>31</v>
      </c>
      <c r="N160" s="255">
        <f t="shared" si="31"/>
        <v>717</v>
      </c>
      <c r="O160" s="255">
        <f t="shared" si="32"/>
        <v>59.75</v>
      </c>
      <c r="P160" s="61"/>
    </row>
    <row r="161" spans="1:16" s="145" customFormat="1" ht="15" customHeight="1" x14ac:dyDescent="0.2">
      <c r="A161" s="170" t="s">
        <v>141</v>
      </c>
      <c r="B161" s="100">
        <v>2</v>
      </c>
      <c r="C161" s="100">
        <v>1</v>
      </c>
      <c r="D161" s="100"/>
      <c r="E161" s="100">
        <v>2</v>
      </c>
      <c r="F161" s="100">
        <v>10</v>
      </c>
      <c r="G161" s="172">
        <v>9</v>
      </c>
      <c r="H161" s="125">
        <v>4</v>
      </c>
      <c r="I161" s="171">
        <v>3</v>
      </c>
      <c r="J161" s="172">
        <v>3</v>
      </c>
      <c r="K161" s="172">
        <v>1</v>
      </c>
      <c r="L161" s="172">
        <v>8</v>
      </c>
      <c r="M161" s="172">
        <v>2</v>
      </c>
      <c r="N161" s="116">
        <f t="shared" si="31"/>
        <v>45</v>
      </c>
      <c r="O161" s="101">
        <f t="shared" si="32"/>
        <v>4.0909090909090908</v>
      </c>
      <c r="P161" s="61"/>
    </row>
    <row r="162" spans="1:16" s="145" customFormat="1" ht="15" customHeight="1" x14ac:dyDescent="0.2">
      <c r="A162" s="279" t="s">
        <v>481</v>
      </c>
      <c r="B162" s="253">
        <v>9</v>
      </c>
      <c r="C162" s="253">
        <v>14</v>
      </c>
      <c r="D162" s="253">
        <v>14</v>
      </c>
      <c r="E162" s="253">
        <v>17</v>
      </c>
      <c r="F162" s="253">
        <v>50</v>
      </c>
      <c r="G162" s="281">
        <v>96</v>
      </c>
      <c r="H162" s="262">
        <v>116</v>
      </c>
      <c r="I162" s="280">
        <v>125</v>
      </c>
      <c r="J162" s="281">
        <v>231</v>
      </c>
      <c r="K162" s="281">
        <v>191</v>
      </c>
      <c r="L162" s="281">
        <v>127</v>
      </c>
      <c r="M162" s="281">
        <v>101</v>
      </c>
      <c r="N162" s="255">
        <f t="shared" si="31"/>
        <v>1091</v>
      </c>
      <c r="O162" s="255">
        <f t="shared" si="32"/>
        <v>90.916666666666671</v>
      </c>
      <c r="P162" s="61"/>
    </row>
    <row r="163" spans="1:16" s="145" customFormat="1" ht="15" customHeight="1" x14ac:dyDescent="0.2">
      <c r="A163" s="170" t="s">
        <v>143</v>
      </c>
      <c r="B163" s="100">
        <v>22</v>
      </c>
      <c r="C163" s="100">
        <v>10</v>
      </c>
      <c r="D163" s="100">
        <v>25</v>
      </c>
      <c r="E163" s="100">
        <v>25</v>
      </c>
      <c r="F163" s="100">
        <v>78</v>
      </c>
      <c r="G163" s="172">
        <v>56</v>
      </c>
      <c r="H163" s="125">
        <v>39</v>
      </c>
      <c r="I163" s="171">
        <v>42</v>
      </c>
      <c r="J163" s="172">
        <v>74</v>
      </c>
      <c r="K163" s="172">
        <v>64</v>
      </c>
      <c r="L163" s="172">
        <v>80</v>
      </c>
      <c r="M163" s="172">
        <v>64</v>
      </c>
      <c r="N163" s="116">
        <f t="shared" si="31"/>
        <v>579</v>
      </c>
      <c r="O163" s="101">
        <f t="shared" si="32"/>
        <v>48.25</v>
      </c>
      <c r="P163" s="61"/>
    </row>
    <row r="164" spans="1:16" s="145" customFormat="1" ht="15" customHeight="1" x14ac:dyDescent="0.2">
      <c r="A164" s="282" t="s">
        <v>50</v>
      </c>
      <c r="B164" s="253">
        <v>7</v>
      </c>
      <c r="C164" s="253">
        <v>6</v>
      </c>
      <c r="D164" s="253">
        <v>7</v>
      </c>
      <c r="E164" s="253">
        <v>10</v>
      </c>
      <c r="F164" s="253">
        <v>17</v>
      </c>
      <c r="G164" s="281">
        <v>15</v>
      </c>
      <c r="H164" s="262">
        <v>18</v>
      </c>
      <c r="I164" s="280">
        <v>17</v>
      </c>
      <c r="J164" s="281">
        <v>20</v>
      </c>
      <c r="K164" s="281">
        <v>32</v>
      </c>
      <c r="L164" s="281">
        <v>54</v>
      </c>
      <c r="M164" s="281">
        <v>43</v>
      </c>
      <c r="N164" s="255">
        <f t="shared" si="31"/>
        <v>246</v>
      </c>
      <c r="O164" s="255">
        <f t="shared" si="32"/>
        <v>20.5</v>
      </c>
      <c r="P164" s="61"/>
    </row>
    <row r="165" spans="1:16" s="145" customFormat="1" ht="15" customHeight="1" x14ac:dyDescent="0.2">
      <c r="A165" s="173" t="s">
        <v>144</v>
      </c>
      <c r="B165" s="100">
        <v>8</v>
      </c>
      <c r="C165" s="100">
        <v>1</v>
      </c>
      <c r="D165" s="100"/>
      <c r="E165" s="100">
        <v>10</v>
      </c>
      <c r="F165" s="100">
        <v>19</v>
      </c>
      <c r="G165" s="172">
        <v>26</v>
      </c>
      <c r="H165" s="125">
        <v>19</v>
      </c>
      <c r="I165" s="171">
        <v>15</v>
      </c>
      <c r="J165" s="172">
        <v>17</v>
      </c>
      <c r="K165" s="172">
        <v>11</v>
      </c>
      <c r="L165" s="172">
        <v>25</v>
      </c>
      <c r="M165" s="172">
        <v>15</v>
      </c>
      <c r="N165" s="116">
        <f t="shared" si="31"/>
        <v>166</v>
      </c>
      <c r="O165" s="101">
        <f t="shared" si="32"/>
        <v>15.090909090909092</v>
      </c>
      <c r="P165" s="61"/>
    </row>
    <row r="166" spans="1:16" s="145" customFormat="1" ht="15" customHeight="1" x14ac:dyDescent="0.2">
      <c r="A166" s="282" t="s">
        <v>145</v>
      </c>
      <c r="B166" s="253">
        <v>14</v>
      </c>
      <c r="C166" s="253">
        <v>31</v>
      </c>
      <c r="D166" s="253">
        <v>56</v>
      </c>
      <c r="E166" s="253">
        <v>7</v>
      </c>
      <c r="F166" s="253">
        <v>40</v>
      </c>
      <c r="G166" s="281">
        <v>39</v>
      </c>
      <c r="H166" s="262">
        <v>63</v>
      </c>
      <c r="I166" s="280">
        <v>65</v>
      </c>
      <c r="J166" s="281">
        <v>49</v>
      </c>
      <c r="K166" s="281">
        <v>55</v>
      </c>
      <c r="L166" s="281">
        <v>49</v>
      </c>
      <c r="M166" s="281">
        <v>32</v>
      </c>
      <c r="N166" s="255">
        <f t="shared" si="31"/>
        <v>500</v>
      </c>
      <c r="O166" s="255">
        <f t="shared" si="32"/>
        <v>41.666666666666664</v>
      </c>
      <c r="P166" s="61"/>
    </row>
    <row r="167" spans="1:16" s="145" customFormat="1" ht="15" customHeight="1" x14ac:dyDescent="0.2">
      <c r="A167" s="173" t="s">
        <v>146</v>
      </c>
      <c r="B167" s="100">
        <v>67</v>
      </c>
      <c r="C167" s="100">
        <v>67</v>
      </c>
      <c r="D167" s="100">
        <v>54</v>
      </c>
      <c r="E167" s="100">
        <v>58</v>
      </c>
      <c r="F167" s="100">
        <v>67</v>
      </c>
      <c r="G167" s="172">
        <v>58</v>
      </c>
      <c r="H167" s="125">
        <v>98</v>
      </c>
      <c r="I167" s="171">
        <v>89</v>
      </c>
      <c r="J167" s="172">
        <v>90</v>
      </c>
      <c r="K167" s="172">
        <v>110</v>
      </c>
      <c r="L167" s="172">
        <v>132</v>
      </c>
      <c r="M167" s="172">
        <v>111</v>
      </c>
      <c r="N167" s="116">
        <f t="shared" si="31"/>
        <v>1001</v>
      </c>
      <c r="O167" s="101">
        <f t="shared" si="32"/>
        <v>83.416666666666671</v>
      </c>
      <c r="P167" s="61"/>
    </row>
    <row r="168" spans="1:16" s="145" customFormat="1" ht="15" customHeight="1" x14ac:dyDescent="0.2">
      <c r="A168" s="282" t="s">
        <v>147</v>
      </c>
      <c r="B168" s="253">
        <v>7</v>
      </c>
      <c r="C168" s="253">
        <v>4</v>
      </c>
      <c r="D168" s="253">
        <v>2</v>
      </c>
      <c r="E168" s="253">
        <v>6</v>
      </c>
      <c r="F168" s="253">
        <v>13</v>
      </c>
      <c r="G168" s="281">
        <v>11</v>
      </c>
      <c r="H168" s="262">
        <v>19</v>
      </c>
      <c r="I168" s="280">
        <v>15</v>
      </c>
      <c r="J168" s="281">
        <v>23</v>
      </c>
      <c r="K168" s="281">
        <v>22</v>
      </c>
      <c r="L168" s="281">
        <v>16</v>
      </c>
      <c r="M168" s="281">
        <v>28</v>
      </c>
      <c r="N168" s="255">
        <f t="shared" si="31"/>
        <v>166</v>
      </c>
      <c r="O168" s="255">
        <f t="shared" si="32"/>
        <v>13.833333333333334</v>
      </c>
      <c r="P168" s="61"/>
    </row>
    <row r="169" spans="1:16" s="145" customFormat="1" ht="15" customHeight="1" x14ac:dyDescent="0.2">
      <c r="A169" s="170" t="s">
        <v>2</v>
      </c>
      <c r="B169" s="100">
        <v>476</v>
      </c>
      <c r="C169" s="100">
        <v>133</v>
      </c>
      <c r="D169" s="100">
        <v>156</v>
      </c>
      <c r="E169" s="100">
        <v>650</v>
      </c>
      <c r="F169" s="100">
        <v>801</v>
      </c>
      <c r="G169" s="100">
        <v>751</v>
      </c>
      <c r="H169" s="439">
        <v>399</v>
      </c>
      <c r="I169" s="171">
        <v>405</v>
      </c>
      <c r="J169" s="172">
        <v>787</v>
      </c>
      <c r="K169" s="172">
        <v>859</v>
      </c>
      <c r="L169" s="172">
        <v>1294</v>
      </c>
      <c r="M169" s="172">
        <v>1115</v>
      </c>
      <c r="N169" s="116">
        <f t="shared" si="31"/>
        <v>7826</v>
      </c>
      <c r="O169" s="101">
        <f t="shared" si="32"/>
        <v>652.16666666666663</v>
      </c>
      <c r="P169" s="61"/>
    </row>
    <row r="170" spans="1:16" s="145" customFormat="1" ht="15" customHeight="1" x14ac:dyDescent="0.2">
      <c r="A170" s="238" t="s">
        <v>0</v>
      </c>
      <c r="B170" s="237">
        <f t="shared" ref="B170:M170" si="33">SUM(B125:B169)</f>
        <v>3277</v>
      </c>
      <c r="C170" s="237">
        <f t="shared" si="33"/>
        <v>3733</v>
      </c>
      <c r="D170" s="237">
        <f t="shared" si="33"/>
        <v>3931</v>
      </c>
      <c r="E170" s="237">
        <f t="shared" si="33"/>
        <v>4412</v>
      </c>
      <c r="F170" s="237">
        <f t="shared" si="33"/>
        <v>6126</v>
      </c>
      <c r="G170" s="237">
        <f t="shared" si="33"/>
        <v>5828</v>
      </c>
      <c r="H170" s="237">
        <f t="shared" si="33"/>
        <v>6536</v>
      </c>
      <c r="I170" s="237">
        <f t="shared" si="33"/>
        <v>9224</v>
      </c>
      <c r="J170" s="237">
        <f t="shared" si="33"/>
        <v>8040</v>
      </c>
      <c r="K170" s="237">
        <f t="shared" si="33"/>
        <v>8612</v>
      </c>
      <c r="L170" s="237">
        <f t="shared" si="33"/>
        <v>8679</v>
      </c>
      <c r="M170" s="237">
        <f t="shared" si="33"/>
        <v>7802</v>
      </c>
      <c r="N170" s="237">
        <f>SUM(N125:N169)</f>
        <v>76200</v>
      </c>
      <c r="O170" s="237">
        <f>IF(N170=0,0,AVERAGE(B170:M170))</f>
        <v>6350</v>
      </c>
      <c r="P170" s="61"/>
    </row>
    <row r="171" spans="1:16" s="145" customFormat="1" ht="15" customHeight="1" x14ac:dyDescent="0.2">
      <c r="A171" s="553"/>
      <c r="B171" s="554"/>
      <c r="C171" s="554"/>
      <c r="D171" s="554"/>
      <c r="E171" s="554"/>
      <c r="F171" s="554"/>
      <c r="G171" s="554"/>
      <c r="H171" s="554"/>
      <c r="I171" s="554"/>
      <c r="J171" s="554"/>
      <c r="K171" s="554"/>
      <c r="L171" s="554"/>
      <c r="M171" s="554"/>
      <c r="N171" s="554"/>
      <c r="O171" s="555"/>
      <c r="P171" s="61"/>
    </row>
    <row r="172" spans="1:16" s="150" customFormat="1" ht="15" customHeight="1" x14ac:dyDescent="0.2">
      <c r="A172" s="567" t="s">
        <v>451</v>
      </c>
      <c r="B172" s="568"/>
      <c r="C172" s="568"/>
      <c r="D172" s="568"/>
      <c r="E172" s="568"/>
      <c r="F172" s="568"/>
      <c r="G172" s="568"/>
      <c r="H172" s="568"/>
      <c r="I172" s="568"/>
      <c r="J172" s="568"/>
      <c r="K172" s="568"/>
      <c r="L172" s="568"/>
      <c r="M172" s="568"/>
      <c r="N172" s="568"/>
      <c r="O172" s="569"/>
      <c r="P172" s="65"/>
    </row>
    <row r="173" spans="1:16" s="145" customFormat="1" ht="15" customHeight="1" x14ac:dyDescent="0.2">
      <c r="A173" s="115" t="s">
        <v>148</v>
      </c>
      <c r="B173" s="99">
        <v>514</v>
      </c>
      <c r="C173" s="99">
        <v>536</v>
      </c>
      <c r="D173" s="99">
        <v>995</v>
      </c>
      <c r="E173" s="99">
        <v>998</v>
      </c>
      <c r="F173" s="99">
        <v>508</v>
      </c>
      <c r="G173" s="99">
        <v>691</v>
      </c>
      <c r="H173" s="99">
        <v>947</v>
      </c>
      <c r="I173" s="99">
        <v>1209</v>
      </c>
      <c r="J173" s="99">
        <v>1414</v>
      </c>
      <c r="K173" s="99">
        <v>1808</v>
      </c>
      <c r="L173" s="99">
        <v>1638</v>
      </c>
      <c r="M173" s="99">
        <v>2783</v>
      </c>
      <c r="N173" s="116">
        <f>SUM(B173:M173)</f>
        <v>14041</v>
      </c>
      <c r="O173" s="101">
        <f>IF(N173=0,0,AVERAGE(B173:M173))</f>
        <v>1170.0833333333333</v>
      </c>
      <c r="P173" s="61"/>
    </row>
    <row r="174" spans="1:16" s="146" customFormat="1" ht="15" customHeight="1" x14ac:dyDescent="0.2">
      <c r="A174" s="284" t="s">
        <v>149</v>
      </c>
      <c r="B174" s="253">
        <v>942</v>
      </c>
      <c r="C174" s="253">
        <v>1250</v>
      </c>
      <c r="D174" s="253">
        <v>1258</v>
      </c>
      <c r="E174" s="253">
        <v>1270</v>
      </c>
      <c r="F174" s="253">
        <v>1373</v>
      </c>
      <c r="G174" s="253">
        <v>785</v>
      </c>
      <c r="H174" s="285">
        <v>1703</v>
      </c>
      <c r="I174" s="285">
        <v>1114</v>
      </c>
      <c r="J174" s="285">
        <v>1264</v>
      </c>
      <c r="K174" s="285">
        <v>1489</v>
      </c>
      <c r="L174" s="285">
        <v>1008</v>
      </c>
      <c r="M174" s="253">
        <v>408</v>
      </c>
      <c r="N174" s="255">
        <f>SUM(B174:M174)</f>
        <v>13864</v>
      </c>
      <c r="O174" s="255">
        <f>IF(N174=0,0,AVERAGE(B174:M174))</f>
        <v>1155.3333333333333</v>
      </c>
      <c r="P174" s="62"/>
    </row>
    <row r="175" spans="1:16" s="145" customFormat="1" ht="15" customHeight="1" x14ac:dyDescent="0.2">
      <c r="A175" s="238" t="s">
        <v>0</v>
      </c>
      <c r="B175" s="237">
        <f t="shared" ref="B175:I175" si="34">SUM(B173:B174)</f>
        <v>1456</v>
      </c>
      <c r="C175" s="237">
        <f t="shared" si="34"/>
        <v>1786</v>
      </c>
      <c r="D175" s="237">
        <f t="shared" si="34"/>
        <v>2253</v>
      </c>
      <c r="E175" s="237">
        <f t="shared" si="34"/>
        <v>2268</v>
      </c>
      <c r="F175" s="237">
        <f t="shared" si="34"/>
        <v>1881</v>
      </c>
      <c r="G175" s="237">
        <f t="shared" si="34"/>
        <v>1476</v>
      </c>
      <c r="H175" s="237">
        <f t="shared" si="34"/>
        <v>2650</v>
      </c>
      <c r="I175" s="237">
        <f t="shared" si="34"/>
        <v>2323</v>
      </c>
      <c r="J175" s="237">
        <f t="shared" ref="J175:O175" si="35">SUM(J173:J174)</f>
        <v>2678</v>
      </c>
      <c r="K175" s="237">
        <f t="shared" si="35"/>
        <v>3297</v>
      </c>
      <c r="L175" s="237">
        <f t="shared" si="35"/>
        <v>2646</v>
      </c>
      <c r="M175" s="237">
        <f t="shared" si="35"/>
        <v>3191</v>
      </c>
      <c r="N175" s="237">
        <f t="shared" si="35"/>
        <v>27905</v>
      </c>
      <c r="O175" s="237">
        <f t="shared" si="35"/>
        <v>2325.4166666666665</v>
      </c>
      <c r="P175" s="61"/>
    </row>
    <row r="176" spans="1:16" s="145" customFormat="1" ht="15" customHeight="1" x14ac:dyDescent="0.2">
      <c r="A176" s="553"/>
      <c r="B176" s="554"/>
      <c r="C176" s="554"/>
      <c r="D176" s="554"/>
      <c r="E176" s="554"/>
      <c r="F176" s="554"/>
      <c r="G176" s="554"/>
      <c r="H176" s="554"/>
      <c r="I176" s="554"/>
      <c r="J176" s="554"/>
      <c r="K176" s="554"/>
      <c r="L176" s="554"/>
      <c r="M176" s="554"/>
      <c r="N176" s="554"/>
      <c r="O176" s="555"/>
      <c r="P176" s="61"/>
    </row>
    <row r="177" spans="1:16" s="147" customFormat="1" ht="15" customHeight="1" x14ac:dyDescent="0.2">
      <c r="A177" s="567" t="s">
        <v>452</v>
      </c>
      <c r="B177" s="568"/>
      <c r="C177" s="568"/>
      <c r="D177" s="568"/>
      <c r="E177" s="568"/>
      <c r="F177" s="568"/>
      <c r="G177" s="568"/>
      <c r="H177" s="568"/>
      <c r="I177" s="568"/>
      <c r="J177" s="568"/>
      <c r="K177" s="568"/>
      <c r="L177" s="568"/>
      <c r="M177" s="568"/>
      <c r="N177" s="568"/>
      <c r="O177" s="569"/>
      <c r="P177" s="63"/>
    </row>
    <row r="178" spans="1:16" s="145" customFormat="1" ht="15" customHeight="1" x14ac:dyDescent="0.2">
      <c r="A178" s="286" t="s">
        <v>177</v>
      </c>
      <c r="B178" s="287">
        <v>24</v>
      </c>
      <c r="C178" s="288">
        <v>13</v>
      </c>
      <c r="D178" s="288">
        <v>11</v>
      </c>
      <c r="E178" s="288">
        <v>14</v>
      </c>
      <c r="F178" s="288">
        <v>12</v>
      </c>
      <c r="G178" s="288">
        <v>8</v>
      </c>
      <c r="H178" s="288">
        <v>7</v>
      </c>
      <c r="I178" s="288">
        <v>10</v>
      </c>
      <c r="J178" s="288">
        <v>10</v>
      </c>
      <c r="K178" s="288">
        <v>10</v>
      </c>
      <c r="L178" s="288">
        <v>13</v>
      </c>
      <c r="M178" s="288">
        <v>7</v>
      </c>
      <c r="N178" s="278">
        <f>SUM(B178:M178)</f>
        <v>139</v>
      </c>
      <c r="O178" s="255">
        <f>IF(N178=0,0,AVERAGE(B178:M178))</f>
        <v>11.583333333333334</v>
      </c>
      <c r="P178" s="61"/>
    </row>
    <row r="179" spans="1:16" s="145" customFormat="1" ht="15" customHeight="1" x14ac:dyDescent="0.2">
      <c r="A179" s="238" t="s">
        <v>0</v>
      </c>
      <c r="B179" s="237">
        <f t="shared" ref="B179:M179" si="36">SUM(B178)</f>
        <v>24</v>
      </c>
      <c r="C179" s="237">
        <f t="shared" si="36"/>
        <v>13</v>
      </c>
      <c r="D179" s="237">
        <f t="shared" si="36"/>
        <v>11</v>
      </c>
      <c r="E179" s="237">
        <f t="shared" si="36"/>
        <v>14</v>
      </c>
      <c r="F179" s="237">
        <f t="shared" si="36"/>
        <v>12</v>
      </c>
      <c r="G179" s="237">
        <f t="shared" si="36"/>
        <v>8</v>
      </c>
      <c r="H179" s="237">
        <f t="shared" si="36"/>
        <v>7</v>
      </c>
      <c r="I179" s="237">
        <f t="shared" si="36"/>
        <v>10</v>
      </c>
      <c r="J179" s="237">
        <f t="shared" si="36"/>
        <v>10</v>
      </c>
      <c r="K179" s="237">
        <f t="shared" si="36"/>
        <v>10</v>
      </c>
      <c r="L179" s="237">
        <f t="shared" si="36"/>
        <v>13</v>
      </c>
      <c r="M179" s="237">
        <f t="shared" si="36"/>
        <v>7</v>
      </c>
      <c r="N179" s="237">
        <f>SUM(N178:N178)</f>
        <v>139</v>
      </c>
      <c r="O179" s="237">
        <f>SUM(O178:O178)</f>
        <v>11.583333333333334</v>
      </c>
      <c r="P179" s="61"/>
    </row>
    <row r="180" spans="1:16" s="145" customFormat="1" ht="15" customHeight="1" x14ac:dyDescent="0.2">
      <c r="A180" s="553"/>
      <c r="B180" s="554"/>
      <c r="C180" s="554"/>
      <c r="D180" s="554"/>
      <c r="E180" s="554"/>
      <c r="F180" s="554"/>
      <c r="G180" s="554"/>
      <c r="H180" s="554"/>
      <c r="I180" s="554"/>
      <c r="J180" s="554"/>
      <c r="K180" s="554"/>
      <c r="L180" s="554"/>
      <c r="M180" s="554"/>
      <c r="N180" s="554"/>
      <c r="O180" s="555"/>
      <c r="P180" s="61"/>
    </row>
    <row r="181" spans="1:16" s="148" customFormat="1" ht="15" customHeight="1" x14ac:dyDescent="0.2">
      <c r="A181" s="567" t="s">
        <v>453</v>
      </c>
      <c r="B181" s="568"/>
      <c r="C181" s="568"/>
      <c r="D181" s="568"/>
      <c r="E181" s="568"/>
      <c r="F181" s="568"/>
      <c r="G181" s="568"/>
      <c r="H181" s="568"/>
      <c r="I181" s="568"/>
      <c r="J181" s="568"/>
      <c r="K181" s="568"/>
      <c r="L181" s="568"/>
      <c r="M181" s="568"/>
      <c r="N181" s="568"/>
      <c r="O181" s="569"/>
      <c r="P181" s="64"/>
    </row>
    <row r="182" spans="1:16" s="145" customFormat="1" ht="15" customHeight="1" x14ac:dyDescent="0.2">
      <c r="A182" s="286" t="s">
        <v>178</v>
      </c>
      <c r="B182" s="287">
        <v>24</v>
      </c>
      <c r="C182" s="288">
        <v>19</v>
      </c>
      <c r="D182" s="288">
        <v>16</v>
      </c>
      <c r="E182" s="288">
        <v>19</v>
      </c>
      <c r="F182" s="288">
        <v>11</v>
      </c>
      <c r="G182" s="288">
        <v>19</v>
      </c>
      <c r="H182" s="288">
        <v>7</v>
      </c>
      <c r="I182" s="288">
        <v>10</v>
      </c>
      <c r="J182" s="288">
        <v>10</v>
      </c>
      <c r="K182" s="288">
        <v>14</v>
      </c>
      <c r="L182" s="288">
        <v>15</v>
      </c>
      <c r="M182" s="288">
        <v>8</v>
      </c>
      <c r="N182" s="278">
        <f>SUM(B182:M182)</f>
        <v>172</v>
      </c>
      <c r="O182" s="255">
        <f>IF(N182=0,0,AVERAGE(B182:M182))</f>
        <v>14.333333333333334</v>
      </c>
      <c r="P182" s="61"/>
    </row>
    <row r="183" spans="1:16" s="145" customFormat="1" ht="15" customHeight="1" x14ac:dyDescent="0.2">
      <c r="A183" s="236" t="s">
        <v>0</v>
      </c>
      <c r="B183" s="237">
        <f t="shared" ref="B183:M183" si="37">SUM(B182)</f>
        <v>24</v>
      </c>
      <c r="C183" s="237">
        <f t="shared" si="37"/>
        <v>19</v>
      </c>
      <c r="D183" s="237">
        <f t="shared" si="37"/>
        <v>16</v>
      </c>
      <c r="E183" s="237">
        <f t="shared" si="37"/>
        <v>19</v>
      </c>
      <c r="F183" s="237">
        <f t="shared" si="37"/>
        <v>11</v>
      </c>
      <c r="G183" s="237">
        <f t="shared" si="37"/>
        <v>19</v>
      </c>
      <c r="H183" s="237">
        <f t="shared" si="37"/>
        <v>7</v>
      </c>
      <c r="I183" s="237">
        <f t="shared" si="37"/>
        <v>10</v>
      </c>
      <c r="J183" s="237">
        <f t="shared" si="37"/>
        <v>10</v>
      </c>
      <c r="K183" s="237">
        <f t="shared" si="37"/>
        <v>14</v>
      </c>
      <c r="L183" s="237">
        <f t="shared" si="37"/>
        <v>15</v>
      </c>
      <c r="M183" s="237">
        <f t="shared" si="37"/>
        <v>8</v>
      </c>
      <c r="N183" s="237">
        <f>SUM(N182:N182)</f>
        <v>172</v>
      </c>
      <c r="O183" s="237">
        <f>SUM(O182:O182)</f>
        <v>14.333333333333334</v>
      </c>
      <c r="P183" s="61"/>
    </row>
    <row r="184" spans="1:16" s="145" customFormat="1" ht="15" customHeight="1" x14ac:dyDescent="0.2">
      <c r="A184" s="43"/>
      <c r="B184" s="34"/>
      <c r="C184" s="34"/>
      <c r="D184" s="34"/>
      <c r="E184" s="34"/>
      <c r="F184" s="34"/>
      <c r="G184" s="34"/>
      <c r="H184" s="34"/>
      <c r="I184" s="34"/>
      <c r="J184" s="34"/>
      <c r="K184" s="34"/>
      <c r="L184" s="34"/>
      <c r="M184" s="34"/>
      <c r="N184" s="34"/>
      <c r="O184" s="349"/>
      <c r="P184" s="61"/>
    </row>
    <row r="185" spans="1:16" s="145" customFormat="1" ht="15" customHeight="1" x14ac:dyDescent="0.2">
      <c r="A185" s="570" t="s">
        <v>427</v>
      </c>
      <c r="B185" s="571"/>
      <c r="C185" s="571"/>
      <c r="D185" s="571"/>
      <c r="E185" s="571"/>
      <c r="F185" s="571"/>
      <c r="G185" s="571"/>
      <c r="H185" s="571"/>
      <c r="I185" s="571"/>
      <c r="J185" s="571"/>
      <c r="K185" s="571"/>
      <c r="L185" s="571"/>
      <c r="M185" s="571"/>
      <c r="N185" s="571"/>
      <c r="O185" s="572"/>
      <c r="P185" s="61"/>
    </row>
    <row r="186" spans="1:16" s="147" customFormat="1" ht="15" customHeight="1" x14ac:dyDescent="0.2">
      <c r="A186" s="567" t="s">
        <v>424</v>
      </c>
      <c r="B186" s="568"/>
      <c r="C186" s="568"/>
      <c r="D186" s="568"/>
      <c r="E186" s="568"/>
      <c r="F186" s="568"/>
      <c r="G186" s="568"/>
      <c r="H186" s="568"/>
      <c r="I186" s="568"/>
      <c r="J186" s="568"/>
      <c r="K186" s="568"/>
      <c r="L186" s="568"/>
      <c r="M186" s="568"/>
      <c r="N186" s="568"/>
      <c r="O186" s="569"/>
      <c r="P186" s="63"/>
    </row>
    <row r="187" spans="1:16" s="146" customFormat="1" ht="15" customHeight="1" x14ac:dyDescent="0.2">
      <c r="A187" s="174" t="s">
        <v>156</v>
      </c>
      <c r="B187" s="99">
        <v>26</v>
      </c>
      <c r="C187" s="99">
        <v>51</v>
      </c>
      <c r="D187" s="99">
        <v>62</v>
      </c>
      <c r="E187" s="99">
        <v>61</v>
      </c>
      <c r="F187" s="99">
        <v>112</v>
      </c>
      <c r="G187" s="175">
        <v>190</v>
      </c>
      <c r="H187" s="447">
        <v>75</v>
      </c>
      <c r="I187" s="458">
        <v>122</v>
      </c>
      <c r="J187" s="472">
        <v>126</v>
      </c>
      <c r="K187" s="190">
        <v>230</v>
      </c>
      <c r="L187" s="190">
        <v>179</v>
      </c>
      <c r="M187" s="99">
        <v>250</v>
      </c>
      <c r="N187" s="116">
        <f>SUM(B187:M187)</f>
        <v>1484</v>
      </c>
      <c r="O187" s="101">
        <f>IF(N187=0,0,AVERAGE(B187:M187))</f>
        <v>123.66666666666667</v>
      </c>
      <c r="P187" s="62"/>
    </row>
    <row r="188" spans="1:16" s="146" customFormat="1" ht="15" customHeight="1" x14ac:dyDescent="0.2">
      <c r="A188" s="289" t="s">
        <v>157</v>
      </c>
      <c r="B188" s="253">
        <v>28</v>
      </c>
      <c r="C188" s="253">
        <v>43</v>
      </c>
      <c r="D188" s="253">
        <v>56</v>
      </c>
      <c r="E188" s="253">
        <v>34</v>
      </c>
      <c r="F188" s="253">
        <v>79</v>
      </c>
      <c r="G188" s="290">
        <v>75</v>
      </c>
      <c r="H188" s="448">
        <v>123</v>
      </c>
      <c r="I188" s="448">
        <v>99</v>
      </c>
      <c r="J188" s="473">
        <v>138</v>
      </c>
      <c r="K188" s="299">
        <v>156</v>
      </c>
      <c r="L188" s="299">
        <v>105</v>
      </c>
      <c r="M188" s="253">
        <v>97</v>
      </c>
      <c r="N188" s="255">
        <f t="shared" ref="N188:N203" si="38">SUM(B188:M188)</f>
        <v>1033</v>
      </c>
      <c r="O188" s="255">
        <f>IF(N188=0,0,AVERAGE(B188:M188))</f>
        <v>86.083333333333329</v>
      </c>
      <c r="P188" s="62"/>
    </row>
    <row r="189" spans="1:16" s="146" customFormat="1" ht="15" customHeight="1" x14ac:dyDescent="0.2">
      <c r="A189" s="176" t="s">
        <v>158</v>
      </c>
      <c r="B189" s="100"/>
      <c r="C189" s="100"/>
      <c r="D189" s="418">
        <v>2</v>
      </c>
      <c r="E189" s="100">
        <v>39</v>
      </c>
      <c r="F189" s="100">
        <v>156</v>
      </c>
      <c r="G189" s="177">
        <v>91</v>
      </c>
      <c r="H189" s="449">
        <v>115</v>
      </c>
      <c r="I189" s="459">
        <v>48</v>
      </c>
      <c r="J189" s="474">
        <v>169</v>
      </c>
      <c r="K189" s="193">
        <v>121</v>
      </c>
      <c r="L189" s="193">
        <v>132</v>
      </c>
      <c r="M189" s="100">
        <v>142</v>
      </c>
      <c r="N189" s="116">
        <f t="shared" si="38"/>
        <v>1015</v>
      </c>
      <c r="O189" s="101">
        <f t="shared" ref="O189:O202" si="39">IF(N189=0,0,AVERAGE(B189:M189))</f>
        <v>101.5</v>
      </c>
      <c r="P189" s="62"/>
    </row>
    <row r="190" spans="1:16" s="146" customFormat="1" ht="15" customHeight="1" x14ac:dyDescent="0.2">
      <c r="A190" s="291" t="s">
        <v>159</v>
      </c>
      <c r="B190" s="253"/>
      <c r="C190" s="253"/>
      <c r="D190" s="253">
        <v>28</v>
      </c>
      <c r="E190" s="253">
        <v>138</v>
      </c>
      <c r="F190" s="253">
        <v>176</v>
      </c>
      <c r="G190" s="290">
        <v>182</v>
      </c>
      <c r="H190" s="448">
        <v>197</v>
      </c>
      <c r="I190" s="448">
        <v>253</v>
      </c>
      <c r="J190" s="473">
        <v>210</v>
      </c>
      <c r="K190" s="299">
        <v>222</v>
      </c>
      <c r="L190" s="299">
        <v>213</v>
      </c>
      <c r="M190" s="253">
        <v>234</v>
      </c>
      <c r="N190" s="255">
        <f t="shared" si="38"/>
        <v>1853</v>
      </c>
      <c r="O190" s="255">
        <f t="shared" si="39"/>
        <v>185.3</v>
      </c>
      <c r="P190" s="62"/>
    </row>
    <row r="191" spans="1:16" s="146" customFormat="1" ht="15" customHeight="1" x14ac:dyDescent="0.2">
      <c r="A191" s="176" t="s">
        <v>33</v>
      </c>
      <c r="B191" s="100">
        <v>28</v>
      </c>
      <c r="C191" s="100">
        <v>62</v>
      </c>
      <c r="D191" s="418">
        <v>65</v>
      </c>
      <c r="E191" s="418">
        <v>105</v>
      </c>
      <c r="F191" s="100">
        <v>130</v>
      </c>
      <c r="G191" s="177">
        <v>153</v>
      </c>
      <c r="H191" s="449">
        <v>193</v>
      </c>
      <c r="I191" s="459">
        <v>181</v>
      </c>
      <c r="J191" s="474">
        <v>176</v>
      </c>
      <c r="K191" s="193">
        <v>194</v>
      </c>
      <c r="L191" s="193">
        <v>177</v>
      </c>
      <c r="M191" s="100">
        <v>214</v>
      </c>
      <c r="N191" s="116">
        <f t="shared" si="38"/>
        <v>1678</v>
      </c>
      <c r="O191" s="101">
        <f t="shared" si="39"/>
        <v>139.83333333333334</v>
      </c>
      <c r="P191" s="62"/>
    </row>
    <row r="192" spans="1:16" s="146" customFormat="1" ht="15" customHeight="1" x14ac:dyDescent="0.2">
      <c r="A192" s="291" t="s">
        <v>160</v>
      </c>
      <c r="B192" s="253"/>
      <c r="C192" s="253"/>
      <c r="D192" s="253"/>
      <c r="E192" s="253"/>
      <c r="F192" s="253">
        <v>101</v>
      </c>
      <c r="G192" s="290">
        <v>82</v>
      </c>
      <c r="H192" s="448">
        <v>81</v>
      </c>
      <c r="I192" s="448">
        <v>82</v>
      </c>
      <c r="J192" s="473">
        <v>124</v>
      </c>
      <c r="K192" s="299">
        <v>131</v>
      </c>
      <c r="L192" s="299">
        <v>109</v>
      </c>
      <c r="M192" s="253">
        <v>124</v>
      </c>
      <c r="N192" s="255">
        <f t="shared" si="38"/>
        <v>834</v>
      </c>
      <c r="O192" s="255">
        <f t="shared" si="39"/>
        <v>104.25</v>
      </c>
      <c r="P192" s="62"/>
    </row>
    <row r="193" spans="1:16" s="146" customFormat="1" ht="15" customHeight="1" x14ac:dyDescent="0.2">
      <c r="A193" s="176" t="s">
        <v>161</v>
      </c>
      <c r="B193" s="100">
        <v>26</v>
      </c>
      <c r="C193" s="100">
        <v>9</v>
      </c>
      <c r="D193" s="418">
        <v>52</v>
      </c>
      <c r="E193" s="100">
        <v>44</v>
      </c>
      <c r="F193" s="100">
        <v>82</v>
      </c>
      <c r="G193" s="177">
        <v>84</v>
      </c>
      <c r="H193" s="449">
        <v>78</v>
      </c>
      <c r="I193" s="459">
        <v>73</v>
      </c>
      <c r="J193" s="474">
        <v>63</v>
      </c>
      <c r="K193" s="193">
        <v>114</v>
      </c>
      <c r="L193" s="193">
        <v>91</v>
      </c>
      <c r="M193" s="100">
        <v>105</v>
      </c>
      <c r="N193" s="116">
        <f t="shared" si="38"/>
        <v>821</v>
      </c>
      <c r="O193" s="101">
        <f t="shared" si="39"/>
        <v>68.416666666666671</v>
      </c>
      <c r="P193" s="62"/>
    </row>
    <row r="194" spans="1:16" s="146" customFormat="1" ht="15" customHeight="1" x14ac:dyDescent="0.2">
      <c r="A194" s="291" t="s">
        <v>217</v>
      </c>
      <c r="B194" s="253"/>
      <c r="C194" s="253">
        <v>22</v>
      </c>
      <c r="D194" s="253">
        <v>32</v>
      </c>
      <c r="E194" s="253">
        <v>45</v>
      </c>
      <c r="F194" s="253">
        <v>59</v>
      </c>
      <c r="G194" s="290">
        <v>79</v>
      </c>
      <c r="H194" s="448">
        <v>76</v>
      </c>
      <c r="I194" s="448">
        <v>73</v>
      </c>
      <c r="J194" s="473">
        <v>99</v>
      </c>
      <c r="K194" s="299">
        <v>147</v>
      </c>
      <c r="L194" s="299">
        <v>105</v>
      </c>
      <c r="M194" s="253">
        <v>126</v>
      </c>
      <c r="N194" s="255">
        <f t="shared" si="38"/>
        <v>863</v>
      </c>
      <c r="O194" s="255">
        <f t="shared" si="39"/>
        <v>78.454545454545453</v>
      </c>
      <c r="P194" s="62"/>
    </row>
    <row r="195" spans="1:16" s="146" customFormat="1" ht="15" customHeight="1" x14ac:dyDescent="0.2">
      <c r="A195" s="178" t="s">
        <v>162</v>
      </c>
      <c r="B195" s="114">
        <v>5</v>
      </c>
      <c r="C195" s="114">
        <v>12</v>
      </c>
      <c r="D195" s="418">
        <v>14</v>
      </c>
      <c r="E195" s="100">
        <v>19</v>
      </c>
      <c r="F195" s="100">
        <v>53</v>
      </c>
      <c r="G195" s="177">
        <v>65</v>
      </c>
      <c r="H195" s="449">
        <v>50</v>
      </c>
      <c r="I195" s="459">
        <v>58</v>
      </c>
      <c r="J195" s="474">
        <v>72</v>
      </c>
      <c r="K195" s="193">
        <v>75</v>
      </c>
      <c r="L195" s="193">
        <v>63</v>
      </c>
      <c r="M195" s="100">
        <v>57</v>
      </c>
      <c r="N195" s="116">
        <f t="shared" si="38"/>
        <v>543</v>
      </c>
      <c r="O195" s="101">
        <f t="shared" si="39"/>
        <v>45.25</v>
      </c>
      <c r="P195" s="62"/>
    </row>
    <row r="196" spans="1:16" s="146" customFormat="1" ht="15" customHeight="1" x14ac:dyDescent="0.2">
      <c r="A196" s="289" t="s">
        <v>163</v>
      </c>
      <c r="B196" s="253">
        <v>5</v>
      </c>
      <c r="C196" s="253">
        <v>33</v>
      </c>
      <c r="D196" s="253">
        <v>67</v>
      </c>
      <c r="E196" s="253">
        <v>48</v>
      </c>
      <c r="F196" s="253">
        <v>73</v>
      </c>
      <c r="G196" s="290">
        <v>113</v>
      </c>
      <c r="H196" s="448">
        <v>81</v>
      </c>
      <c r="I196" s="448">
        <v>98</v>
      </c>
      <c r="J196" s="473">
        <v>62</v>
      </c>
      <c r="K196" s="299">
        <v>108</v>
      </c>
      <c r="L196" s="299">
        <v>87</v>
      </c>
      <c r="M196" s="253">
        <v>106</v>
      </c>
      <c r="N196" s="255">
        <f t="shared" si="38"/>
        <v>881</v>
      </c>
      <c r="O196" s="255">
        <f t="shared" si="39"/>
        <v>73.416666666666671</v>
      </c>
      <c r="P196" s="62"/>
    </row>
    <row r="197" spans="1:16" s="146" customFormat="1" ht="15" customHeight="1" x14ac:dyDescent="0.2">
      <c r="A197" s="176" t="s">
        <v>164</v>
      </c>
      <c r="B197" s="100"/>
      <c r="C197" s="100"/>
      <c r="D197" s="100"/>
      <c r="E197" s="100"/>
      <c r="F197" s="100">
        <v>1</v>
      </c>
      <c r="G197" s="177">
        <v>13</v>
      </c>
      <c r="H197" s="449">
        <v>39</v>
      </c>
      <c r="I197" s="459">
        <v>29</v>
      </c>
      <c r="J197" s="474">
        <v>23</v>
      </c>
      <c r="K197" s="193">
        <v>34</v>
      </c>
      <c r="L197" s="193">
        <v>33</v>
      </c>
      <c r="M197" s="100">
        <v>35</v>
      </c>
      <c r="N197" s="116">
        <f t="shared" si="38"/>
        <v>207</v>
      </c>
      <c r="O197" s="101">
        <f t="shared" si="39"/>
        <v>25.875</v>
      </c>
      <c r="P197" s="62"/>
    </row>
    <row r="198" spans="1:16" s="145" customFormat="1" ht="15" customHeight="1" x14ac:dyDescent="0.2">
      <c r="A198" s="291" t="s">
        <v>165</v>
      </c>
      <c r="B198" s="253">
        <v>375</v>
      </c>
      <c r="C198" s="253">
        <v>358</v>
      </c>
      <c r="D198" s="253">
        <v>189</v>
      </c>
      <c r="E198" s="253">
        <v>431</v>
      </c>
      <c r="F198" s="253">
        <v>542</v>
      </c>
      <c r="G198" s="290">
        <v>441</v>
      </c>
      <c r="H198" s="448">
        <v>497</v>
      </c>
      <c r="I198" s="448">
        <v>550</v>
      </c>
      <c r="J198" s="475">
        <v>932</v>
      </c>
      <c r="K198" s="299">
        <v>882</v>
      </c>
      <c r="L198" s="299">
        <v>684</v>
      </c>
      <c r="M198" s="253">
        <v>751</v>
      </c>
      <c r="N198" s="255">
        <f t="shared" si="38"/>
        <v>6632</v>
      </c>
      <c r="O198" s="255">
        <f t="shared" si="39"/>
        <v>552.66666666666663</v>
      </c>
      <c r="P198" s="61"/>
    </row>
    <row r="199" spans="1:16" s="145" customFormat="1" ht="15" customHeight="1" x14ac:dyDescent="0.2">
      <c r="A199" s="176" t="s">
        <v>166</v>
      </c>
      <c r="B199" s="100">
        <v>35</v>
      </c>
      <c r="C199" s="100">
        <v>56</v>
      </c>
      <c r="D199" s="418">
        <v>47</v>
      </c>
      <c r="E199" s="100">
        <v>22</v>
      </c>
      <c r="F199" s="100">
        <v>147</v>
      </c>
      <c r="G199" s="177">
        <v>108</v>
      </c>
      <c r="H199" s="449">
        <v>52</v>
      </c>
      <c r="I199" s="459">
        <v>122</v>
      </c>
      <c r="J199" s="474">
        <v>46</v>
      </c>
      <c r="K199" s="193">
        <v>99</v>
      </c>
      <c r="L199" s="193">
        <v>122</v>
      </c>
      <c r="M199" s="100">
        <v>94</v>
      </c>
      <c r="N199" s="116">
        <f t="shared" si="38"/>
        <v>950</v>
      </c>
      <c r="O199" s="101">
        <f t="shared" si="39"/>
        <v>79.166666666666671</v>
      </c>
      <c r="P199" s="61"/>
    </row>
    <row r="200" spans="1:16" s="146" customFormat="1" ht="15" customHeight="1" x14ac:dyDescent="0.2">
      <c r="A200" s="291" t="s">
        <v>167</v>
      </c>
      <c r="B200" s="253"/>
      <c r="C200" s="253"/>
      <c r="D200" s="253">
        <v>1</v>
      </c>
      <c r="E200" s="253">
        <v>80</v>
      </c>
      <c r="F200" s="253">
        <v>50</v>
      </c>
      <c r="G200" s="290">
        <v>52</v>
      </c>
      <c r="H200" s="448">
        <v>42</v>
      </c>
      <c r="I200" s="448">
        <v>38</v>
      </c>
      <c r="J200" s="475">
        <v>30</v>
      </c>
      <c r="K200" s="299">
        <v>53</v>
      </c>
      <c r="L200" s="299">
        <v>45</v>
      </c>
      <c r="M200" s="253">
        <v>44</v>
      </c>
      <c r="N200" s="255">
        <f t="shared" si="38"/>
        <v>435</v>
      </c>
      <c r="O200" s="255">
        <f t="shared" si="39"/>
        <v>43.5</v>
      </c>
      <c r="P200" s="62"/>
    </row>
    <row r="201" spans="1:16" s="146" customFormat="1" ht="15" customHeight="1" x14ac:dyDescent="0.2">
      <c r="A201" s="176" t="s">
        <v>168</v>
      </c>
      <c r="B201" s="100">
        <v>64</v>
      </c>
      <c r="C201" s="100">
        <v>69</v>
      </c>
      <c r="D201" s="418">
        <v>87</v>
      </c>
      <c r="E201" s="100">
        <v>134</v>
      </c>
      <c r="F201" s="100">
        <v>192</v>
      </c>
      <c r="G201" s="177">
        <v>144</v>
      </c>
      <c r="H201" s="449">
        <v>192</v>
      </c>
      <c r="I201" s="459">
        <v>195</v>
      </c>
      <c r="J201" s="474">
        <v>322</v>
      </c>
      <c r="K201" s="193">
        <v>250</v>
      </c>
      <c r="L201" s="193">
        <v>237</v>
      </c>
      <c r="M201" s="100">
        <v>273</v>
      </c>
      <c r="N201" s="116">
        <f t="shared" si="38"/>
        <v>2159</v>
      </c>
      <c r="O201" s="101">
        <f t="shared" si="39"/>
        <v>179.91666666666666</v>
      </c>
      <c r="P201" s="62"/>
    </row>
    <row r="202" spans="1:16" s="146" customFormat="1" ht="15" customHeight="1" x14ac:dyDescent="0.2">
      <c r="A202" s="291" t="s">
        <v>169</v>
      </c>
      <c r="B202" s="253">
        <v>12</v>
      </c>
      <c r="C202" s="253">
        <v>57</v>
      </c>
      <c r="D202" s="253">
        <v>24</v>
      </c>
      <c r="E202" s="253">
        <v>35</v>
      </c>
      <c r="F202" s="253">
        <v>78</v>
      </c>
      <c r="G202" s="290">
        <v>91</v>
      </c>
      <c r="H202" s="448">
        <v>71</v>
      </c>
      <c r="I202" s="448">
        <v>74</v>
      </c>
      <c r="J202" s="475">
        <v>41</v>
      </c>
      <c r="K202" s="299">
        <v>95</v>
      </c>
      <c r="L202" s="299">
        <v>99</v>
      </c>
      <c r="M202" s="253">
        <v>96</v>
      </c>
      <c r="N202" s="255">
        <f t="shared" si="38"/>
        <v>773</v>
      </c>
      <c r="O202" s="255">
        <f t="shared" si="39"/>
        <v>64.416666666666671</v>
      </c>
      <c r="P202" s="62"/>
    </row>
    <row r="203" spans="1:16" s="145" customFormat="1" ht="15" customHeight="1" x14ac:dyDescent="0.2">
      <c r="A203" s="176" t="s">
        <v>170</v>
      </c>
      <c r="B203" s="100"/>
      <c r="C203" s="100"/>
      <c r="D203" s="100"/>
      <c r="E203" s="100"/>
      <c r="F203" s="100"/>
      <c r="G203" s="177"/>
      <c r="H203" s="449"/>
      <c r="I203" s="459"/>
      <c r="J203" s="474"/>
      <c r="K203" s="193"/>
      <c r="L203" s="193">
        <v>1</v>
      </c>
      <c r="M203" s="100"/>
      <c r="N203" s="116">
        <f t="shared" si="38"/>
        <v>1</v>
      </c>
      <c r="O203" s="101">
        <f>IF(N203=0,0,AVERAGE(B203:M203))</f>
        <v>1</v>
      </c>
      <c r="P203" s="61"/>
    </row>
    <row r="204" spans="1:16" s="145" customFormat="1" ht="15" customHeight="1" x14ac:dyDescent="0.2">
      <c r="A204" s="238" t="s">
        <v>0</v>
      </c>
      <c r="B204" s="237">
        <f t="shared" ref="B204:M204" si="40">SUM(B187:B203)</f>
        <v>604</v>
      </c>
      <c r="C204" s="237">
        <f t="shared" si="40"/>
        <v>772</v>
      </c>
      <c r="D204" s="237">
        <f t="shared" si="40"/>
        <v>726</v>
      </c>
      <c r="E204" s="237">
        <f t="shared" si="40"/>
        <v>1235</v>
      </c>
      <c r="F204" s="237">
        <f t="shared" si="40"/>
        <v>2031</v>
      </c>
      <c r="G204" s="237">
        <f t="shared" si="40"/>
        <v>1963</v>
      </c>
      <c r="H204" s="237">
        <f t="shared" si="40"/>
        <v>1962</v>
      </c>
      <c r="I204" s="237">
        <f t="shared" si="40"/>
        <v>2095</v>
      </c>
      <c r="J204" s="237">
        <f t="shared" si="40"/>
        <v>2633</v>
      </c>
      <c r="K204" s="237">
        <f t="shared" si="40"/>
        <v>2911</v>
      </c>
      <c r="L204" s="237">
        <f t="shared" si="40"/>
        <v>2482</v>
      </c>
      <c r="M204" s="237">
        <f t="shared" si="40"/>
        <v>2748</v>
      </c>
      <c r="N204" s="237">
        <f>SUM(B204:M204)</f>
        <v>22162</v>
      </c>
      <c r="O204" s="237">
        <f>IF(N204=0,0,AVERAGE(B204:M204))</f>
        <v>1846.8333333333333</v>
      </c>
      <c r="P204" s="61"/>
    </row>
    <row r="205" spans="1:16" s="145" customFormat="1" ht="15" customHeight="1" x14ac:dyDescent="0.2">
      <c r="A205" s="238" t="s">
        <v>1</v>
      </c>
      <c r="B205" s="239">
        <f t="shared" ref="B205:M205" si="41">IF(B204=0,"",B204/B408)</f>
        <v>19.483870967741936</v>
      </c>
      <c r="C205" s="239">
        <f t="shared" si="41"/>
        <v>27.571428571428573</v>
      </c>
      <c r="D205" s="239">
        <f t="shared" si="41"/>
        <v>23.419354838709676</v>
      </c>
      <c r="E205" s="239">
        <f t="shared" si="41"/>
        <v>41.166666666666664</v>
      </c>
      <c r="F205" s="239">
        <f t="shared" si="41"/>
        <v>65.516129032258064</v>
      </c>
      <c r="G205" s="239">
        <f t="shared" si="41"/>
        <v>65.433333333333337</v>
      </c>
      <c r="H205" s="239">
        <f t="shared" si="41"/>
        <v>63.29032258064516</v>
      </c>
      <c r="I205" s="239">
        <f t="shared" si="41"/>
        <v>67.58064516129032</v>
      </c>
      <c r="J205" s="239">
        <f t="shared" si="41"/>
        <v>87.766666666666666</v>
      </c>
      <c r="K205" s="239">
        <f t="shared" si="41"/>
        <v>93.903225806451616</v>
      </c>
      <c r="L205" s="239">
        <f t="shared" si="41"/>
        <v>82.733333333333334</v>
      </c>
      <c r="M205" s="239">
        <f t="shared" si="41"/>
        <v>88.645161290322577</v>
      </c>
      <c r="N205" s="239">
        <f>SUM(B187:M203)/K408</f>
        <v>714.90322580645159</v>
      </c>
      <c r="O205" s="237">
        <f>IF(N205=0,0,AVERAGE(B205:M205))</f>
        <v>60.542511520737328</v>
      </c>
      <c r="P205" s="61"/>
    </row>
    <row r="206" spans="1:16" s="145" customFormat="1" ht="15" customHeight="1" x14ac:dyDescent="0.2">
      <c r="A206" s="43"/>
      <c r="B206" s="34"/>
      <c r="C206" s="34"/>
      <c r="D206" s="34"/>
      <c r="E206" s="34"/>
      <c r="F206" s="34"/>
      <c r="G206" s="34"/>
      <c r="H206" s="34"/>
      <c r="I206" s="34"/>
      <c r="J206" s="34"/>
      <c r="K206" s="34"/>
      <c r="L206" s="34"/>
      <c r="M206" s="34"/>
      <c r="N206" s="34"/>
      <c r="O206" s="349"/>
      <c r="P206" s="61"/>
    </row>
    <row r="207" spans="1:16" s="152" customFormat="1" ht="15" customHeight="1" x14ac:dyDescent="0.2">
      <c r="A207" s="570" t="s">
        <v>293</v>
      </c>
      <c r="B207" s="571"/>
      <c r="C207" s="571"/>
      <c r="D207" s="571"/>
      <c r="E207" s="571"/>
      <c r="F207" s="571"/>
      <c r="G207" s="571"/>
      <c r="H207" s="571"/>
      <c r="I207" s="571"/>
      <c r="J207" s="571"/>
      <c r="K207" s="571"/>
      <c r="L207" s="571"/>
      <c r="M207" s="571"/>
      <c r="N207" s="571"/>
      <c r="O207" s="572"/>
      <c r="P207" s="37"/>
    </row>
    <row r="208" spans="1:16" s="148" customFormat="1" ht="15" customHeight="1" x14ac:dyDescent="0.2">
      <c r="A208" s="567" t="s">
        <v>428</v>
      </c>
      <c r="B208" s="568"/>
      <c r="C208" s="568"/>
      <c r="D208" s="568"/>
      <c r="E208" s="568"/>
      <c r="F208" s="568"/>
      <c r="G208" s="568"/>
      <c r="H208" s="568"/>
      <c r="I208" s="568"/>
      <c r="J208" s="568"/>
      <c r="K208" s="568"/>
      <c r="L208" s="568"/>
      <c r="M208" s="568"/>
      <c r="N208" s="568"/>
      <c r="O208" s="569"/>
      <c r="P208" s="64"/>
    </row>
    <row r="209" spans="1:16" s="145" customFormat="1" ht="15" customHeight="1" x14ac:dyDescent="0.2">
      <c r="A209" s="179" t="s">
        <v>65</v>
      </c>
      <c r="B209" s="119">
        <v>366</v>
      </c>
      <c r="C209" s="119">
        <v>388</v>
      </c>
      <c r="D209" s="119">
        <v>264</v>
      </c>
      <c r="E209" s="119">
        <v>318</v>
      </c>
      <c r="F209" s="119">
        <v>366</v>
      </c>
      <c r="G209" s="180">
        <v>279</v>
      </c>
      <c r="H209" s="180">
        <v>372</v>
      </c>
      <c r="I209" s="180">
        <v>376</v>
      </c>
      <c r="J209" s="181">
        <v>490</v>
      </c>
      <c r="K209" s="180">
        <v>508</v>
      </c>
      <c r="L209" s="180">
        <v>482</v>
      </c>
      <c r="M209" s="119">
        <v>425</v>
      </c>
      <c r="N209" s="116">
        <f t="shared" ref="N209:N214" si="42">SUM(B209:M209)</f>
        <v>4634</v>
      </c>
      <c r="O209" s="101">
        <f t="shared" ref="O209:O216" si="43">IF(N209=0,0,AVERAGE(B209:M209))</f>
        <v>386.16666666666669</v>
      </c>
      <c r="P209" s="61"/>
    </row>
    <row r="210" spans="1:16" s="146" customFormat="1" ht="15" customHeight="1" x14ac:dyDescent="0.2">
      <c r="A210" s="292" t="s">
        <v>150</v>
      </c>
      <c r="B210" s="258">
        <v>889</v>
      </c>
      <c r="C210" s="258">
        <v>736</v>
      </c>
      <c r="D210" s="258">
        <v>923</v>
      </c>
      <c r="E210" s="258">
        <v>961</v>
      </c>
      <c r="F210" s="258">
        <v>1431</v>
      </c>
      <c r="G210" s="293">
        <v>752</v>
      </c>
      <c r="H210" s="293">
        <v>1424</v>
      </c>
      <c r="I210" s="293">
        <v>1074</v>
      </c>
      <c r="J210" s="294">
        <v>1501</v>
      </c>
      <c r="K210" s="293">
        <v>1694</v>
      </c>
      <c r="L210" s="293">
        <v>1472</v>
      </c>
      <c r="M210" s="258">
        <v>1243</v>
      </c>
      <c r="N210" s="255">
        <f t="shared" si="42"/>
        <v>14100</v>
      </c>
      <c r="O210" s="255">
        <f t="shared" si="43"/>
        <v>1175</v>
      </c>
      <c r="P210" s="62"/>
    </row>
    <row r="211" spans="1:16" s="146" customFormat="1" ht="15" customHeight="1" x14ac:dyDescent="0.2">
      <c r="A211" s="182" t="s">
        <v>151</v>
      </c>
      <c r="B211" s="122">
        <v>51</v>
      </c>
      <c r="C211" s="122">
        <v>69</v>
      </c>
      <c r="D211" s="122">
        <v>42</v>
      </c>
      <c r="E211" s="122">
        <v>57</v>
      </c>
      <c r="F211" s="122">
        <v>101</v>
      </c>
      <c r="G211" s="183">
        <v>39</v>
      </c>
      <c r="H211" s="183">
        <v>63</v>
      </c>
      <c r="I211" s="183">
        <v>52</v>
      </c>
      <c r="J211" s="184">
        <v>73</v>
      </c>
      <c r="K211" s="183">
        <v>48</v>
      </c>
      <c r="L211" s="183">
        <v>64</v>
      </c>
      <c r="M211" s="122">
        <v>36</v>
      </c>
      <c r="N211" s="101">
        <f t="shared" si="42"/>
        <v>695</v>
      </c>
      <c r="O211" s="101">
        <f t="shared" si="43"/>
        <v>57.916666666666664</v>
      </c>
      <c r="P211" s="62"/>
    </row>
    <row r="212" spans="1:16" s="146" customFormat="1" ht="15" customHeight="1" x14ac:dyDescent="0.2">
      <c r="A212" s="292" t="s">
        <v>55</v>
      </c>
      <c r="B212" s="258">
        <v>100</v>
      </c>
      <c r="C212" s="258">
        <v>172</v>
      </c>
      <c r="D212" s="258">
        <v>110</v>
      </c>
      <c r="E212" s="258">
        <v>215</v>
      </c>
      <c r="F212" s="258">
        <v>154</v>
      </c>
      <c r="G212" s="293">
        <v>255</v>
      </c>
      <c r="H212" s="293">
        <v>290</v>
      </c>
      <c r="I212" s="293">
        <v>70</v>
      </c>
      <c r="J212" s="294">
        <v>461</v>
      </c>
      <c r="K212" s="293">
        <v>392</v>
      </c>
      <c r="L212" s="293">
        <v>318</v>
      </c>
      <c r="M212" s="258">
        <v>311</v>
      </c>
      <c r="N212" s="255">
        <f t="shared" si="42"/>
        <v>2848</v>
      </c>
      <c r="O212" s="255">
        <f t="shared" si="43"/>
        <v>237.33333333333334</v>
      </c>
      <c r="P212" s="62"/>
    </row>
    <row r="213" spans="1:16" s="145" customFormat="1" ht="15" customHeight="1" x14ac:dyDescent="0.2">
      <c r="A213" s="182" t="s">
        <v>153</v>
      </c>
      <c r="B213" s="101"/>
      <c r="C213" s="101"/>
      <c r="D213" s="101"/>
      <c r="E213" s="117">
        <v>35</v>
      </c>
      <c r="F213" s="117">
        <v>141</v>
      </c>
      <c r="G213" s="183">
        <v>24</v>
      </c>
      <c r="H213" s="183">
        <v>57</v>
      </c>
      <c r="I213" s="183">
        <v>4</v>
      </c>
      <c r="J213" s="183">
        <v>129</v>
      </c>
      <c r="K213" s="183">
        <v>85</v>
      </c>
      <c r="L213" s="183">
        <v>146</v>
      </c>
      <c r="M213" s="117">
        <v>63</v>
      </c>
      <c r="N213" s="101">
        <f t="shared" si="42"/>
        <v>684</v>
      </c>
      <c r="O213" s="101">
        <f t="shared" si="43"/>
        <v>76</v>
      </c>
      <c r="P213" s="61"/>
    </row>
    <row r="214" spans="1:16" s="145" customFormat="1" ht="15" customHeight="1" x14ac:dyDescent="0.2">
      <c r="A214" s="426" t="s">
        <v>286</v>
      </c>
      <c r="B214" s="255"/>
      <c r="C214" s="255"/>
      <c r="D214" s="255"/>
      <c r="E214" s="256"/>
      <c r="F214" s="255"/>
      <c r="G214" s="302">
        <v>15</v>
      </c>
      <c r="H214" s="302">
        <v>9</v>
      </c>
      <c r="I214" s="302">
        <v>239</v>
      </c>
      <c r="J214" s="302">
        <v>97</v>
      </c>
      <c r="K214" s="302">
        <v>5</v>
      </c>
      <c r="L214" s="302">
        <v>45</v>
      </c>
      <c r="M214" s="256">
        <v>28</v>
      </c>
      <c r="N214" s="255">
        <f t="shared" si="42"/>
        <v>438</v>
      </c>
      <c r="O214" s="255">
        <f t="shared" si="43"/>
        <v>62.571428571428569</v>
      </c>
      <c r="P214" s="61"/>
    </row>
    <row r="215" spans="1:16" s="145" customFormat="1" ht="15" customHeight="1" x14ac:dyDescent="0.2">
      <c r="A215" s="241" t="s">
        <v>0</v>
      </c>
      <c r="B215" s="237">
        <f t="shared" ref="B215:M215" si="44">SUM(B209:B214)</f>
        <v>1406</v>
      </c>
      <c r="C215" s="237">
        <f t="shared" si="44"/>
        <v>1365</v>
      </c>
      <c r="D215" s="237">
        <f t="shared" si="44"/>
        <v>1339</v>
      </c>
      <c r="E215" s="237">
        <f t="shared" si="44"/>
        <v>1586</v>
      </c>
      <c r="F215" s="237">
        <f t="shared" si="44"/>
        <v>2193</v>
      </c>
      <c r="G215" s="237">
        <f t="shared" si="44"/>
        <v>1364</v>
      </c>
      <c r="H215" s="237">
        <f t="shared" si="44"/>
        <v>2215</v>
      </c>
      <c r="I215" s="237">
        <f t="shared" si="44"/>
        <v>1815</v>
      </c>
      <c r="J215" s="237">
        <f t="shared" si="44"/>
        <v>2751</v>
      </c>
      <c r="K215" s="237">
        <f t="shared" si="44"/>
        <v>2732</v>
      </c>
      <c r="L215" s="237">
        <f t="shared" si="44"/>
        <v>2527</v>
      </c>
      <c r="M215" s="237">
        <f t="shared" si="44"/>
        <v>2106</v>
      </c>
      <c r="N215" s="237">
        <f>SUM(N209:N213)</f>
        <v>22961</v>
      </c>
      <c r="O215" s="237">
        <f t="shared" si="43"/>
        <v>1949.9166666666667</v>
      </c>
      <c r="P215" s="61"/>
    </row>
    <row r="216" spans="1:16" s="145" customFormat="1" ht="15" customHeight="1" x14ac:dyDescent="0.2">
      <c r="A216" s="242" t="s">
        <v>1</v>
      </c>
      <c r="B216" s="239">
        <f t="shared" ref="B216:M216" si="45">IF(B215=0,"",B215/B408)</f>
        <v>45.354838709677416</v>
      </c>
      <c r="C216" s="239">
        <f t="shared" si="45"/>
        <v>48.75</v>
      </c>
      <c r="D216" s="239">
        <f t="shared" si="45"/>
        <v>43.193548387096776</v>
      </c>
      <c r="E216" s="239">
        <f t="shared" si="45"/>
        <v>52.866666666666667</v>
      </c>
      <c r="F216" s="239">
        <f t="shared" si="45"/>
        <v>70.741935483870961</v>
      </c>
      <c r="G216" s="239">
        <f t="shared" si="45"/>
        <v>45.466666666666669</v>
      </c>
      <c r="H216" s="239">
        <f t="shared" si="45"/>
        <v>71.451612903225808</v>
      </c>
      <c r="I216" s="239">
        <f t="shared" si="45"/>
        <v>58.548387096774192</v>
      </c>
      <c r="J216" s="239">
        <f t="shared" si="45"/>
        <v>91.7</v>
      </c>
      <c r="K216" s="239">
        <f t="shared" si="45"/>
        <v>88.129032258064512</v>
      </c>
      <c r="L216" s="239">
        <f t="shared" si="45"/>
        <v>84.233333333333334</v>
      </c>
      <c r="M216" s="239">
        <f t="shared" si="45"/>
        <v>67.935483870967744</v>
      </c>
      <c r="N216" s="239">
        <f>IF(N215=0,"",N215/K408)</f>
        <v>740.67741935483866</v>
      </c>
      <c r="O216" s="237">
        <f t="shared" si="43"/>
        <v>64.030958781362017</v>
      </c>
      <c r="P216" s="61"/>
    </row>
    <row r="217" spans="1:16" s="145" customFormat="1" ht="15" customHeight="1" x14ac:dyDescent="0.2">
      <c r="A217" s="553"/>
      <c r="B217" s="554"/>
      <c r="C217" s="554"/>
      <c r="D217" s="554"/>
      <c r="E217" s="554"/>
      <c r="F217" s="554"/>
      <c r="G217" s="554"/>
      <c r="H217" s="554"/>
      <c r="I217" s="554"/>
      <c r="J217" s="554"/>
      <c r="K217" s="554"/>
      <c r="L217" s="554"/>
      <c r="M217" s="554"/>
      <c r="N217" s="554"/>
      <c r="O217" s="555"/>
      <c r="P217" s="61"/>
    </row>
    <row r="218" spans="1:16" s="148" customFormat="1" ht="15" customHeight="1" x14ac:dyDescent="0.2">
      <c r="A218" s="567" t="s">
        <v>429</v>
      </c>
      <c r="B218" s="568"/>
      <c r="C218" s="568"/>
      <c r="D218" s="568"/>
      <c r="E218" s="568"/>
      <c r="F218" s="568"/>
      <c r="G218" s="568"/>
      <c r="H218" s="568"/>
      <c r="I218" s="568"/>
      <c r="J218" s="568"/>
      <c r="K218" s="568"/>
      <c r="L218" s="568"/>
      <c r="M218" s="568"/>
      <c r="N218" s="568"/>
      <c r="O218" s="569"/>
      <c r="P218" s="64"/>
    </row>
    <row r="219" spans="1:16" s="145" customFormat="1" ht="15" customHeight="1" x14ac:dyDescent="0.2">
      <c r="A219" s="179" t="s">
        <v>65</v>
      </c>
      <c r="B219" s="185">
        <v>0.90169999999999995</v>
      </c>
      <c r="C219" s="186">
        <v>0.89539999999999997</v>
      </c>
      <c r="D219" s="186">
        <v>0.89119999999999999</v>
      </c>
      <c r="E219" s="185">
        <v>0.92420000000000002</v>
      </c>
      <c r="F219" s="186">
        <v>0.90410000000000001</v>
      </c>
      <c r="G219" s="428">
        <v>0.89880000000000004</v>
      </c>
      <c r="H219" s="428">
        <v>0.9012</v>
      </c>
      <c r="I219" s="428">
        <v>0.88</v>
      </c>
      <c r="J219" s="468">
        <v>0.89019999999999999</v>
      </c>
      <c r="K219" s="479">
        <v>0.8891</v>
      </c>
      <c r="L219" s="495">
        <v>0.89359999999999995</v>
      </c>
      <c r="M219" s="186">
        <v>0.88139999999999996</v>
      </c>
      <c r="N219" s="350">
        <f t="shared" ref="N219:N225" si="46">AVERAGE(B219:M219)</f>
        <v>0.8959083333333332</v>
      </c>
      <c r="O219" s="351">
        <f t="shared" ref="O219:O225" si="47">IF(N219=0,0,AVERAGE(B219:M219))</f>
        <v>0.8959083333333332</v>
      </c>
      <c r="P219" s="61"/>
    </row>
    <row r="220" spans="1:16" s="145" customFormat="1" ht="15" customHeight="1" x14ac:dyDescent="0.2">
      <c r="A220" s="292" t="s">
        <v>150</v>
      </c>
      <c r="B220" s="295">
        <v>0.95699999999999996</v>
      </c>
      <c r="C220" s="296">
        <v>0.96030000000000004</v>
      </c>
      <c r="D220" s="296">
        <v>0.95409999999999995</v>
      </c>
      <c r="E220" s="295">
        <v>0.96040000000000003</v>
      </c>
      <c r="F220" s="295">
        <v>0.9667</v>
      </c>
      <c r="G220" s="429">
        <v>0.96830000000000005</v>
      </c>
      <c r="H220" s="429">
        <v>0.95920000000000005</v>
      </c>
      <c r="I220" s="429">
        <v>0.95879999999999999</v>
      </c>
      <c r="J220" s="469">
        <v>0.94750000000000001</v>
      </c>
      <c r="K220" s="480">
        <v>0.9546</v>
      </c>
      <c r="L220" s="323">
        <v>0.9516</v>
      </c>
      <c r="M220" s="297">
        <v>0.95940000000000003</v>
      </c>
      <c r="N220" s="421">
        <f t="shared" si="46"/>
        <v>0.95815833333333333</v>
      </c>
      <c r="O220" s="352">
        <f t="shared" si="47"/>
        <v>0.95815833333333333</v>
      </c>
      <c r="P220" s="61"/>
    </row>
    <row r="221" spans="1:16" s="145" customFormat="1" ht="15" customHeight="1" x14ac:dyDescent="0.2">
      <c r="A221" s="182" t="s">
        <v>151</v>
      </c>
      <c r="B221" s="187">
        <v>0.98540000000000005</v>
      </c>
      <c r="C221" s="186">
        <v>0.95509999999999995</v>
      </c>
      <c r="D221" s="186">
        <v>0.9909</v>
      </c>
      <c r="E221" s="187">
        <v>0.9758</v>
      </c>
      <c r="F221" s="187">
        <v>0.93479999999999996</v>
      </c>
      <c r="G221" s="406">
        <v>0.93430000000000002</v>
      </c>
      <c r="H221" s="406">
        <v>0.93689999999999996</v>
      </c>
      <c r="I221" s="406">
        <v>0.90810000000000002</v>
      </c>
      <c r="J221" s="470">
        <v>0.94289999999999996</v>
      </c>
      <c r="K221" s="481">
        <v>0.95140000000000002</v>
      </c>
      <c r="L221" s="222">
        <v>0.92879999999999996</v>
      </c>
      <c r="M221" s="188">
        <v>0.93799999999999994</v>
      </c>
      <c r="N221" s="350">
        <f t="shared" si="46"/>
        <v>0.94853333333333334</v>
      </c>
      <c r="O221" s="351">
        <f t="shared" si="47"/>
        <v>0.94853333333333334</v>
      </c>
      <c r="P221" s="61"/>
    </row>
    <row r="222" spans="1:16" s="145" customFormat="1" ht="15" customHeight="1" x14ac:dyDescent="0.2">
      <c r="A222" s="292" t="s">
        <v>152</v>
      </c>
      <c r="B222" s="295">
        <v>0.88149999999999995</v>
      </c>
      <c r="C222" s="296">
        <v>0.92290000000000005</v>
      </c>
      <c r="D222" s="296">
        <v>0.85050000000000003</v>
      </c>
      <c r="E222" s="295">
        <v>0.88929999999999998</v>
      </c>
      <c r="F222" s="295">
        <v>0.91900000000000004</v>
      </c>
      <c r="G222" s="429">
        <v>0.85440000000000005</v>
      </c>
      <c r="H222" s="429">
        <v>0.88739999999999997</v>
      </c>
      <c r="I222" s="429">
        <v>0.93069999999999997</v>
      </c>
      <c r="J222" s="469">
        <v>0.87319999999999998</v>
      </c>
      <c r="K222" s="480">
        <v>0.87829999999999997</v>
      </c>
      <c r="L222" s="323">
        <v>0.88619999999999999</v>
      </c>
      <c r="M222" s="297">
        <v>0.86260000000000003</v>
      </c>
      <c r="N222" s="421">
        <f t="shared" si="46"/>
        <v>0.88633333333333342</v>
      </c>
      <c r="O222" s="352">
        <f t="shared" si="47"/>
        <v>0.88633333333333342</v>
      </c>
      <c r="P222" s="61"/>
    </row>
    <row r="223" spans="1:16" s="145" customFormat="1" ht="15" customHeight="1" x14ac:dyDescent="0.2">
      <c r="A223" s="182" t="s">
        <v>153</v>
      </c>
      <c r="B223" s="101"/>
      <c r="C223" s="101"/>
      <c r="D223" s="101"/>
      <c r="E223" s="101"/>
      <c r="F223" s="406">
        <v>0.88519999999999999</v>
      </c>
      <c r="G223" s="406">
        <v>0.91180000000000005</v>
      </c>
      <c r="H223" s="406">
        <v>0.90580000000000005</v>
      </c>
      <c r="I223" s="406">
        <v>0.93100000000000005</v>
      </c>
      <c r="J223" s="406">
        <v>0.91290000000000004</v>
      </c>
      <c r="K223" s="481">
        <v>0.91420000000000001</v>
      </c>
      <c r="L223" s="222">
        <v>0.89129999999999998</v>
      </c>
      <c r="M223" s="540">
        <v>0.92500000000000004</v>
      </c>
      <c r="N223" s="350">
        <f t="shared" si="46"/>
        <v>0.90965000000000007</v>
      </c>
      <c r="O223" s="351">
        <f t="shared" si="47"/>
        <v>0.90965000000000007</v>
      </c>
      <c r="P223" s="61"/>
    </row>
    <row r="224" spans="1:16" s="145" customFormat="1" ht="15" customHeight="1" x14ac:dyDescent="0.2">
      <c r="A224" s="426" t="s">
        <v>286</v>
      </c>
      <c r="B224" s="255"/>
      <c r="C224" s="255"/>
      <c r="D224" s="255"/>
      <c r="E224" s="256"/>
      <c r="F224" s="255"/>
      <c r="G224" s="427">
        <v>0.99139999999999995</v>
      </c>
      <c r="H224" s="429">
        <v>1</v>
      </c>
      <c r="I224" s="460">
        <v>0.89200000000000002</v>
      </c>
      <c r="J224" s="427">
        <v>0.95309999999999995</v>
      </c>
      <c r="K224" s="482">
        <v>0.93879999999999997</v>
      </c>
      <c r="L224" s="427">
        <v>0.98729999999999996</v>
      </c>
      <c r="M224" s="297">
        <v>0.90600000000000003</v>
      </c>
      <c r="N224" s="421">
        <f t="shared" si="46"/>
        <v>0.95265714285714276</v>
      </c>
      <c r="O224" s="352">
        <f t="shared" si="47"/>
        <v>0.95265714285714276</v>
      </c>
      <c r="P224" s="61"/>
    </row>
    <row r="225" spans="1:16" s="145" customFormat="1" ht="15" customHeight="1" x14ac:dyDescent="0.2">
      <c r="A225" s="241" t="s">
        <v>0</v>
      </c>
      <c r="B225" s="243">
        <f>AVERAGE(B219:B223)</f>
        <v>0.93140000000000001</v>
      </c>
      <c r="C225" s="243">
        <f>AVERAGE(C219:C223)</f>
        <v>0.93342499999999995</v>
      </c>
      <c r="D225" s="243">
        <f>AVERAGE(D219:D223)</f>
        <v>0.92167500000000002</v>
      </c>
      <c r="E225" s="243">
        <f>AVERAGE(E219:E223)</f>
        <v>0.93742500000000006</v>
      </c>
      <c r="F225" s="243">
        <f>AVERAGE(F219:F223)</f>
        <v>0.92196</v>
      </c>
      <c r="G225" s="243">
        <f t="shared" ref="G225:M225" si="48">AVERAGE(G219:G224)</f>
        <v>0.92649999999999999</v>
      </c>
      <c r="H225" s="243">
        <f t="shared" si="48"/>
        <v>0.93174999999999997</v>
      </c>
      <c r="I225" s="243">
        <f t="shared" si="48"/>
        <v>0.91676666666666673</v>
      </c>
      <c r="J225" s="243">
        <f t="shared" si="48"/>
        <v>0.91996666666666649</v>
      </c>
      <c r="K225" s="243">
        <f t="shared" si="48"/>
        <v>0.92106666666666659</v>
      </c>
      <c r="L225" s="243">
        <f t="shared" si="48"/>
        <v>0.92313333333333336</v>
      </c>
      <c r="M225" s="243">
        <f t="shared" si="48"/>
        <v>0.91206666666666658</v>
      </c>
      <c r="N225" s="422">
        <f t="shared" si="46"/>
        <v>0.92476124999999998</v>
      </c>
      <c r="O225" s="243">
        <f t="shared" si="47"/>
        <v>0.92476124999999998</v>
      </c>
      <c r="P225" s="61"/>
    </row>
    <row r="226" spans="1:16" s="145" customFormat="1" ht="15" customHeight="1" x14ac:dyDescent="0.2">
      <c r="A226" s="553"/>
      <c r="B226" s="554"/>
      <c r="C226" s="554"/>
      <c r="D226" s="554"/>
      <c r="E226" s="554"/>
      <c r="F226" s="554"/>
      <c r="G226" s="554"/>
      <c r="H226" s="554"/>
      <c r="I226" s="554"/>
      <c r="J226" s="554"/>
      <c r="K226" s="554"/>
      <c r="L226" s="554"/>
      <c r="M226" s="554"/>
      <c r="N226" s="554"/>
      <c r="O226" s="555"/>
      <c r="P226" s="61"/>
    </row>
    <row r="227" spans="1:16" s="146" customFormat="1" ht="15" customHeight="1" x14ac:dyDescent="0.2">
      <c r="A227" s="573" t="s">
        <v>430</v>
      </c>
      <c r="B227" s="574"/>
      <c r="C227" s="574"/>
      <c r="D227" s="574"/>
      <c r="E227" s="574"/>
      <c r="F227" s="574"/>
      <c r="G227" s="574"/>
      <c r="H227" s="574"/>
      <c r="I227" s="574"/>
      <c r="J227" s="574"/>
      <c r="K227" s="574"/>
      <c r="L227" s="574"/>
      <c r="M227" s="574"/>
      <c r="N227" s="574"/>
      <c r="O227" s="575"/>
      <c r="P227" s="62"/>
    </row>
    <row r="228" spans="1:16" s="150" customFormat="1" ht="15" customHeight="1" x14ac:dyDescent="0.2">
      <c r="A228" s="567" t="s">
        <v>292</v>
      </c>
      <c r="B228" s="568"/>
      <c r="C228" s="568"/>
      <c r="D228" s="568"/>
      <c r="E228" s="568"/>
      <c r="F228" s="568"/>
      <c r="G228" s="568"/>
      <c r="H228" s="568"/>
      <c r="I228" s="568"/>
      <c r="J228" s="568"/>
      <c r="K228" s="568"/>
      <c r="L228" s="568"/>
      <c r="M228" s="568"/>
      <c r="N228" s="568"/>
      <c r="O228" s="569"/>
      <c r="P228" s="65"/>
    </row>
    <row r="229" spans="1:16" s="145" customFormat="1" ht="15" customHeight="1" x14ac:dyDescent="0.2">
      <c r="A229" s="189" t="s">
        <v>154</v>
      </c>
      <c r="B229" s="99">
        <v>237</v>
      </c>
      <c r="C229" s="99">
        <v>285</v>
      </c>
      <c r="D229" s="99">
        <v>248</v>
      </c>
      <c r="E229" s="99">
        <v>265</v>
      </c>
      <c r="F229" s="99">
        <v>341</v>
      </c>
      <c r="G229" s="99">
        <v>291</v>
      </c>
      <c r="H229" s="190">
        <v>307</v>
      </c>
      <c r="I229" s="190">
        <v>343</v>
      </c>
      <c r="J229" s="191">
        <v>579</v>
      </c>
      <c r="K229" s="190">
        <v>567</v>
      </c>
      <c r="L229" s="190">
        <v>510</v>
      </c>
      <c r="M229" s="99">
        <v>543</v>
      </c>
      <c r="N229" s="116">
        <f>SUM(B229:M229)</f>
        <v>4516</v>
      </c>
      <c r="O229" s="101">
        <f>IF(N229=0,0,AVERAGE(B229:M229))</f>
        <v>376.33333333333331</v>
      </c>
      <c r="P229" s="61"/>
    </row>
    <row r="230" spans="1:16" s="145" customFormat="1" ht="15" customHeight="1" x14ac:dyDescent="0.2">
      <c r="A230" s="298" t="s">
        <v>155</v>
      </c>
      <c r="B230" s="253">
        <v>62</v>
      </c>
      <c r="C230" s="253">
        <v>34</v>
      </c>
      <c r="D230" s="253">
        <v>37</v>
      </c>
      <c r="E230" s="253">
        <v>33</v>
      </c>
      <c r="F230" s="253">
        <v>27</v>
      </c>
      <c r="G230" s="253">
        <v>28</v>
      </c>
      <c r="H230" s="299">
        <v>46</v>
      </c>
      <c r="I230" s="299">
        <v>42</v>
      </c>
      <c r="J230" s="300">
        <v>37</v>
      </c>
      <c r="K230" s="299">
        <v>48</v>
      </c>
      <c r="L230" s="299">
        <v>42</v>
      </c>
      <c r="M230" s="253">
        <v>18</v>
      </c>
      <c r="N230" s="255">
        <f>SUM(B230:M230)</f>
        <v>454</v>
      </c>
      <c r="O230" s="255">
        <f>IF(N230=0,0,AVERAGE(B230:M230))</f>
        <v>37.833333333333336</v>
      </c>
      <c r="P230" s="61"/>
    </row>
    <row r="231" spans="1:16" s="145" customFormat="1" ht="15" customHeight="1" x14ac:dyDescent="0.2">
      <c r="A231" s="192" t="s">
        <v>64</v>
      </c>
      <c r="B231" s="100">
        <v>15</v>
      </c>
      <c r="C231" s="100">
        <v>14</v>
      </c>
      <c r="D231" s="100">
        <v>24</v>
      </c>
      <c r="E231" s="100">
        <v>33</v>
      </c>
      <c r="F231" s="100">
        <v>48</v>
      </c>
      <c r="G231" s="100">
        <v>20</v>
      </c>
      <c r="H231" s="193">
        <v>33</v>
      </c>
      <c r="I231" s="193">
        <v>27</v>
      </c>
      <c r="J231" s="194">
        <v>41</v>
      </c>
      <c r="K231" s="193">
        <v>39</v>
      </c>
      <c r="L231" s="193">
        <v>40</v>
      </c>
      <c r="M231" s="100">
        <v>30</v>
      </c>
      <c r="N231" s="101">
        <f>SUM(B231:M231)</f>
        <v>364</v>
      </c>
      <c r="O231" s="101">
        <f>IF(N231=0,0,AVERAGE(B231:M231))</f>
        <v>30.333333333333332</v>
      </c>
      <c r="P231" s="61"/>
    </row>
    <row r="232" spans="1:16" s="145" customFormat="1" ht="15" customHeight="1" x14ac:dyDescent="0.2">
      <c r="A232" s="238" t="s">
        <v>0</v>
      </c>
      <c r="B232" s="237">
        <f t="shared" ref="B232:M232" si="49">SUM(B229:B231)</f>
        <v>314</v>
      </c>
      <c r="C232" s="237">
        <f t="shared" si="49"/>
        <v>333</v>
      </c>
      <c r="D232" s="237">
        <f t="shared" si="49"/>
        <v>309</v>
      </c>
      <c r="E232" s="237">
        <f t="shared" si="49"/>
        <v>331</v>
      </c>
      <c r="F232" s="237">
        <f t="shared" si="49"/>
        <v>416</v>
      </c>
      <c r="G232" s="237">
        <f t="shared" si="49"/>
        <v>339</v>
      </c>
      <c r="H232" s="237">
        <f t="shared" si="49"/>
        <v>386</v>
      </c>
      <c r="I232" s="237">
        <f t="shared" si="49"/>
        <v>412</v>
      </c>
      <c r="J232" s="237">
        <f t="shared" si="49"/>
        <v>657</v>
      </c>
      <c r="K232" s="237">
        <f t="shared" si="49"/>
        <v>654</v>
      </c>
      <c r="L232" s="237">
        <f t="shared" si="49"/>
        <v>592</v>
      </c>
      <c r="M232" s="237">
        <f t="shared" si="49"/>
        <v>591</v>
      </c>
      <c r="N232" s="237">
        <f>SUM(N229:N231)</f>
        <v>5334</v>
      </c>
      <c r="O232" s="237">
        <f>SUM(O229:O231)</f>
        <v>444.49999999999994</v>
      </c>
      <c r="P232" s="61"/>
    </row>
    <row r="233" spans="1:16" s="145" customFormat="1" ht="15" customHeight="1" x14ac:dyDescent="0.2">
      <c r="A233" s="553"/>
      <c r="B233" s="554"/>
      <c r="C233" s="554"/>
      <c r="D233" s="554"/>
      <c r="E233" s="554"/>
      <c r="F233" s="554"/>
      <c r="G233" s="554"/>
      <c r="H233" s="554"/>
      <c r="I233" s="554"/>
      <c r="J233" s="554"/>
      <c r="K233" s="554"/>
      <c r="L233" s="554"/>
      <c r="M233" s="554"/>
      <c r="N233" s="554"/>
      <c r="O233" s="555"/>
      <c r="P233" s="61"/>
    </row>
    <row r="234" spans="1:16" s="146" customFormat="1" ht="15" customHeight="1" x14ac:dyDescent="0.2">
      <c r="A234" s="573" t="s">
        <v>431</v>
      </c>
      <c r="B234" s="574"/>
      <c r="C234" s="574"/>
      <c r="D234" s="574"/>
      <c r="E234" s="574"/>
      <c r="F234" s="574"/>
      <c r="G234" s="574"/>
      <c r="H234" s="574"/>
      <c r="I234" s="574"/>
      <c r="J234" s="574"/>
      <c r="K234" s="574"/>
      <c r="L234" s="574"/>
      <c r="M234" s="574"/>
      <c r="N234" s="574"/>
      <c r="O234" s="575"/>
      <c r="P234" s="62"/>
    </row>
    <row r="235" spans="1:16" s="147" customFormat="1" ht="15" customHeight="1" x14ac:dyDescent="0.2">
      <c r="A235" s="567" t="s">
        <v>176</v>
      </c>
      <c r="B235" s="568"/>
      <c r="C235" s="568"/>
      <c r="D235" s="568"/>
      <c r="E235" s="568"/>
      <c r="F235" s="568"/>
      <c r="G235" s="568"/>
      <c r="H235" s="568"/>
      <c r="I235" s="568"/>
      <c r="J235" s="568"/>
      <c r="K235" s="568"/>
      <c r="L235" s="568"/>
      <c r="M235" s="568"/>
      <c r="N235" s="568"/>
      <c r="O235" s="569"/>
      <c r="P235" s="63"/>
    </row>
    <row r="236" spans="1:16" s="145" customFormat="1" ht="15" customHeight="1" x14ac:dyDescent="0.2">
      <c r="A236" s="483" t="s">
        <v>478</v>
      </c>
      <c r="B236" s="99">
        <v>45</v>
      </c>
      <c r="C236" s="99">
        <v>33</v>
      </c>
      <c r="D236" s="99">
        <v>40</v>
      </c>
      <c r="E236" s="99">
        <v>32</v>
      </c>
      <c r="F236" s="99">
        <v>35</v>
      </c>
      <c r="G236" s="99">
        <v>22</v>
      </c>
      <c r="H236" s="99">
        <v>9</v>
      </c>
      <c r="I236" s="99">
        <v>10</v>
      </c>
      <c r="J236" s="99">
        <v>19</v>
      </c>
      <c r="K236" s="142">
        <v>15</v>
      </c>
      <c r="L236" s="142">
        <v>24</v>
      </c>
      <c r="M236" s="99">
        <v>12</v>
      </c>
      <c r="N236" s="116">
        <f t="shared" ref="N236:N242" si="50">SUM(B236:M236)</f>
        <v>296</v>
      </c>
      <c r="O236" s="101">
        <f t="shared" ref="O236:O242" si="51">IF(N236=0,0,AVERAGE(B236:M236))</f>
        <v>24.666666666666668</v>
      </c>
      <c r="P236" s="61"/>
    </row>
    <row r="237" spans="1:16" s="145" customFormat="1" ht="15" customHeight="1" x14ac:dyDescent="0.2">
      <c r="A237" s="301" t="s">
        <v>171</v>
      </c>
      <c r="B237" s="253">
        <v>55</v>
      </c>
      <c r="C237" s="253">
        <v>39</v>
      </c>
      <c r="D237" s="302">
        <v>54</v>
      </c>
      <c r="E237" s="302">
        <v>45</v>
      </c>
      <c r="F237" s="302">
        <v>59</v>
      </c>
      <c r="G237" s="302">
        <v>54</v>
      </c>
      <c r="H237" s="450">
        <v>67</v>
      </c>
      <c r="I237" s="450">
        <v>55</v>
      </c>
      <c r="J237" s="450">
        <v>56</v>
      </c>
      <c r="K237" s="476">
        <v>47</v>
      </c>
      <c r="L237" s="476">
        <v>70</v>
      </c>
      <c r="M237" s="253">
        <v>41</v>
      </c>
      <c r="N237" s="255">
        <f t="shared" si="50"/>
        <v>642</v>
      </c>
      <c r="O237" s="255">
        <f t="shared" si="51"/>
        <v>53.5</v>
      </c>
      <c r="P237" s="61"/>
    </row>
    <row r="238" spans="1:16" s="145" customFormat="1" ht="15" customHeight="1" x14ac:dyDescent="0.2">
      <c r="A238" s="195" t="s">
        <v>172</v>
      </c>
      <c r="B238" s="100">
        <v>45</v>
      </c>
      <c r="C238" s="100">
        <v>33</v>
      </c>
      <c r="D238" s="183">
        <v>40</v>
      </c>
      <c r="E238" s="183">
        <v>32</v>
      </c>
      <c r="F238" s="183">
        <v>35</v>
      </c>
      <c r="G238" s="183">
        <v>32</v>
      </c>
      <c r="H238" s="184">
        <v>58</v>
      </c>
      <c r="I238" s="184">
        <v>45</v>
      </c>
      <c r="J238" s="184">
        <v>37</v>
      </c>
      <c r="K238" s="477">
        <v>32</v>
      </c>
      <c r="L238" s="477">
        <v>46</v>
      </c>
      <c r="M238" s="100">
        <v>29</v>
      </c>
      <c r="N238" s="116">
        <f t="shared" si="50"/>
        <v>464</v>
      </c>
      <c r="O238" s="101">
        <f t="shared" si="51"/>
        <v>38.666666666666664</v>
      </c>
      <c r="P238" s="61"/>
    </row>
    <row r="239" spans="1:16" s="146" customFormat="1" ht="15" customHeight="1" x14ac:dyDescent="0.2">
      <c r="A239" s="301" t="s">
        <v>173</v>
      </c>
      <c r="B239" s="253">
        <v>10</v>
      </c>
      <c r="C239" s="253">
        <v>6</v>
      </c>
      <c r="D239" s="302">
        <v>14</v>
      </c>
      <c r="E239" s="302">
        <v>13</v>
      </c>
      <c r="F239" s="302">
        <v>24</v>
      </c>
      <c r="G239" s="302">
        <v>22</v>
      </c>
      <c r="H239" s="450">
        <v>9</v>
      </c>
      <c r="I239" s="450">
        <v>10</v>
      </c>
      <c r="J239" s="450">
        <v>19</v>
      </c>
      <c r="K239" s="476">
        <v>15</v>
      </c>
      <c r="L239" s="476">
        <v>24</v>
      </c>
      <c r="M239" s="253">
        <v>12</v>
      </c>
      <c r="N239" s="255">
        <f t="shared" si="50"/>
        <v>178</v>
      </c>
      <c r="O239" s="255">
        <f t="shared" si="51"/>
        <v>14.833333333333334</v>
      </c>
      <c r="P239" s="62"/>
    </row>
    <row r="240" spans="1:16" s="145" customFormat="1" ht="15" customHeight="1" x14ac:dyDescent="0.2">
      <c r="A240" s="195" t="s">
        <v>3</v>
      </c>
      <c r="B240" s="100">
        <v>783</v>
      </c>
      <c r="C240" s="100">
        <v>480</v>
      </c>
      <c r="D240" s="183">
        <v>960</v>
      </c>
      <c r="E240" s="183">
        <v>699</v>
      </c>
      <c r="F240" s="183">
        <v>794</v>
      </c>
      <c r="G240" s="183">
        <v>581</v>
      </c>
      <c r="H240" s="184">
        <v>873</v>
      </c>
      <c r="I240" s="184">
        <v>783</v>
      </c>
      <c r="J240" s="184">
        <v>708</v>
      </c>
      <c r="K240" s="477">
        <v>617</v>
      </c>
      <c r="L240" s="477">
        <v>941</v>
      </c>
      <c r="M240" s="100">
        <v>569</v>
      </c>
      <c r="N240" s="101">
        <f t="shared" si="50"/>
        <v>8788</v>
      </c>
      <c r="O240" s="101">
        <f t="shared" si="51"/>
        <v>732.33333333333337</v>
      </c>
      <c r="P240" s="61"/>
    </row>
    <row r="241" spans="1:16" s="146" customFormat="1" ht="15" customHeight="1" x14ac:dyDescent="0.2">
      <c r="A241" s="301" t="s">
        <v>174</v>
      </c>
      <c r="B241" s="303">
        <v>6.8611111111111107</v>
      </c>
      <c r="C241" s="303">
        <v>5.0625</v>
      </c>
      <c r="D241" s="304">
        <v>15.631944444444445</v>
      </c>
      <c r="E241" s="407">
        <v>3.8298611111111112</v>
      </c>
      <c r="F241" s="305">
        <v>12.076388888888888</v>
      </c>
      <c r="G241" s="407">
        <v>17.357638888888889</v>
      </c>
      <c r="H241" s="451">
        <v>11.888888888888888</v>
      </c>
      <c r="I241" s="454">
        <v>6.8611111111111107</v>
      </c>
      <c r="J241" s="467">
        <v>53.28125</v>
      </c>
      <c r="K241" s="478">
        <v>67</v>
      </c>
      <c r="L241" s="535">
        <v>52.138888888888886</v>
      </c>
      <c r="M241" s="303">
        <v>64.486111111111114</v>
      </c>
      <c r="N241" s="306">
        <f t="shared" si="50"/>
        <v>316.47569444444446</v>
      </c>
      <c r="O241" s="347">
        <f t="shared" si="51"/>
        <v>26.372974537037038</v>
      </c>
      <c r="P241" s="62"/>
    </row>
    <row r="242" spans="1:16" s="146" customFormat="1" ht="15" customHeight="1" x14ac:dyDescent="0.2">
      <c r="A242" s="195" t="s">
        <v>175</v>
      </c>
      <c r="B242" s="196">
        <v>0.19400462962962961</v>
      </c>
      <c r="C242" s="196" t="s">
        <v>391</v>
      </c>
      <c r="D242" s="197">
        <v>0.24121527777777776</v>
      </c>
      <c r="E242" s="408">
        <v>0.17101851851851854</v>
      </c>
      <c r="F242" s="198">
        <v>0.33346064814814813</v>
      </c>
      <c r="G242" s="408">
        <v>0.26663194444444444</v>
      </c>
      <c r="H242" s="452">
        <v>0.2419212962962963</v>
      </c>
      <c r="I242" s="461">
        <v>0.19400462962962961</v>
      </c>
      <c r="J242" s="452">
        <v>0.16754629629629628</v>
      </c>
      <c r="K242" s="408">
        <v>0.19590277777777776</v>
      </c>
      <c r="L242" s="536">
        <v>0.15069444444444444</v>
      </c>
      <c r="M242" s="199">
        <v>0.18228009259259259</v>
      </c>
      <c r="N242" s="200">
        <f t="shared" si="50"/>
        <v>2.3386805555555554</v>
      </c>
      <c r="O242" s="348">
        <f t="shared" si="51"/>
        <v>0.21260732323232323</v>
      </c>
      <c r="P242" s="62"/>
    </row>
    <row r="243" spans="1:16" s="145" customFormat="1" ht="15" customHeight="1" x14ac:dyDescent="0.2">
      <c r="A243" s="585"/>
      <c r="B243" s="585"/>
      <c r="C243" s="585"/>
      <c r="D243" s="585"/>
      <c r="E243" s="585"/>
      <c r="F243" s="585"/>
      <c r="G243" s="585"/>
      <c r="H243" s="585"/>
      <c r="I243" s="585"/>
      <c r="J243" s="585"/>
      <c r="K243" s="585"/>
      <c r="L243" s="585"/>
      <c r="M243" s="585"/>
      <c r="N243" s="585"/>
      <c r="O243" s="585"/>
      <c r="P243" s="61"/>
    </row>
    <row r="244" spans="1:16" s="145" customFormat="1" ht="15" customHeight="1" x14ac:dyDescent="0.2">
      <c r="A244" s="573" t="s">
        <v>432</v>
      </c>
      <c r="B244" s="574"/>
      <c r="C244" s="574"/>
      <c r="D244" s="574"/>
      <c r="E244" s="574"/>
      <c r="F244" s="574"/>
      <c r="G244" s="574"/>
      <c r="H244" s="574"/>
      <c r="I244" s="574"/>
      <c r="J244" s="574"/>
      <c r="K244" s="574"/>
      <c r="L244" s="574"/>
      <c r="M244" s="574"/>
      <c r="N244" s="574"/>
      <c r="O244" s="575"/>
      <c r="P244" s="61"/>
    </row>
    <row r="245" spans="1:16" s="148" customFormat="1" ht="15" customHeight="1" x14ac:dyDescent="0.2">
      <c r="A245" s="567" t="s">
        <v>330</v>
      </c>
      <c r="B245" s="568"/>
      <c r="C245" s="568"/>
      <c r="D245" s="568"/>
      <c r="E245" s="568"/>
      <c r="F245" s="568"/>
      <c r="G245" s="568"/>
      <c r="H245" s="568"/>
      <c r="I245" s="568"/>
      <c r="J245" s="568"/>
      <c r="K245" s="568"/>
      <c r="L245" s="568"/>
      <c r="M245" s="568"/>
      <c r="N245" s="568"/>
      <c r="O245" s="569"/>
      <c r="P245" s="64"/>
    </row>
    <row r="246" spans="1:16" s="145" customFormat="1" ht="15" customHeight="1" x14ac:dyDescent="0.2">
      <c r="A246" s="161" t="s">
        <v>476</v>
      </c>
      <c r="B246" s="119">
        <v>868</v>
      </c>
      <c r="C246" s="119">
        <v>727</v>
      </c>
      <c r="D246" s="119">
        <v>1558</v>
      </c>
      <c r="E246" s="119">
        <v>874</v>
      </c>
      <c r="F246" s="99">
        <v>1565</v>
      </c>
      <c r="G246" s="119">
        <v>1078</v>
      </c>
      <c r="H246" s="119">
        <v>936</v>
      </c>
      <c r="I246" s="119">
        <v>807</v>
      </c>
      <c r="J246" s="119">
        <v>139</v>
      </c>
      <c r="K246" s="119">
        <v>156</v>
      </c>
      <c r="L246" s="119">
        <v>494</v>
      </c>
      <c r="M246" s="119">
        <v>126</v>
      </c>
      <c r="N246" s="116">
        <f>SUM(B246:M246)</f>
        <v>9328</v>
      </c>
      <c r="O246" s="111">
        <f>IF(N246=0,0,AVERAGE(B246:M246))</f>
        <v>777.33333333333337</v>
      </c>
      <c r="P246" s="61"/>
    </row>
    <row r="247" spans="1:16" s="145" customFormat="1" ht="15" customHeight="1" x14ac:dyDescent="0.2">
      <c r="A247" s="316" t="s">
        <v>477</v>
      </c>
      <c r="B247" s="430"/>
      <c r="C247" s="430"/>
      <c r="D247" s="430"/>
      <c r="E247" s="430">
        <v>248</v>
      </c>
      <c r="F247" s="277">
        <v>353</v>
      </c>
      <c r="G247" s="430">
        <v>424</v>
      </c>
      <c r="H247" s="430">
        <v>254</v>
      </c>
      <c r="I247" s="430">
        <v>281</v>
      </c>
      <c r="J247" s="430">
        <v>138</v>
      </c>
      <c r="K247" s="430">
        <v>456</v>
      </c>
      <c r="L247" s="430">
        <v>311</v>
      </c>
      <c r="M247" s="430">
        <v>111</v>
      </c>
      <c r="N247" s="278">
        <f>SUM(B247:M247)</f>
        <v>2576</v>
      </c>
      <c r="O247" s="315">
        <f>IF(N247=0,0,AVERAGE(B247:M247))</f>
        <v>286.22222222222223</v>
      </c>
      <c r="P247" s="61"/>
    </row>
    <row r="248" spans="1:16" s="145" customFormat="1" ht="15" customHeight="1" x14ac:dyDescent="0.2">
      <c r="A248" s="425" t="s">
        <v>468</v>
      </c>
      <c r="B248" s="417">
        <v>721</v>
      </c>
      <c r="C248" s="417">
        <v>1030</v>
      </c>
      <c r="D248" s="417">
        <v>937</v>
      </c>
      <c r="E248" s="417">
        <v>114</v>
      </c>
      <c r="F248" s="418">
        <v>114</v>
      </c>
      <c r="G248" s="417">
        <v>46</v>
      </c>
      <c r="H248" s="417">
        <v>106</v>
      </c>
      <c r="I248" s="417"/>
      <c r="J248" s="417">
        <v>102</v>
      </c>
      <c r="K248" s="417">
        <v>87</v>
      </c>
      <c r="L248" s="417">
        <v>26</v>
      </c>
      <c r="M248" s="417">
        <v>51</v>
      </c>
      <c r="N248" s="2">
        <f>SUM(B248:M248)</f>
        <v>3334</v>
      </c>
      <c r="O248" s="431">
        <f>IF(N248=0,0,AVERAGE(B248:M248))</f>
        <v>303.09090909090907</v>
      </c>
      <c r="P248" s="61"/>
    </row>
    <row r="249" spans="1:16" s="145" customFormat="1" ht="15" customHeight="1" x14ac:dyDescent="0.2">
      <c r="A249" s="274" t="s">
        <v>469</v>
      </c>
      <c r="B249" s="258"/>
      <c r="C249" s="258"/>
      <c r="D249" s="258"/>
      <c r="E249" s="258">
        <v>900</v>
      </c>
      <c r="F249" s="253">
        <v>1241</v>
      </c>
      <c r="G249" s="258">
        <v>868</v>
      </c>
      <c r="H249" s="258">
        <v>1069</v>
      </c>
      <c r="I249" s="258">
        <v>1010</v>
      </c>
      <c r="J249" s="258">
        <v>1928</v>
      </c>
      <c r="K249" s="258">
        <v>1282</v>
      </c>
      <c r="L249" s="258">
        <v>1778</v>
      </c>
      <c r="M249" s="258">
        <v>1602</v>
      </c>
      <c r="N249" s="278">
        <f>SUM(B249:M249)</f>
        <v>11678</v>
      </c>
      <c r="O249" s="315">
        <f>IF(N249=0,0,AVERAGE(B249:M249))</f>
        <v>1297.5555555555557</v>
      </c>
      <c r="P249" s="61"/>
    </row>
    <row r="250" spans="1:16" s="145" customFormat="1" ht="15" customHeight="1" x14ac:dyDescent="0.2">
      <c r="A250" s="109" t="s">
        <v>31</v>
      </c>
      <c r="B250" s="122">
        <v>20</v>
      </c>
      <c r="C250" s="122">
        <v>35</v>
      </c>
      <c r="D250" s="122">
        <v>37</v>
      </c>
      <c r="E250" s="122">
        <v>40</v>
      </c>
      <c r="F250" s="100">
        <v>39</v>
      </c>
      <c r="G250" s="122">
        <v>45</v>
      </c>
      <c r="H250" s="122">
        <v>47</v>
      </c>
      <c r="I250" s="122">
        <v>47</v>
      </c>
      <c r="J250" s="122">
        <v>50</v>
      </c>
      <c r="K250" s="122">
        <v>45</v>
      </c>
      <c r="L250" s="122">
        <v>48</v>
      </c>
      <c r="M250" s="122">
        <v>15</v>
      </c>
      <c r="N250" s="116">
        <f>SUM(B250:M250)</f>
        <v>468</v>
      </c>
      <c r="O250" s="111">
        <f>IF(N250=0,0,AVERAGE(B250:M250))</f>
        <v>39</v>
      </c>
      <c r="P250" s="61"/>
    </row>
    <row r="251" spans="1:16" s="145" customFormat="1" ht="15" customHeight="1" x14ac:dyDescent="0.2">
      <c r="A251" s="238" t="s">
        <v>0</v>
      </c>
      <c r="B251" s="237">
        <f t="shared" ref="B251:L251" si="52">SUM(B246:B250)</f>
        <v>1609</v>
      </c>
      <c r="C251" s="237">
        <f t="shared" si="52"/>
        <v>1792</v>
      </c>
      <c r="D251" s="237">
        <f t="shared" si="52"/>
        <v>2532</v>
      </c>
      <c r="E251" s="237">
        <f t="shared" si="52"/>
        <v>2176</v>
      </c>
      <c r="F251" s="237">
        <f t="shared" si="52"/>
        <v>3312</v>
      </c>
      <c r="G251" s="237">
        <f t="shared" si="52"/>
        <v>2461</v>
      </c>
      <c r="H251" s="237">
        <f t="shared" si="52"/>
        <v>2412</v>
      </c>
      <c r="I251" s="237">
        <f t="shared" si="52"/>
        <v>2145</v>
      </c>
      <c r="J251" s="237">
        <f t="shared" si="52"/>
        <v>2357</v>
      </c>
      <c r="K251" s="237">
        <f t="shared" si="52"/>
        <v>2026</v>
      </c>
      <c r="L251" s="237">
        <f t="shared" si="52"/>
        <v>2657</v>
      </c>
      <c r="M251" s="237">
        <f>SUM(M246:M250)</f>
        <v>1905</v>
      </c>
      <c r="N251" s="237">
        <f>SUM(N246:N250)</f>
        <v>27384</v>
      </c>
      <c r="O251" s="237">
        <f>SUM(O246:O250)</f>
        <v>2703.2020202020203</v>
      </c>
      <c r="P251" s="61"/>
    </row>
    <row r="252" spans="1:16" s="146" customFormat="1" ht="15" customHeight="1" x14ac:dyDescent="0.2">
      <c r="A252" s="79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346"/>
      <c r="P252" s="62"/>
    </row>
    <row r="253" spans="1:16" ht="15" customHeight="1" x14ac:dyDescent="0.2">
      <c r="A253" s="573" t="s">
        <v>433</v>
      </c>
      <c r="B253" s="574"/>
      <c r="C253" s="574"/>
      <c r="D253" s="574"/>
      <c r="E253" s="574"/>
      <c r="F253" s="574"/>
      <c r="G253" s="574"/>
      <c r="H253" s="574"/>
      <c r="I253" s="574"/>
      <c r="J253" s="574"/>
      <c r="K253" s="574"/>
      <c r="L253" s="574"/>
      <c r="M253" s="574"/>
      <c r="N253" s="574"/>
      <c r="O253" s="575"/>
    </row>
    <row r="254" spans="1:16" s="153" customFormat="1" ht="15" customHeight="1" x14ac:dyDescent="0.2">
      <c r="A254" s="567" t="s">
        <v>280</v>
      </c>
      <c r="B254" s="568"/>
      <c r="C254" s="568"/>
      <c r="D254" s="568"/>
      <c r="E254" s="568"/>
      <c r="F254" s="568"/>
      <c r="G254" s="568"/>
      <c r="H254" s="568"/>
      <c r="I254" s="568"/>
      <c r="J254" s="568"/>
      <c r="K254" s="568"/>
      <c r="L254" s="568"/>
      <c r="M254" s="568"/>
      <c r="N254" s="568"/>
      <c r="O254" s="569"/>
      <c r="P254" s="67"/>
    </row>
    <row r="255" spans="1:16" ht="15" customHeight="1" x14ac:dyDescent="0.2">
      <c r="A255" s="567" t="s">
        <v>180</v>
      </c>
      <c r="B255" s="568"/>
      <c r="C255" s="568"/>
      <c r="D255" s="568"/>
      <c r="E255" s="568"/>
      <c r="F255" s="568"/>
      <c r="G255" s="568"/>
      <c r="H255" s="568"/>
      <c r="I255" s="568"/>
      <c r="J255" s="568"/>
      <c r="K255" s="568"/>
      <c r="L255" s="568"/>
      <c r="M255" s="568"/>
      <c r="N255" s="568"/>
      <c r="O255" s="569"/>
    </row>
    <row r="256" spans="1:16" ht="15" customHeight="1" x14ac:dyDescent="0.2">
      <c r="A256" s="201" t="s">
        <v>179</v>
      </c>
      <c r="B256" s="202">
        <v>0.10277777777777779</v>
      </c>
      <c r="C256" s="416">
        <v>0.20833333333333334</v>
      </c>
      <c r="D256" s="202">
        <v>0.10972222222222222</v>
      </c>
      <c r="E256" s="202">
        <v>7.6388888888888895E-2</v>
      </c>
      <c r="F256" s="202">
        <v>0.25</v>
      </c>
      <c r="G256" s="202">
        <v>6.9444444444444434E-2</v>
      </c>
      <c r="H256" s="202">
        <v>6.9444444444444434E-2</v>
      </c>
      <c r="I256" s="202">
        <v>4.8611111111111112E-2</v>
      </c>
      <c r="J256" s="202">
        <v>4.8611111111111112E-2</v>
      </c>
      <c r="K256" s="202">
        <v>2.0833333333333332E-2</v>
      </c>
      <c r="L256" s="202">
        <v>4.8611111111111112E-2</v>
      </c>
      <c r="M256" s="202">
        <v>4.8611111111111112E-2</v>
      </c>
      <c r="N256" s="203">
        <f>SUM(B256:M256)</f>
        <v>1.101388888888889</v>
      </c>
      <c r="O256" s="345">
        <f>IF(N256=0,0,AVERAGE(B256:M256))</f>
        <v>9.178240740740741E-2</v>
      </c>
    </row>
    <row r="257" spans="1:16" ht="15" customHeight="1" x14ac:dyDescent="0.2">
      <c r="A257" s="274" t="s">
        <v>181</v>
      </c>
      <c r="B257" s="258">
        <v>3</v>
      </c>
      <c r="C257" s="258">
        <v>3</v>
      </c>
      <c r="D257" s="258">
        <v>6</v>
      </c>
      <c r="E257" s="258">
        <v>6</v>
      </c>
      <c r="F257" s="258">
        <v>4</v>
      </c>
      <c r="G257" s="258">
        <v>8</v>
      </c>
      <c r="H257" s="258">
        <v>10</v>
      </c>
      <c r="I257" s="258">
        <v>5</v>
      </c>
      <c r="J257" s="258">
        <v>7</v>
      </c>
      <c r="K257" s="258">
        <v>6</v>
      </c>
      <c r="L257" s="258">
        <v>9</v>
      </c>
      <c r="M257" s="258">
        <v>11</v>
      </c>
      <c r="N257" s="255">
        <f>SUM(B257:M257)</f>
        <v>78</v>
      </c>
      <c r="O257" s="255">
        <f>IF(N257=0,0,AVERAGE(B257:M257))</f>
        <v>6.5</v>
      </c>
    </row>
    <row r="258" spans="1:16" ht="15" customHeight="1" x14ac:dyDescent="0.2">
      <c r="A258" s="204" t="s">
        <v>297</v>
      </c>
      <c r="B258" s="122"/>
      <c r="C258" s="122"/>
      <c r="D258" s="122"/>
      <c r="E258" s="122"/>
      <c r="F258" s="122"/>
      <c r="G258" s="122"/>
      <c r="H258" s="122">
        <v>7</v>
      </c>
      <c r="I258" s="122">
        <v>15</v>
      </c>
      <c r="J258" s="122">
        <v>80</v>
      </c>
      <c r="K258" s="122">
        <v>75</v>
      </c>
      <c r="L258" s="122">
        <v>131</v>
      </c>
      <c r="M258" s="122">
        <v>39</v>
      </c>
      <c r="N258" s="101">
        <f>SUM(B258:M258)</f>
        <v>347</v>
      </c>
      <c r="O258" s="101">
        <f>IF(N258=0,0,AVERAGE(B258:M258))</f>
        <v>57.833333333333336</v>
      </c>
    </row>
    <row r="259" spans="1:16" ht="15" customHeight="1" x14ac:dyDescent="0.2">
      <c r="A259" s="284" t="s">
        <v>296</v>
      </c>
      <c r="B259" s="297">
        <v>0.94330000000000003</v>
      </c>
      <c r="C259" s="297">
        <v>0.94330000000000003</v>
      </c>
      <c r="D259" s="297">
        <v>0.94340000000000002</v>
      </c>
      <c r="E259" s="295">
        <v>1</v>
      </c>
      <c r="F259" s="437">
        <v>1</v>
      </c>
      <c r="G259" s="307">
        <v>1</v>
      </c>
      <c r="H259" s="307">
        <v>1</v>
      </c>
      <c r="I259" s="307">
        <v>1</v>
      </c>
      <c r="J259" s="307">
        <v>1</v>
      </c>
      <c r="K259" s="307">
        <v>1</v>
      </c>
      <c r="L259" s="307">
        <v>1</v>
      </c>
      <c r="M259" s="307">
        <v>1</v>
      </c>
      <c r="N259" s="308">
        <f>AVERAGE(B259:M259)</f>
        <v>0.98583333333333334</v>
      </c>
      <c r="O259" s="308">
        <f>IF(N259=0,0,AVERAGE(B259:M259))</f>
        <v>0.98583333333333334</v>
      </c>
    </row>
    <row r="260" spans="1:16" ht="15" customHeight="1" x14ac:dyDescent="0.2">
      <c r="A260" s="586" t="s">
        <v>182</v>
      </c>
      <c r="B260" s="587"/>
      <c r="C260" s="587"/>
      <c r="D260" s="587"/>
      <c r="E260" s="587"/>
      <c r="F260" s="587"/>
      <c r="G260" s="587"/>
      <c r="H260" s="587"/>
      <c r="I260" s="587"/>
      <c r="J260" s="587"/>
      <c r="K260" s="587"/>
      <c r="L260" s="587"/>
      <c r="M260" s="587"/>
      <c r="N260" s="587"/>
      <c r="O260" s="588"/>
    </row>
    <row r="261" spans="1:16" s="154" customFormat="1" ht="15" customHeight="1" x14ac:dyDescent="0.2">
      <c r="A261" s="546" t="s">
        <v>278</v>
      </c>
      <c r="B261" s="546"/>
      <c r="C261" s="546"/>
      <c r="D261" s="546"/>
      <c r="E261" s="546"/>
      <c r="F261" s="546"/>
      <c r="G261" s="546"/>
      <c r="H261" s="546"/>
      <c r="I261" s="546"/>
      <c r="J261" s="546"/>
      <c r="K261" s="546"/>
      <c r="L261" s="546"/>
      <c r="M261" s="546"/>
      <c r="N261" s="546"/>
      <c r="O261" s="546"/>
      <c r="P261" s="68"/>
    </row>
    <row r="262" spans="1:16" ht="15" customHeight="1" x14ac:dyDescent="0.2">
      <c r="A262" s="593" t="s">
        <v>279</v>
      </c>
      <c r="B262" s="593"/>
      <c r="C262" s="593"/>
      <c r="D262" s="593"/>
      <c r="E262" s="593"/>
      <c r="F262" s="593"/>
      <c r="G262" s="593"/>
      <c r="H262" s="593"/>
      <c r="I262" s="593"/>
      <c r="J262" s="593"/>
      <c r="K262" s="593"/>
      <c r="L262" s="593"/>
      <c r="M262" s="593"/>
      <c r="N262" s="593"/>
      <c r="O262" s="593"/>
    </row>
    <row r="263" spans="1:16" ht="15" customHeight="1" x14ac:dyDescent="0.2">
      <c r="A263" s="205" t="s">
        <v>65</v>
      </c>
      <c r="B263" s="206">
        <v>5</v>
      </c>
      <c r="C263" s="206">
        <v>13</v>
      </c>
      <c r="D263" s="206">
        <v>5</v>
      </c>
      <c r="E263" s="206">
        <v>2</v>
      </c>
      <c r="F263" s="206"/>
      <c r="G263" s="206">
        <v>6</v>
      </c>
      <c r="H263" s="444">
        <v>15</v>
      </c>
      <c r="I263" s="464">
        <v>24</v>
      </c>
      <c r="J263" s="444">
        <v>30</v>
      </c>
      <c r="K263" s="444">
        <v>2</v>
      </c>
      <c r="L263" s="444">
        <v>9</v>
      </c>
      <c r="M263" s="444">
        <v>1</v>
      </c>
      <c r="N263" s="116">
        <f>SUM(B263:M263)</f>
        <v>112</v>
      </c>
      <c r="O263" s="101">
        <f>IF(N263=0,0,AVERAGE(B263:M263))</f>
        <v>10.181818181818182</v>
      </c>
    </row>
    <row r="264" spans="1:16" ht="15" customHeight="1" x14ac:dyDescent="0.2">
      <c r="A264" s="309" t="s">
        <v>151</v>
      </c>
      <c r="B264" s="285">
        <v>3</v>
      </c>
      <c r="C264" s="285">
        <v>7</v>
      </c>
      <c r="D264" s="285">
        <v>4</v>
      </c>
      <c r="E264" s="285"/>
      <c r="F264" s="285">
        <v>2</v>
      </c>
      <c r="G264" s="285">
        <v>3</v>
      </c>
      <c r="H264" s="445">
        <v>8</v>
      </c>
      <c r="I264" s="445">
        <v>6</v>
      </c>
      <c r="J264" s="445">
        <v>8</v>
      </c>
      <c r="K264" s="445">
        <v>9</v>
      </c>
      <c r="L264" s="445"/>
      <c r="M264" s="445"/>
      <c r="N264" s="278">
        <f>SUM(B264:M264)</f>
        <v>50</v>
      </c>
      <c r="O264" s="278">
        <f>IF(N264=0,0,AVERAGE(B264:M264))</f>
        <v>5.5555555555555554</v>
      </c>
    </row>
    <row r="265" spans="1:16" ht="15" customHeight="1" x14ac:dyDescent="0.2">
      <c r="A265" s="108" t="s">
        <v>406</v>
      </c>
      <c r="B265" s="207">
        <v>8</v>
      </c>
      <c r="C265" s="207">
        <v>19</v>
      </c>
      <c r="D265" s="207">
        <v>4</v>
      </c>
      <c r="E265" s="207">
        <v>3</v>
      </c>
      <c r="F265" s="207">
        <v>3</v>
      </c>
      <c r="G265" s="207">
        <v>5</v>
      </c>
      <c r="H265" s="210">
        <v>5</v>
      </c>
      <c r="I265" s="465">
        <v>6</v>
      </c>
      <c r="J265" s="210">
        <v>4</v>
      </c>
      <c r="K265" s="210">
        <v>13</v>
      </c>
      <c r="L265" s="210">
        <v>2</v>
      </c>
      <c r="M265" s="210"/>
      <c r="N265" s="101">
        <f t="shared" ref="N265:N270" si="53">SUM(B265:M265)</f>
        <v>72</v>
      </c>
      <c r="O265" s="101">
        <f t="shared" ref="O265:O270" si="54">IF(N265=0,0,AVERAGE(B265:M265))</f>
        <v>6.5454545454545459</v>
      </c>
    </row>
    <row r="266" spans="1:16" ht="15" customHeight="1" x14ac:dyDescent="0.2">
      <c r="A266" s="309" t="s">
        <v>377</v>
      </c>
      <c r="B266" s="285">
        <v>9</v>
      </c>
      <c r="C266" s="285">
        <v>1</v>
      </c>
      <c r="D266" s="285">
        <v>3</v>
      </c>
      <c r="E266" s="285">
        <v>1</v>
      </c>
      <c r="F266" s="285">
        <v>6</v>
      </c>
      <c r="G266" s="285">
        <v>2</v>
      </c>
      <c r="H266" s="445">
        <v>5</v>
      </c>
      <c r="I266" s="445">
        <v>1</v>
      </c>
      <c r="J266" s="445">
        <v>10</v>
      </c>
      <c r="K266" s="445">
        <v>12</v>
      </c>
      <c r="L266" s="445">
        <v>15</v>
      </c>
      <c r="M266" s="445">
        <v>5</v>
      </c>
      <c r="N266" s="255">
        <f t="shared" si="53"/>
        <v>70</v>
      </c>
      <c r="O266" s="255">
        <f t="shared" si="54"/>
        <v>5.833333333333333</v>
      </c>
    </row>
    <row r="267" spans="1:16" ht="15" customHeight="1" x14ac:dyDescent="0.2">
      <c r="A267" s="108" t="s">
        <v>55</v>
      </c>
      <c r="B267" s="207">
        <v>6</v>
      </c>
      <c r="C267" s="207">
        <v>9</v>
      </c>
      <c r="D267" s="207">
        <v>3</v>
      </c>
      <c r="E267" s="207"/>
      <c r="F267" s="207">
        <v>2</v>
      </c>
      <c r="G267" s="207">
        <v>2</v>
      </c>
      <c r="H267" s="210">
        <v>3</v>
      </c>
      <c r="I267" s="465">
        <v>1</v>
      </c>
      <c r="J267" s="210"/>
      <c r="K267" s="210">
        <v>4</v>
      </c>
      <c r="L267" s="210">
        <v>9</v>
      </c>
      <c r="M267" s="210">
        <v>6</v>
      </c>
      <c r="N267" s="101">
        <f t="shared" si="53"/>
        <v>45</v>
      </c>
      <c r="O267" s="101">
        <f t="shared" si="54"/>
        <v>4.5</v>
      </c>
    </row>
    <row r="268" spans="1:16" ht="15" customHeight="1" x14ac:dyDescent="0.2">
      <c r="A268" s="309" t="s">
        <v>409</v>
      </c>
      <c r="B268" s="285">
        <v>12</v>
      </c>
      <c r="C268" s="285">
        <v>23</v>
      </c>
      <c r="D268" s="285">
        <v>9</v>
      </c>
      <c r="E268" s="285">
        <v>31</v>
      </c>
      <c r="F268" s="285">
        <v>7</v>
      </c>
      <c r="G268" s="285">
        <v>7</v>
      </c>
      <c r="H268" s="445">
        <v>17</v>
      </c>
      <c r="I268" s="445">
        <v>51</v>
      </c>
      <c r="J268" s="445">
        <v>58</v>
      </c>
      <c r="K268" s="445">
        <v>42</v>
      </c>
      <c r="L268" s="445">
        <v>35</v>
      </c>
      <c r="M268" s="445">
        <v>25</v>
      </c>
      <c r="N268" s="255">
        <f t="shared" si="53"/>
        <v>317</v>
      </c>
      <c r="O268" s="255">
        <f t="shared" si="54"/>
        <v>26.416666666666668</v>
      </c>
    </row>
    <row r="269" spans="1:16" ht="15" customHeight="1" x14ac:dyDescent="0.2">
      <c r="A269" s="109" t="s">
        <v>408</v>
      </c>
      <c r="B269" s="207">
        <v>4</v>
      </c>
      <c r="C269" s="207">
        <v>8</v>
      </c>
      <c r="D269" s="207">
        <v>2</v>
      </c>
      <c r="E269" s="207">
        <v>5</v>
      </c>
      <c r="F269" s="207">
        <v>2</v>
      </c>
      <c r="G269" s="207">
        <v>1</v>
      </c>
      <c r="H269" s="210">
        <v>3</v>
      </c>
      <c r="I269" s="465">
        <v>8</v>
      </c>
      <c r="J269" s="210">
        <v>10</v>
      </c>
      <c r="K269" s="210">
        <v>13</v>
      </c>
      <c r="L269" s="210">
        <v>15</v>
      </c>
      <c r="M269" s="210">
        <v>1</v>
      </c>
      <c r="N269" s="101">
        <f t="shared" si="53"/>
        <v>72</v>
      </c>
      <c r="O269" s="101">
        <f t="shared" si="54"/>
        <v>6</v>
      </c>
    </row>
    <row r="270" spans="1:16" ht="15" customHeight="1" x14ac:dyDescent="0.2">
      <c r="A270" s="274" t="s">
        <v>286</v>
      </c>
      <c r="B270" s="285">
        <v>3</v>
      </c>
      <c r="C270" s="285">
        <v>3</v>
      </c>
      <c r="D270" s="285">
        <v>3</v>
      </c>
      <c r="E270" s="285"/>
      <c r="F270" s="310"/>
      <c r="G270" s="285"/>
      <c r="H270" s="445">
        <v>2</v>
      </c>
      <c r="I270" s="445">
        <v>3</v>
      </c>
      <c r="J270" s="445">
        <v>6</v>
      </c>
      <c r="K270" s="445">
        <v>4</v>
      </c>
      <c r="L270" s="445">
        <v>7</v>
      </c>
      <c r="M270" s="445">
        <v>3</v>
      </c>
      <c r="N270" s="255">
        <f t="shared" si="53"/>
        <v>34</v>
      </c>
      <c r="O270" s="255">
        <f t="shared" si="54"/>
        <v>3.7777777777777777</v>
      </c>
    </row>
    <row r="271" spans="1:16" ht="15" customHeight="1" x14ac:dyDescent="0.2">
      <c r="A271" s="238" t="s">
        <v>0</v>
      </c>
      <c r="B271" s="244">
        <f t="shared" ref="B271:G271" si="55">SUM(B263:B270)</f>
        <v>50</v>
      </c>
      <c r="C271" s="244">
        <f t="shared" si="55"/>
        <v>83</v>
      </c>
      <c r="D271" s="244">
        <f t="shared" si="55"/>
        <v>33</v>
      </c>
      <c r="E271" s="244">
        <f t="shared" si="55"/>
        <v>42</v>
      </c>
      <c r="F271" s="244">
        <f t="shared" si="55"/>
        <v>22</v>
      </c>
      <c r="G271" s="244">
        <f t="shared" si="55"/>
        <v>26</v>
      </c>
      <c r="H271" s="244">
        <f t="shared" ref="H271:L271" si="56">SUM(H263:H270)</f>
        <v>58</v>
      </c>
      <c r="I271" s="244">
        <f t="shared" si="56"/>
        <v>100</v>
      </c>
      <c r="J271" s="244">
        <f t="shared" si="56"/>
        <v>126</v>
      </c>
      <c r="K271" s="244">
        <f t="shared" si="56"/>
        <v>99</v>
      </c>
      <c r="L271" s="244">
        <f t="shared" si="56"/>
        <v>92</v>
      </c>
      <c r="M271" s="244">
        <f>SUM(M263:M270)</f>
        <v>41</v>
      </c>
      <c r="N271" s="240">
        <f>SUM(B271:M271)</f>
        <v>772</v>
      </c>
      <c r="O271" s="240">
        <f>IF(N271=0,0,AVERAGE(B271:M271))</f>
        <v>64.333333333333329</v>
      </c>
    </row>
    <row r="272" spans="1:16" ht="15" customHeight="1" x14ac:dyDescent="0.2">
      <c r="A272" s="590"/>
      <c r="B272" s="591"/>
      <c r="C272" s="591"/>
      <c r="D272" s="591"/>
      <c r="E272" s="591"/>
      <c r="F272" s="591"/>
      <c r="G272" s="591"/>
      <c r="H272" s="591"/>
      <c r="I272" s="591"/>
      <c r="J272" s="591"/>
      <c r="K272" s="591"/>
      <c r="L272" s="591"/>
      <c r="M272" s="591"/>
      <c r="N272" s="591"/>
      <c r="O272" s="592"/>
    </row>
    <row r="273" spans="1:15" ht="15" customHeight="1" x14ac:dyDescent="0.2">
      <c r="A273" s="546" t="s">
        <v>454</v>
      </c>
      <c r="B273" s="546"/>
      <c r="C273" s="546"/>
      <c r="D273" s="546"/>
      <c r="E273" s="546"/>
      <c r="F273" s="546"/>
      <c r="G273" s="546"/>
      <c r="H273" s="546"/>
      <c r="I273" s="546"/>
      <c r="J273" s="546"/>
      <c r="K273" s="546"/>
      <c r="L273" s="546"/>
      <c r="M273" s="546"/>
      <c r="N273" s="546"/>
      <c r="O273" s="546"/>
    </row>
    <row r="274" spans="1:15" ht="15" customHeight="1" x14ac:dyDescent="0.2">
      <c r="A274" s="208" t="s">
        <v>414</v>
      </c>
      <c r="B274" s="112"/>
      <c r="C274" s="112"/>
      <c r="D274" s="112"/>
      <c r="E274" s="112"/>
      <c r="F274" s="112"/>
      <c r="G274" s="112"/>
      <c r="H274" s="112"/>
      <c r="I274" s="462"/>
      <c r="J274" s="112"/>
      <c r="K274" s="112"/>
      <c r="L274" s="112"/>
      <c r="M274" s="112"/>
      <c r="N274" s="116">
        <f>SUM(B274:M274)</f>
        <v>0</v>
      </c>
      <c r="O274" s="101">
        <f>IF(N274=0,0,AVERAGE(B274:M274))</f>
        <v>0</v>
      </c>
    </row>
    <row r="275" spans="1:15" ht="15" customHeight="1" x14ac:dyDescent="0.2">
      <c r="A275" s="311" t="s">
        <v>415</v>
      </c>
      <c r="B275" s="312"/>
      <c r="C275" s="312"/>
      <c r="D275" s="312"/>
      <c r="E275" s="312"/>
      <c r="F275" s="312"/>
      <c r="G275" s="312"/>
      <c r="H275" s="312"/>
      <c r="I275" s="312">
        <v>54</v>
      </c>
      <c r="J275" s="312">
        <v>94</v>
      </c>
      <c r="K275" s="312">
        <v>42</v>
      </c>
      <c r="L275" s="312">
        <v>38</v>
      </c>
      <c r="M275" s="312">
        <v>17</v>
      </c>
      <c r="N275" s="255">
        <f t="shared" ref="N275:N284" si="57">SUM(B275:M275)</f>
        <v>245</v>
      </c>
      <c r="O275" s="255">
        <f t="shared" ref="O275:O284" si="58">IF(N275=0,0,AVERAGE(B275:M275))</f>
        <v>49</v>
      </c>
    </row>
    <row r="276" spans="1:15" ht="15" customHeight="1" x14ac:dyDescent="0.2">
      <c r="A276" s="209" t="s">
        <v>416</v>
      </c>
      <c r="B276" s="110"/>
      <c r="C276" s="110"/>
      <c r="D276" s="110"/>
      <c r="E276" s="110"/>
      <c r="F276" s="110"/>
      <c r="G276" s="110"/>
      <c r="H276" s="110"/>
      <c r="I276" s="463"/>
      <c r="J276" s="110"/>
      <c r="K276" s="110"/>
      <c r="L276" s="110"/>
      <c r="M276" s="110"/>
      <c r="N276" s="101">
        <f t="shared" si="57"/>
        <v>0</v>
      </c>
      <c r="O276" s="101">
        <f t="shared" si="58"/>
        <v>0</v>
      </c>
    </row>
    <row r="277" spans="1:15" ht="15" customHeight="1" x14ac:dyDescent="0.2">
      <c r="A277" s="311" t="s">
        <v>417</v>
      </c>
      <c r="B277" s="312"/>
      <c r="C277" s="312"/>
      <c r="D277" s="312"/>
      <c r="E277" s="312"/>
      <c r="F277" s="312"/>
      <c r="G277" s="312">
        <v>2</v>
      </c>
      <c r="H277" s="312"/>
      <c r="I277" s="312">
        <v>24</v>
      </c>
      <c r="J277" s="312">
        <v>21</v>
      </c>
      <c r="K277" s="312">
        <v>24</v>
      </c>
      <c r="L277" s="312">
        <v>23</v>
      </c>
      <c r="M277" s="312">
        <v>9</v>
      </c>
      <c r="N277" s="255">
        <f t="shared" si="57"/>
        <v>103</v>
      </c>
      <c r="O277" s="255">
        <f t="shared" si="58"/>
        <v>17.166666666666668</v>
      </c>
    </row>
    <row r="278" spans="1:15" ht="15" customHeight="1" x14ac:dyDescent="0.2">
      <c r="A278" s="209" t="s">
        <v>418</v>
      </c>
      <c r="B278" s="110"/>
      <c r="C278" s="110"/>
      <c r="D278" s="110"/>
      <c r="E278" s="110"/>
      <c r="F278" s="110"/>
      <c r="G278" s="110">
        <v>2</v>
      </c>
      <c r="H278" s="110">
        <v>12</v>
      </c>
      <c r="I278" s="463"/>
      <c r="J278" s="110"/>
      <c r="K278" s="110"/>
      <c r="L278" s="110"/>
      <c r="M278" s="110"/>
      <c r="N278" s="101">
        <f t="shared" si="57"/>
        <v>14</v>
      </c>
      <c r="O278" s="101">
        <f t="shared" si="58"/>
        <v>7</v>
      </c>
    </row>
    <row r="279" spans="1:15" ht="15" customHeight="1" x14ac:dyDescent="0.2">
      <c r="A279" s="311" t="s">
        <v>419</v>
      </c>
      <c r="B279" s="312"/>
      <c r="C279" s="312"/>
      <c r="D279" s="312"/>
      <c r="E279" s="312"/>
      <c r="F279" s="312"/>
      <c r="G279" s="312">
        <v>12</v>
      </c>
      <c r="H279" s="312">
        <v>21</v>
      </c>
      <c r="I279" s="312">
        <v>22</v>
      </c>
      <c r="J279" s="312">
        <v>11</v>
      </c>
      <c r="K279" s="312">
        <v>33</v>
      </c>
      <c r="L279" s="312">
        <v>31</v>
      </c>
      <c r="M279" s="312">
        <v>15</v>
      </c>
      <c r="N279" s="255">
        <f t="shared" si="57"/>
        <v>145</v>
      </c>
      <c r="O279" s="255">
        <f t="shared" si="58"/>
        <v>20.714285714285715</v>
      </c>
    </row>
    <row r="280" spans="1:15" ht="15" customHeight="1" x14ac:dyDescent="0.2">
      <c r="A280" s="209" t="s">
        <v>4</v>
      </c>
      <c r="B280" s="110">
        <v>50</v>
      </c>
      <c r="C280" s="110">
        <v>83</v>
      </c>
      <c r="D280" s="110">
        <v>33</v>
      </c>
      <c r="E280" s="110">
        <v>42</v>
      </c>
      <c r="F280" s="110">
        <v>22</v>
      </c>
      <c r="G280" s="110">
        <v>6</v>
      </c>
      <c r="H280" s="110"/>
      <c r="I280" s="463"/>
      <c r="J280" s="110"/>
      <c r="K280" s="110"/>
      <c r="L280" s="110"/>
      <c r="M280" s="110"/>
      <c r="N280" s="101">
        <f t="shared" si="57"/>
        <v>236</v>
      </c>
      <c r="O280" s="101">
        <f t="shared" si="58"/>
        <v>39.333333333333336</v>
      </c>
    </row>
    <row r="281" spans="1:15" ht="15" customHeight="1" x14ac:dyDescent="0.2">
      <c r="A281" s="311" t="s">
        <v>420</v>
      </c>
      <c r="B281" s="312"/>
      <c r="C281" s="312"/>
      <c r="D281" s="312"/>
      <c r="E281" s="312"/>
      <c r="F281" s="312"/>
      <c r="G281" s="312"/>
      <c r="H281" s="312"/>
      <c r="I281" s="312"/>
      <c r="J281" s="312"/>
      <c r="K281" s="312"/>
      <c r="L281" s="312"/>
      <c r="M281" s="312"/>
      <c r="N281" s="255">
        <f t="shared" si="57"/>
        <v>0</v>
      </c>
      <c r="O281" s="255">
        <f t="shared" si="58"/>
        <v>0</v>
      </c>
    </row>
    <row r="282" spans="1:15" ht="15" customHeight="1" x14ac:dyDescent="0.2">
      <c r="A282" s="209" t="s">
        <v>421</v>
      </c>
      <c r="B282" s="110"/>
      <c r="C282" s="110"/>
      <c r="D282" s="110"/>
      <c r="E282" s="110"/>
      <c r="F282" s="110"/>
      <c r="G282" s="110">
        <v>1</v>
      </c>
      <c r="H282" s="110"/>
      <c r="I282" s="463"/>
      <c r="J282" s="110"/>
      <c r="K282" s="110"/>
      <c r="L282" s="110"/>
      <c r="M282" s="110"/>
      <c r="N282" s="101">
        <f t="shared" si="57"/>
        <v>1</v>
      </c>
      <c r="O282" s="101">
        <f t="shared" si="58"/>
        <v>1</v>
      </c>
    </row>
    <row r="283" spans="1:15" ht="15" customHeight="1" x14ac:dyDescent="0.2">
      <c r="A283" s="311" t="s">
        <v>422</v>
      </c>
      <c r="B283" s="312"/>
      <c r="C283" s="312"/>
      <c r="D283" s="312"/>
      <c r="E283" s="312"/>
      <c r="F283" s="312"/>
      <c r="G283" s="312">
        <v>3</v>
      </c>
      <c r="H283" s="312"/>
      <c r="I283" s="312"/>
      <c r="J283" s="312"/>
      <c r="K283" s="312"/>
      <c r="L283" s="312"/>
      <c r="M283" s="312"/>
      <c r="N283" s="255">
        <f t="shared" si="57"/>
        <v>3</v>
      </c>
      <c r="O283" s="255">
        <f t="shared" si="58"/>
        <v>3</v>
      </c>
    </row>
    <row r="284" spans="1:15" ht="15" customHeight="1" x14ac:dyDescent="0.2">
      <c r="A284" s="209" t="s">
        <v>423</v>
      </c>
      <c r="B284" s="110"/>
      <c r="C284" s="110"/>
      <c r="D284" s="110"/>
      <c r="E284" s="110"/>
      <c r="F284" s="110"/>
      <c r="G284" s="110"/>
      <c r="H284" s="110"/>
      <c r="I284" s="463"/>
      <c r="J284" s="110"/>
      <c r="K284" s="110"/>
      <c r="L284" s="110"/>
      <c r="M284" s="110"/>
      <c r="N284" s="101">
        <f t="shared" si="57"/>
        <v>0</v>
      </c>
      <c r="O284" s="101">
        <f t="shared" si="58"/>
        <v>0</v>
      </c>
    </row>
    <row r="285" spans="1:15" ht="15" customHeight="1" x14ac:dyDescent="0.2">
      <c r="A285" s="311" t="s">
        <v>20</v>
      </c>
      <c r="B285" s="312"/>
      <c r="C285" s="312"/>
      <c r="D285" s="312"/>
      <c r="E285" s="312"/>
      <c r="F285" s="312"/>
      <c r="G285" s="312"/>
      <c r="H285" s="312"/>
      <c r="I285" s="312"/>
      <c r="J285" s="312"/>
      <c r="K285" s="312"/>
      <c r="L285" s="312"/>
      <c r="M285" s="312"/>
      <c r="N285" s="255">
        <f>SUM(B285:M285)</f>
        <v>0</v>
      </c>
      <c r="O285" s="255">
        <f>IF(N285=0,0,AVERAGE(B285:M285))</f>
        <v>0</v>
      </c>
    </row>
    <row r="286" spans="1:15" ht="15" customHeight="1" x14ac:dyDescent="0.2">
      <c r="A286" s="209" t="s">
        <v>2</v>
      </c>
      <c r="B286" s="110"/>
      <c r="C286" s="110"/>
      <c r="D286" s="110"/>
      <c r="E286" s="110"/>
      <c r="F286" s="110"/>
      <c r="G286" s="110"/>
      <c r="H286" s="110">
        <v>25</v>
      </c>
      <c r="I286" s="463"/>
      <c r="J286" s="110"/>
      <c r="K286" s="110"/>
      <c r="L286" s="110"/>
      <c r="M286" s="110"/>
      <c r="N286" s="101">
        <f>SUM(B286:M286)</f>
        <v>25</v>
      </c>
      <c r="O286" s="101">
        <f>IF(N286=0,0,AVERAGE(B286:M286))</f>
        <v>25</v>
      </c>
    </row>
    <row r="287" spans="1:15" ht="15" customHeight="1" x14ac:dyDescent="0.2">
      <c r="A287" s="556"/>
      <c r="B287" s="557"/>
      <c r="C287" s="557"/>
      <c r="D287" s="557"/>
      <c r="E287" s="557"/>
      <c r="F287" s="557"/>
      <c r="G287" s="557"/>
      <c r="H287" s="557"/>
      <c r="I287" s="557"/>
      <c r="J287" s="557"/>
      <c r="K287" s="557"/>
      <c r="L287" s="557"/>
      <c r="M287" s="557"/>
      <c r="N287" s="557"/>
      <c r="O287" s="558"/>
    </row>
    <row r="288" spans="1:15" ht="15" customHeight="1" x14ac:dyDescent="0.2">
      <c r="A288" s="236" t="s">
        <v>425</v>
      </c>
      <c r="B288" s="237">
        <f t="shared" ref="B288:G288" si="59">B271</f>
        <v>50</v>
      </c>
      <c r="C288" s="237">
        <f t="shared" si="59"/>
        <v>83</v>
      </c>
      <c r="D288" s="237">
        <f t="shared" si="59"/>
        <v>33</v>
      </c>
      <c r="E288" s="237">
        <f t="shared" si="59"/>
        <v>42</v>
      </c>
      <c r="F288" s="237">
        <f t="shared" si="59"/>
        <v>22</v>
      </c>
      <c r="G288" s="237">
        <f t="shared" si="59"/>
        <v>26</v>
      </c>
      <c r="H288" s="237">
        <f>H271</f>
        <v>58</v>
      </c>
      <c r="I288" s="237">
        <f>SUM(I274:I286)</f>
        <v>100</v>
      </c>
      <c r="J288" s="237">
        <f>SUM(J274:J286)</f>
        <v>126</v>
      </c>
      <c r="K288" s="237">
        <f>SUM(K274:K286)</f>
        <v>99</v>
      </c>
      <c r="L288" s="237">
        <f>SUM(L274:L286)</f>
        <v>92</v>
      </c>
      <c r="M288" s="237">
        <f>SUM(M274:M286)</f>
        <v>41</v>
      </c>
      <c r="N288" s="237">
        <f>SUM(B288:M288)</f>
        <v>772</v>
      </c>
      <c r="O288" s="237">
        <f>IF(N288=0,0,AVERAGE(B288:M288))</f>
        <v>64.333333333333329</v>
      </c>
    </row>
    <row r="289" spans="1:16" ht="15" customHeight="1" x14ac:dyDescent="0.2">
      <c r="A289" s="344" t="s">
        <v>1</v>
      </c>
      <c r="B289" s="239">
        <f t="shared" ref="B289:M289" si="60">B288/B408</f>
        <v>1.6129032258064515</v>
      </c>
      <c r="C289" s="239">
        <f t="shared" si="60"/>
        <v>2.9642857142857144</v>
      </c>
      <c r="D289" s="239">
        <f t="shared" si="60"/>
        <v>1.064516129032258</v>
      </c>
      <c r="E289" s="239">
        <f t="shared" si="60"/>
        <v>1.4</v>
      </c>
      <c r="F289" s="239">
        <f t="shared" si="60"/>
        <v>0.70967741935483875</v>
      </c>
      <c r="G289" s="239">
        <f t="shared" si="60"/>
        <v>0.8666666666666667</v>
      </c>
      <c r="H289" s="239">
        <f t="shared" si="60"/>
        <v>1.8709677419354838</v>
      </c>
      <c r="I289" s="239">
        <f t="shared" si="60"/>
        <v>3.225806451612903</v>
      </c>
      <c r="J289" s="239">
        <f t="shared" si="60"/>
        <v>4.2</v>
      </c>
      <c r="K289" s="239">
        <f t="shared" si="60"/>
        <v>3.193548387096774</v>
      </c>
      <c r="L289" s="239">
        <f t="shared" si="60"/>
        <v>3.0666666666666669</v>
      </c>
      <c r="M289" s="239">
        <f t="shared" si="60"/>
        <v>1.3225806451612903</v>
      </c>
      <c r="N289" s="237">
        <f>SUM(B289:M289)</f>
        <v>25.497619047619047</v>
      </c>
      <c r="O289" s="237">
        <f>IF(N289=0,0,AVERAGE(B289:M289))</f>
        <v>2.1248015873015871</v>
      </c>
    </row>
    <row r="290" spans="1:16" ht="15" customHeight="1" x14ac:dyDescent="0.2">
      <c r="A290" s="553"/>
      <c r="B290" s="554"/>
      <c r="C290" s="554"/>
      <c r="D290" s="554"/>
      <c r="E290" s="554"/>
      <c r="F290" s="554"/>
      <c r="G290" s="554"/>
      <c r="H290" s="554"/>
      <c r="I290" s="554"/>
      <c r="J290" s="554"/>
      <c r="K290" s="554"/>
      <c r="L290" s="554"/>
      <c r="M290" s="554"/>
      <c r="N290" s="554"/>
      <c r="O290" s="555"/>
    </row>
    <row r="291" spans="1:16" x14ac:dyDescent="0.2">
      <c r="A291" s="545" t="s">
        <v>455</v>
      </c>
      <c r="B291" s="545"/>
      <c r="C291" s="545"/>
      <c r="D291" s="545"/>
      <c r="E291" s="545"/>
      <c r="F291" s="545"/>
      <c r="G291" s="545"/>
      <c r="H291" s="545"/>
      <c r="I291" s="545"/>
      <c r="J291" s="545"/>
      <c r="K291" s="545"/>
      <c r="L291" s="545"/>
      <c r="M291" s="545"/>
      <c r="N291" s="545"/>
      <c r="O291" s="545"/>
    </row>
    <row r="292" spans="1:16" s="154" customFormat="1" x14ac:dyDescent="0.2">
      <c r="A292" s="546" t="s">
        <v>456</v>
      </c>
      <c r="B292" s="546"/>
      <c r="C292" s="546"/>
      <c r="D292" s="546"/>
      <c r="E292" s="546"/>
      <c r="F292" s="546"/>
      <c r="G292" s="546"/>
      <c r="H292" s="546"/>
      <c r="I292" s="546"/>
      <c r="J292" s="546"/>
      <c r="K292" s="546"/>
      <c r="L292" s="546"/>
      <c r="M292" s="546"/>
      <c r="N292" s="546"/>
      <c r="O292" s="546"/>
      <c r="P292" s="68"/>
    </row>
    <row r="293" spans="1:16" s="154" customFormat="1" ht="15" customHeight="1" x14ac:dyDescent="0.2">
      <c r="A293" s="589" t="s">
        <v>457</v>
      </c>
      <c r="B293" s="589"/>
      <c r="C293" s="589"/>
      <c r="D293" s="589"/>
      <c r="E293" s="589"/>
      <c r="F293" s="589"/>
      <c r="G293" s="589"/>
      <c r="H293" s="589"/>
      <c r="I293" s="589"/>
      <c r="J293" s="589"/>
      <c r="K293" s="589"/>
      <c r="L293" s="589"/>
      <c r="M293" s="589"/>
      <c r="N293" s="589"/>
      <c r="O293" s="589"/>
      <c r="P293" s="68"/>
    </row>
    <row r="294" spans="1:16" x14ac:dyDescent="0.2">
      <c r="A294" s="235" t="s">
        <v>283</v>
      </c>
      <c r="B294" s="207">
        <v>64</v>
      </c>
      <c r="C294" s="207">
        <v>61</v>
      </c>
      <c r="D294" s="207">
        <v>71</v>
      </c>
      <c r="E294" s="207">
        <v>79</v>
      </c>
      <c r="F294" s="207">
        <v>71</v>
      </c>
      <c r="G294" s="207">
        <v>66</v>
      </c>
      <c r="H294" s="210">
        <v>69</v>
      </c>
      <c r="I294" s="210">
        <v>63</v>
      </c>
      <c r="J294" s="210">
        <v>66</v>
      </c>
      <c r="K294" s="207">
        <v>81</v>
      </c>
      <c r="L294" s="207">
        <v>90</v>
      </c>
      <c r="M294" s="207">
        <v>72</v>
      </c>
      <c r="N294" s="101">
        <f t="shared" ref="N294:N297" si="61">INDEX(B294:M294,COUNT(B294:M294))</f>
        <v>72</v>
      </c>
      <c r="O294" s="101">
        <f>IF(N294=0,0,AVERAGE(B294:M294))</f>
        <v>71.083333333333329</v>
      </c>
    </row>
    <row r="295" spans="1:16" x14ac:dyDescent="0.2">
      <c r="A295" s="343" t="s">
        <v>284</v>
      </c>
      <c r="B295" s="285">
        <v>65</v>
      </c>
      <c r="C295" s="285">
        <v>74</v>
      </c>
      <c r="D295" s="285">
        <v>67</v>
      </c>
      <c r="E295" s="285">
        <v>63</v>
      </c>
      <c r="F295" s="285">
        <v>71</v>
      </c>
      <c r="G295" s="285">
        <v>75</v>
      </c>
      <c r="H295" s="313">
        <v>82</v>
      </c>
      <c r="I295" s="313">
        <v>84</v>
      </c>
      <c r="J295" s="313">
        <v>84</v>
      </c>
      <c r="K295" s="285">
        <v>88</v>
      </c>
      <c r="L295" s="285">
        <v>79</v>
      </c>
      <c r="M295" s="285">
        <v>99</v>
      </c>
      <c r="N295" s="255">
        <f t="shared" si="61"/>
        <v>99</v>
      </c>
      <c r="O295" s="255">
        <f>IF(N295=0,0,AVERAGE(B295:M295))</f>
        <v>77.583333333333329</v>
      </c>
    </row>
    <row r="296" spans="1:16" x14ac:dyDescent="0.2">
      <c r="A296" s="235" t="s">
        <v>285</v>
      </c>
      <c r="B296" s="207">
        <v>33</v>
      </c>
      <c r="C296" s="207">
        <v>35</v>
      </c>
      <c r="D296" s="207">
        <v>35</v>
      </c>
      <c r="E296" s="207">
        <v>35</v>
      </c>
      <c r="F296" s="207">
        <v>35</v>
      </c>
      <c r="G296" s="207">
        <v>40</v>
      </c>
      <c r="H296" s="210">
        <v>38</v>
      </c>
      <c r="I296" s="210">
        <v>39</v>
      </c>
      <c r="J296" s="210">
        <v>37</v>
      </c>
      <c r="K296" s="207">
        <v>40</v>
      </c>
      <c r="L296" s="207">
        <v>37</v>
      </c>
      <c r="M296" s="207">
        <v>40</v>
      </c>
      <c r="N296" s="101">
        <f t="shared" si="61"/>
        <v>40</v>
      </c>
      <c r="O296" s="101">
        <f>IF(N296=0,0,AVERAGE(B296:M296))</f>
        <v>37</v>
      </c>
    </row>
    <row r="297" spans="1:16" x14ac:dyDescent="0.2">
      <c r="A297" s="343" t="s">
        <v>286</v>
      </c>
      <c r="B297" s="285">
        <v>12</v>
      </c>
      <c r="C297" s="285">
        <v>14</v>
      </c>
      <c r="D297" s="285">
        <v>14</v>
      </c>
      <c r="E297" s="285">
        <v>9</v>
      </c>
      <c r="F297" s="285">
        <v>13</v>
      </c>
      <c r="G297" s="285">
        <v>12</v>
      </c>
      <c r="H297" s="313">
        <v>12</v>
      </c>
      <c r="I297" s="313">
        <v>12</v>
      </c>
      <c r="J297" s="313">
        <v>12</v>
      </c>
      <c r="K297" s="285">
        <v>8</v>
      </c>
      <c r="L297" s="285">
        <v>16</v>
      </c>
      <c r="M297" s="285">
        <v>11</v>
      </c>
      <c r="N297" s="255">
        <f t="shared" si="61"/>
        <v>11</v>
      </c>
      <c r="O297" s="255">
        <f>IF(N297=0,0,AVERAGE(B297:M297))</f>
        <v>12.083333333333334</v>
      </c>
    </row>
    <row r="298" spans="1:16" x14ac:dyDescent="0.2">
      <c r="A298" s="236" t="s">
        <v>362</v>
      </c>
      <c r="B298" s="237">
        <f t="shared" ref="B298:L298" si="62">SUM(B294:B297)</f>
        <v>174</v>
      </c>
      <c r="C298" s="237">
        <f t="shared" si="62"/>
        <v>184</v>
      </c>
      <c r="D298" s="237">
        <f t="shared" si="62"/>
        <v>187</v>
      </c>
      <c r="E298" s="237">
        <f t="shared" si="62"/>
        <v>186</v>
      </c>
      <c r="F298" s="237">
        <f t="shared" si="62"/>
        <v>190</v>
      </c>
      <c r="G298" s="237">
        <f t="shared" si="62"/>
        <v>193</v>
      </c>
      <c r="H298" s="237">
        <f t="shared" si="62"/>
        <v>201</v>
      </c>
      <c r="I298" s="237">
        <f t="shared" si="62"/>
        <v>198</v>
      </c>
      <c r="J298" s="237">
        <f t="shared" si="62"/>
        <v>199</v>
      </c>
      <c r="K298" s="237">
        <f t="shared" si="62"/>
        <v>217</v>
      </c>
      <c r="L298" s="237">
        <f t="shared" si="62"/>
        <v>222</v>
      </c>
      <c r="M298" s="237">
        <f>SUM(M294:M297)</f>
        <v>222</v>
      </c>
      <c r="N298" s="237">
        <f>SUM(N294:N297)</f>
        <v>222</v>
      </c>
      <c r="O298" s="237">
        <f>AVERAGEA(B298:M298)</f>
        <v>197.75</v>
      </c>
    </row>
    <row r="299" spans="1:16" ht="14.25" x14ac:dyDescent="0.2">
      <c r="A299" s="584"/>
      <c r="B299" s="584"/>
      <c r="C299" s="584"/>
      <c r="D299" s="584"/>
      <c r="E299" s="584"/>
      <c r="F299" s="584"/>
      <c r="G299" s="584"/>
      <c r="H299" s="584"/>
      <c r="I299" s="584"/>
      <c r="J299" s="584"/>
      <c r="K299" s="584"/>
      <c r="L299" s="584"/>
      <c r="M299" s="584"/>
      <c r="N299" s="584"/>
      <c r="O299" s="584"/>
    </row>
    <row r="300" spans="1:16" x14ac:dyDescent="0.2">
      <c r="A300" s="209" t="s">
        <v>359</v>
      </c>
      <c r="B300" s="100">
        <v>16</v>
      </c>
      <c r="C300" s="100">
        <v>16</v>
      </c>
      <c r="D300" s="100">
        <v>16</v>
      </c>
      <c r="E300" s="211">
        <v>16</v>
      </c>
      <c r="F300" s="117">
        <v>16</v>
      </c>
      <c r="G300" s="117">
        <v>16</v>
      </c>
      <c r="H300" s="117">
        <v>19</v>
      </c>
      <c r="I300" s="117">
        <v>14</v>
      </c>
      <c r="J300" s="117">
        <v>19</v>
      </c>
      <c r="K300" s="117">
        <v>20</v>
      </c>
      <c r="L300" s="117">
        <v>20</v>
      </c>
      <c r="M300" s="213">
        <v>16</v>
      </c>
      <c r="N300" s="101">
        <f t="shared" ref="N300:N301" si="63">INDEX(B300:M300,COUNT(B300:M300))</f>
        <v>16</v>
      </c>
      <c r="O300" s="101">
        <f>IF(N300=0,0,AVERAGE(B300:M300))</f>
        <v>17</v>
      </c>
    </row>
    <row r="301" spans="1:16" x14ac:dyDescent="0.2">
      <c r="A301" s="236" t="s">
        <v>360</v>
      </c>
      <c r="B301" s="239">
        <f t="shared" ref="B301:H301" si="64">B300</f>
        <v>16</v>
      </c>
      <c r="C301" s="239">
        <f t="shared" si="64"/>
        <v>16</v>
      </c>
      <c r="D301" s="239">
        <f t="shared" si="64"/>
        <v>16</v>
      </c>
      <c r="E301" s="239">
        <f t="shared" si="64"/>
        <v>16</v>
      </c>
      <c r="F301" s="239">
        <f t="shared" si="64"/>
        <v>16</v>
      </c>
      <c r="G301" s="239">
        <f t="shared" si="64"/>
        <v>16</v>
      </c>
      <c r="H301" s="239">
        <f t="shared" si="64"/>
        <v>19</v>
      </c>
      <c r="I301" s="239">
        <f t="shared" ref="I301:M301" si="65">I300</f>
        <v>14</v>
      </c>
      <c r="J301" s="239">
        <f t="shared" si="65"/>
        <v>19</v>
      </c>
      <c r="K301" s="239">
        <f t="shared" si="65"/>
        <v>20</v>
      </c>
      <c r="L301" s="239">
        <f t="shared" si="65"/>
        <v>20</v>
      </c>
      <c r="M301" s="239">
        <f t="shared" si="65"/>
        <v>16</v>
      </c>
      <c r="N301" s="237">
        <f t="shared" si="63"/>
        <v>16</v>
      </c>
      <c r="O301" s="237">
        <f>IF(N301=0,0,AVERAGE(B301:M301))</f>
        <v>17</v>
      </c>
    </row>
    <row r="302" spans="1:16" x14ac:dyDescent="0.2">
      <c r="A302" s="236" t="s">
        <v>361</v>
      </c>
      <c r="B302" s="237">
        <f t="shared" ref="B302:H302" si="66">SUM(B301,B298)</f>
        <v>190</v>
      </c>
      <c r="C302" s="237">
        <f t="shared" si="66"/>
        <v>200</v>
      </c>
      <c r="D302" s="237">
        <f t="shared" si="66"/>
        <v>203</v>
      </c>
      <c r="E302" s="237">
        <f t="shared" si="66"/>
        <v>202</v>
      </c>
      <c r="F302" s="237">
        <f t="shared" si="66"/>
        <v>206</v>
      </c>
      <c r="G302" s="237">
        <f t="shared" si="66"/>
        <v>209</v>
      </c>
      <c r="H302" s="237">
        <f t="shared" si="66"/>
        <v>220</v>
      </c>
      <c r="I302" s="237">
        <f t="shared" ref="I302:M302" si="67">SUM(I301,I298)</f>
        <v>212</v>
      </c>
      <c r="J302" s="237">
        <f t="shared" si="67"/>
        <v>218</v>
      </c>
      <c r="K302" s="237">
        <f t="shared" si="67"/>
        <v>237</v>
      </c>
      <c r="L302" s="237">
        <f t="shared" si="67"/>
        <v>242</v>
      </c>
      <c r="M302" s="237">
        <f t="shared" si="67"/>
        <v>238</v>
      </c>
      <c r="N302" s="237">
        <f>SUM(N298,N301)</f>
        <v>238</v>
      </c>
      <c r="O302" s="237">
        <f>SUM(O300:O301)</f>
        <v>34</v>
      </c>
    </row>
    <row r="303" spans="1:16" ht="14.25" x14ac:dyDescent="0.2">
      <c r="A303" s="96"/>
      <c r="B303" s="30"/>
      <c r="C303" s="72"/>
      <c r="D303" s="72"/>
      <c r="E303" s="72"/>
      <c r="F303" s="72"/>
      <c r="G303" s="72"/>
      <c r="H303" s="72"/>
      <c r="I303" s="72"/>
      <c r="J303" s="72"/>
      <c r="K303" s="72"/>
      <c r="L303" s="72"/>
      <c r="M303" s="72"/>
      <c r="N303" s="72"/>
      <c r="O303" s="113"/>
    </row>
    <row r="304" spans="1:16" x14ac:dyDescent="0.2">
      <c r="A304" s="546" t="s">
        <v>458</v>
      </c>
      <c r="B304" s="546"/>
      <c r="C304" s="546"/>
      <c r="D304" s="546"/>
      <c r="E304" s="546"/>
      <c r="F304" s="546"/>
      <c r="G304" s="546"/>
      <c r="H304" s="546"/>
      <c r="I304" s="546"/>
      <c r="J304" s="546"/>
      <c r="K304" s="546"/>
      <c r="L304" s="546"/>
      <c r="M304" s="546"/>
      <c r="N304" s="546"/>
      <c r="O304" s="546"/>
    </row>
    <row r="305" spans="1:15" x14ac:dyDescent="0.2">
      <c r="A305" s="161" t="s">
        <v>266</v>
      </c>
      <c r="B305" s="99">
        <v>37</v>
      </c>
      <c r="C305" s="99">
        <v>39</v>
      </c>
      <c r="D305" s="139">
        <v>42</v>
      </c>
      <c r="E305" s="139">
        <v>44</v>
      </c>
      <c r="F305" s="139">
        <v>45</v>
      </c>
      <c r="G305" s="139">
        <v>46</v>
      </c>
      <c r="H305" s="139">
        <v>47</v>
      </c>
      <c r="I305" s="457">
        <v>48</v>
      </c>
      <c r="J305" s="139">
        <v>48</v>
      </c>
      <c r="K305" s="139">
        <v>48</v>
      </c>
      <c r="L305" s="139">
        <v>48</v>
      </c>
      <c r="M305" s="139">
        <v>36</v>
      </c>
      <c r="N305" s="116">
        <f t="shared" ref="N305:N311" si="68">INDEX(B305:M305,COUNT(B305:M305))</f>
        <v>36</v>
      </c>
      <c r="O305" s="101">
        <f t="shared" ref="O305:O311" si="69">IF(N305=0,0,AVERAGE(B305:M305))</f>
        <v>44</v>
      </c>
    </row>
    <row r="306" spans="1:15" x14ac:dyDescent="0.2">
      <c r="A306" s="314" t="s">
        <v>267</v>
      </c>
      <c r="B306" s="253">
        <v>8</v>
      </c>
      <c r="C306" s="253">
        <v>9</v>
      </c>
      <c r="D306" s="267">
        <v>9</v>
      </c>
      <c r="E306" s="267">
        <v>9</v>
      </c>
      <c r="F306" s="267">
        <v>9</v>
      </c>
      <c r="G306" s="267">
        <v>9</v>
      </c>
      <c r="H306" s="267">
        <v>9</v>
      </c>
      <c r="I306" s="267">
        <v>9</v>
      </c>
      <c r="J306" s="267">
        <v>9</v>
      </c>
      <c r="K306" s="267">
        <v>9</v>
      </c>
      <c r="L306" s="267">
        <v>10</v>
      </c>
      <c r="M306" s="267">
        <v>8</v>
      </c>
      <c r="N306" s="278">
        <f t="shared" si="68"/>
        <v>8</v>
      </c>
      <c r="O306" s="278">
        <f t="shared" si="69"/>
        <v>8.9166666666666661</v>
      </c>
    </row>
    <row r="307" spans="1:15" x14ac:dyDescent="0.2">
      <c r="A307" s="214" t="s">
        <v>268</v>
      </c>
      <c r="B307" s="100">
        <v>4</v>
      </c>
      <c r="C307" s="100">
        <v>4</v>
      </c>
      <c r="D307" s="141">
        <v>4</v>
      </c>
      <c r="E307" s="141">
        <v>4</v>
      </c>
      <c r="F307" s="141">
        <v>4</v>
      </c>
      <c r="G307" s="141">
        <v>4</v>
      </c>
      <c r="H307" s="141">
        <v>3</v>
      </c>
      <c r="I307" s="411">
        <v>3</v>
      </c>
      <c r="J307" s="141">
        <v>3</v>
      </c>
      <c r="K307" s="141">
        <v>4</v>
      </c>
      <c r="L307" s="141">
        <v>3</v>
      </c>
      <c r="M307" s="141">
        <v>3</v>
      </c>
      <c r="N307" s="116">
        <f t="shared" si="68"/>
        <v>3</v>
      </c>
      <c r="O307" s="101">
        <f t="shared" si="69"/>
        <v>3.5833333333333335</v>
      </c>
    </row>
    <row r="308" spans="1:15" x14ac:dyDescent="0.2">
      <c r="A308" s="314" t="s">
        <v>288</v>
      </c>
      <c r="B308" s="253">
        <v>12</v>
      </c>
      <c r="C308" s="253">
        <v>12</v>
      </c>
      <c r="D308" s="267">
        <v>12</v>
      </c>
      <c r="E308" s="267">
        <v>12</v>
      </c>
      <c r="F308" s="267">
        <v>12</v>
      </c>
      <c r="G308" s="267">
        <v>12</v>
      </c>
      <c r="H308" s="267">
        <v>12</v>
      </c>
      <c r="I308" s="267">
        <v>12</v>
      </c>
      <c r="J308" s="267">
        <v>12</v>
      </c>
      <c r="K308" s="267">
        <v>12</v>
      </c>
      <c r="L308" s="267">
        <v>13</v>
      </c>
      <c r="M308" s="267">
        <v>14</v>
      </c>
      <c r="N308" s="278">
        <f t="shared" si="68"/>
        <v>14</v>
      </c>
      <c r="O308" s="278">
        <f t="shared" si="69"/>
        <v>12.25</v>
      </c>
    </row>
    <row r="309" spans="1:15" x14ac:dyDescent="0.2">
      <c r="A309" s="214" t="s">
        <v>289</v>
      </c>
      <c r="B309" s="100">
        <v>9</v>
      </c>
      <c r="C309" s="100">
        <v>9</v>
      </c>
      <c r="D309" s="141">
        <v>9</v>
      </c>
      <c r="E309" s="141">
        <v>13</v>
      </c>
      <c r="F309" s="141">
        <v>13</v>
      </c>
      <c r="G309" s="141">
        <v>13</v>
      </c>
      <c r="H309" s="141">
        <v>13</v>
      </c>
      <c r="I309" s="411">
        <v>13</v>
      </c>
      <c r="J309" s="141">
        <v>13</v>
      </c>
      <c r="K309" s="141">
        <v>13</v>
      </c>
      <c r="L309" s="141">
        <v>13</v>
      </c>
      <c r="M309" s="141">
        <v>18</v>
      </c>
      <c r="N309" s="116">
        <f t="shared" si="68"/>
        <v>18</v>
      </c>
      <c r="O309" s="101">
        <f t="shared" si="69"/>
        <v>12.416666666666666</v>
      </c>
    </row>
    <row r="310" spans="1:15" x14ac:dyDescent="0.2">
      <c r="A310" s="314" t="s">
        <v>290</v>
      </c>
      <c r="B310" s="253">
        <v>10</v>
      </c>
      <c r="C310" s="253">
        <v>10</v>
      </c>
      <c r="D310" s="267">
        <v>10</v>
      </c>
      <c r="E310" s="267">
        <v>12</v>
      </c>
      <c r="F310" s="267">
        <v>12</v>
      </c>
      <c r="G310" s="267">
        <v>12</v>
      </c>
      <c r="H310" s="267">
        <v>12</v>
      </c>
      <c r="I310" s="267">
        <v>12</v>
      </c>
      <c r="J310" s="267">
        <v>12</v>
      </c>
      <c r="K310" s="267">
        <v>12</v>
      </c>
      <c r="L310" s="267">
        <v>12</v>
      </c>
      <c r="M310" s="267">
        <v>14</v>
      </c>
      <c r="N310" s="278">
        <f t="shared" si="68"/>
        <v>14</v>
      </c>
      <c r="O310" s="278">
        <f t="shared" si="69"/>
        <v>11.666666666666666</v>
      </c>
    </row>
    <row r="311" spans="1:15" x14ac:dyDescent="0.2">
      <c r="A311" s="214" t="s">
        <v>291</v>
      </c>
      <c r="B311" s="100">
        <v>3</v>
      </c>
      <c r="C311" s="100">
        <v>3</v>
      </c>
      <c r="D311" s="141">
        <v>3</v>
      </c>
      <c r="E311" s="141">
        <v>4</v>
      </c>
      <c r="F311" s="141">
        <v>4</v>
      </c>
      <c r="G311" s="141">
        <v>4</v>
      </c>
      <c r="H311" s="141">
        <v>4</v>
      </c>
      <c r="I311" s="411">
        <v>4</v>
      </c>
      <c r="J311" s="141">
        <v>4</v>
      </c>
      <c r="K311" s="141">
        <v>4</v>
      </c>
      <c r="L311" s="141">
        <v>4</v>
      </c>
      <c r="M311" s="141">
        <v>4</v>
      </c>
      <c r="N311" s="116">
        <f t="shared" si="68"/>
        <v>4</v>
      </c>
      <c r="O311" s="101">
        <f t="shared" si="69"/>
        <v>3.75</v>
      </c>
    </row>
    <row r="312" spans="1:15" x14ac:dyDescent="0.2">
      <c r="A312" s="238" t="s">
        <v>0</v>
      </c>
      <c r="B312" s="237">
        <f t="shared" ref="B312:J312" si="70">SUM(B305:B311)</f>
        <v>83</v>
      </c>
      <c r="C312" s="237">
        <f t="shared" si="70"/>
        <v>86</v>
      </c>
      <c r="D312" s="237">
        <f t="shared" si="70"/>
        <v>89</v>
      </c>
      <c r="E312" s="237">
        <f t="shared" si="70"/>
        <v>98</v>
      </c>
      <c r="F312" s="237">
        <f t="shared" si="70"/>
        <v>99</v>
      </c>
      <c r="G312" s="237">
        <f t="shared" si="70"/>
        <v>100</v>
      </c>
      <c r="H312" s="237">
        <f t="shared" si="70"/>
        <v>100</v>
      </c>
      <c r="I312" s="237">
        <f t="shared" si="70"/>
        <v>101</v>
      </c>
      <c r="J312" s="237">
        <f t="shared" si="70"/>
        <v>101</v>
      </c>
      <c r="K312" s="237">
        <f>SUM(K305:K311)</f>
        <v>102</v>
      </c>
      <c r="L312" s="237">
        <f>SUM(L305:L311)</f>
        <v>103</v>
      </c>
      <c r="M312" s="237">
        <f>SUM(M305:M311)</f>
        <v>97</v>
      </c>
      <c r="N312" s="245">
        <f>SUM(N305:N311)</f>
        <v>97</v>
      </c>
      <c r="O312" s="237">
        <f>SUM(O305:O311)</f>
        <v>96.583333333333343</v>
      </c>
    </row>
    <row r="313" spans="1:15" ht="14.25" x14ac:dyDescent="0.2">
      <c r="A313" s="559"/>
      <c r="B313" s="560"/>
      <c r="C313" s="560"/>
      <c r="D313" s="560"/>
      <c r="E313" s="560"/>
      <c r="F313" s="560"/>
      <c r="G313" s="560"/>
      <c r="H313" s="560"/>
      <c r="I313" s="560"/>
      <c r="J313" s="560"/>
      <c r="K313" s="560"/>
      <c r="L313" s="560"/>
      <c r="M313" s="560"/>
      <c r="N313" s="560"/>
      <c r="O313" s="561"/>
    </row>
    <row r="314" spans="1:15" x14ac:dyDescent="0.2">
      <c r="A314" s="546" t="s">
        <v>459</v>
      </c>
      <c r="B314" s="546"/>
      <c r="C314" s="546"/>
      <c r="D314" s="546"/>
      <c r="E314" s="546"/>
      <c r="F314" s="546"/>
      <c r="G314" s="546"/>
      <c r="H314" s="546"/>
      <c r="I314" s="546"/>
      <c r="J314" s="546"/>
      <c r="K314" s="546"/>
      <c r="L314" s="546"/>
      <c r="M314" s="546"/>
      <c r="N314" s="546"/>
      <c r="O314" s="546"/>
    </row>
    <row r="315" spans="1:15" x14ac:dyDescent="0.2">
      <c r="A315" s="316" t="s">
        <v>466</v>
      </c>
      <c r="B315" s="277"/>
      <c r="C315" s="277"/>
      <c r="D315" s="277"/>
      <c r="E315" s="277"/>
      <c r="F315" s="277">
        <v>1</v>
      </c>
      <c r="G315" s="277">
        <v>1</v>
      </c>
      <c r="H315" s="277">
        <v>1</v>
      </c>
      <c r="I315" s="277">
        <v>1</v>
      </c>
      <c r="J315" s="277"/>
      <c r="K315" s="277"/>
      <c r="L315" s="277"/>
      <c r="M315" s="277">
        <v>1</v>
      </c>
      <c r="N315" s="278">
        <f>INDEX(B315:M315,COUNT(B315:M315))</f>
        <v>1</v>
      </c>
      <c r="O315" s="278">
        <f>AVERAGE(B315:M315)</f>
        <v>1</v>
      </c>
    </row>
    <row r="316" spans="1:15" x14ac:dyDescent="0.2">
      <c r="A316" s="423" t="s">
        <v>56</v>
      </c>
      <c r="B316" s="413">
        <v>4</v>
      </c>
      <c r="C316" s="413">
        <v>5</v>
      </c>
      <c r="D316" s="413">
        <v>4</v>
      </c>
      <c r="E316" s="413">
        <v>4</v>
      </c>
      <c r="F316" s="418">
        <v>4</v>
      </c>
      <c r="G316" s="413">
        <v>5</v>
      </c>
      <c r="H316" s="413">
        <v>7</v>
      </c>
      <c r="I316" s="413">
        <v>8</v>
      </c>
      <c r="J316" s="413">
        <v>10</v>
      </c>
      <c r="K316" s="413">
        <v>10</v>
      </c>
      <c r="L316" s="413">
        <v>11</v>
      </c>
      <c r="M316" s="413">
        <v>10</v>
      </c>
      <c r="N316" s="424">
        <f>INDEX(B316:M316,COUNT(B316:M316))</f>
        <v>10</v>
      </c>
      <c r="O316" s="424">
        <f t="shared" ref="O316:O321" si="71">IF(N316=0,0,AVERAGE(B316:M316))</f>
        <v>6.833333333333333</v>
      </c>
    </row>
    <row r="317" spans="1:15" x14ac:dyDescent="0.2">
      <c r="A317" s="274" t="s">
        <v>28</v>
      </c>
      <c r="B317" s="253">
        <v>68</v>
      </c>
      <c r="C317" s="253">
        <v>72</v>
      </c>
      <c r="D317" s="277">
        <v>70</v>
      </c>
      <c r="E317" s="336">
        <v>74</v>
      </c>
      <c r="F317" s="253">
        <v>75</v>
      </c>
      <c r="G317" s="438">
        <v>77</v>
      </c>
      <c r="H317" s="336">
        <v>77</v>
      </c>
      <c r="I317" s="253">
        <v>75</v>
      </c>
      <c r="J317" s="336">
        <v>73</v>
      </c>
      <c r="K317" s="336">
        <v>79</v>
      </c>
      <c r="L317" s="336">
        <v>82</v>
      </c>
      <c r="M317" s="253">
        <v>82</v>
      </c>
      <c r="N317" s="278">
        <f>INDEX(B317:M317,COUNT(B317:M317))</f>
        <v>82</v>
      </c>
      <c r="O317" s="278">
        <f t="shared" si="71"/>
        <v>75.333333333333329</v>
      </c>
    </row>
    <row r="318" spans="1:15" s="36" customFormat="1" x14ac:dyDescent="0.2">
      <c r="A318" s="425" t="s">
        <v>5</v>
      </c>
      <c r="B318" s="418">
        <v>2</v>
      </c>
      <c r="C318" s="418">
        <v>2</v>
      </c>
      <c r="D318" s="418">
        <v>4</v>
      </c>
      <c r="E318" s="418">
        <v>2</v>
      </c>
      <c r="F318" s="418">
        <v>2</v>
      </c>
      <c r="G318" s="418">
        <v>2</v>
      </c>
      <c r="H318" s="418">
        <v>2</v>
      </c>
      <c r="I318" s="418">
        <v>2</v>
      </c>
      <c r="J318" s="418">
        <v>2</v>
      </c>
      <c r="K318" s="418">
        <v>3</v>
      </c>
      <c r="L318" s="418">
        <v>3</v>
      </c>
      <c r="M318" s="418">
        <v>3</v>
      </c>
      <c r="N318" s="424">
        <f t="shared" ref="N318:N321" si="72">INDEX(B318:M318,COUNT(B318:M318))</f>
        <v>3</v>
      </c>
      <c r="O318" s="424">
        <f t="shared" si="71"/>
        <v>2.4166666666666665</v>
      </c>
    </row>
    <row r="319" spans="1:15" x14ac:dyDescent="0.2">
      <c r="A319" s="274" t="s">
        <v>51</v>
      </c>
      <c r="B319" s="253">
        <v>97</v>
      </c>
      <c r="C319" s="253">
        <v>96</v>
      </c>
      <c r="D319" s="253">
        <v>100</v>
      </c>
      <c r="E319" s="253">
        <v>97</v>
      </c>
      <c r="F319" s="253">
        <v>100</v>
      </c>
      <c r="G319" s="253">
        <v>100</v>
      </c>
      <c r="H319" s="253">
        <v>105</v>
      </c>
      <c r="I319" s="253">
        <v>104</v>
      </c>
      <c r="J319" s="253">
        <v>106</v>
      </c>
      <c r="K319" s="253">
        <v>117</v>
      </c>
      <c r="L319" s="253">
        <v>118</v>
      </c>
      <c r="M319" s="253">
        <v>118</v>
      </c>
      <c r="N319" s="278">
        <f t="shared" si="72"/>
        <v>118</v>
      </c>
      <c r="O319" s="278">
        <f t="shared" si="71"/>
        <v>104.83333333333333</v>
      </c>
    </row>
    <row r="320" spans="1:15" x14ac:dyDescent="0.2">
      <c r="A320" s="425" t="s">
        <v>52</v>
      </c>
      <c r="B320" s="418">
        <v>1</v>
      </c>
      <c r="C320" s="418">
        <v>7</v>
      </c>
      <c r="D320" s="418">
        <v>7</v>
      </c>
      <c r="E320" s="418">
        <v>7</v>
      </c>
      <c r="F320" s="418">
        <v>7</v>
      </c>
      <c r="G320" s="418">
        <v>7</v>
      </c>
      <c r="H320" s="418">
        <v>7</v>
      </c>
      <c r="I320" s="418">
        <v>7</v>
      </c>
      <c r="J320" s="418">
        <v>6</v>
      </c>
      <c r="K320" s="418">
        <v>6</v>
      </c>
      <c r="L320" s="418">
        <v>6</v>
      </c>
      <c r="M320" s="418">
        <v>6</v>
      </c>
      <c r="N320" s="424">
        <f t="shared" si="72"/>
        <v>6</v>
      </c>
      <c r="O320" s="424">
        <f t="shared" si="71"/>
        <v>6.166666666666667</v>
      </c>
    </row>
    <row r="321" spans="1:15" x14ac:dyDescent="0.2">
      <c r="A321" s="274" t="s">
        <v>53</v>
      </c>
      <c r="B321" s="253">
        <v>2</v>
      </c>
      <c r="C321" s="253">
        <v>2</v>
      </c>
      <c r="D321" s="253">
        <v>2</v>
      </c>
      <c r="E321" s="253">
        <v>2</v>
      </c>
      <c r="F321" s="253">
        <v>1</v>
      </c>
      <c r="G321" s="253">
        <v>1</v>
      </c>
      <c r="H321" s="253">
        <v>1</v>
      </c>
      <c r="I321" s="253">
        <v>1</v>
      </c>
      <c r="J321" s="253">
        <v>1</v>
      </c>
      <c r="K321" s="253">
        <v>1</v>
      </c>
      <c r="L321" s="253">
        <v>1</v>
      </c>
      <c r="M321" s="253">
        <v>1</v>
      </c>
      <c r="N321" s="278">
        <f t="shared" si="72"/>
        <v>1</v>
      </c>
      <c r="O321" s="278">
        <f t="shared" si="71"/>
        <v>1.3333333333333333</v>
      </c>
    </row>
    <row r="322" spans="1:15" x14ac:dyDescent="0.2">
      <c r="A322" s="425" t="s">
        <v>54</v>
      </c>
      <c r="B322" s="418"/>
      <c r="C322" s="418"/>
      <c r="D322" s="418"/>
      <c r="E322" s="418"/>
      <c r="F322" s="418"/>
      <c r="G322" s="418"/>
      <c r="H322" s="418">
        <v>1</v>
      </c>
      <c r="I322" s="418">
        <v>1</v>
      </c>
      <c r="J322" s="418">
        <v>1</v>
      </c>
      <c r="K322" s="418">
        <v>1</v>
      </c>
      <c r="L322" s="418">
        <v>1</v>
      </c>
      <c r="M322" s="418">
        <v>1</v>
      </c>
      <c r="N322" s="424">
        <f>L322</f>
        <v>1</v>
      </c>
      <c r="O322" s="424">
        <f t="shared" ref="O322:O323" si="73">AVERAGE(B322:M322)</f>
        <v>1</v>
      </c>
    </row>
    <row r="323" spans="1:15" x14ac:dyDescent="0.2">
      <c r="A323" s="274" t="s">
        <v>6</v>
      </c>
      <c r="B323" s="253"/>
      <c r="C323" s="253"/>
      <c r="D323" s="253"/>
      <c r="E323" s="253"/>
      <c r="F323" s="253"/>
      <c r="G323" s="253"/>
      <c r="H323" s="253"/>
      <c r="I323" s="253"/>
      <c r="J323" s="253"/>
      <c r="K323" s="253"/>
      <c r="L323" s="253">
        <v>0</v>
      </c>
      <c r="M323" s="253"/>
      <c r="N323" s="278">
        <f>INDEX(B322:M322,COUNT(B322:M322))</f>
        <v>0</v>
      </c>
      <c r="O323" s="278">
        <f t="shared" si="73"/>
        <v>0</v>
      </c>
    </row>
    <row r="324" spans="1:15" x14ac:dyDescent="0.2">
      <c r="A324" s="238" t="s">
        <v>0</v>
      </c>
      <c r="B324" s="237">
        <f t="shared" ref="B324:M324" si="74">SUM(B315:B323)</f>
        <v>174</v>
      </c>
      <c r="C324" s="420">
        <f t="shared" si="74"/>
        <v>184</v>
      </c>
      <c r="D324" s="420">
        <f t="shared" si="74"/>
        <v>187</v>
      </c>
      <c r="E324" s="420">
        <f t="shared" si="74"/>
        <v>186</v>
      </c>
      <c r="F324" s="419">
        <f t="shared" si="74"/>
        <v>190</v>
      </c>
      <c r="G324" s="419">
        <f t="shared" si="74"/>
        <v>193</v>
      </c>
      <c r="H324" s="419">
        <f t="shared" si="74"/>
        <v>201</v>
      </c>
      <c r="I324" s="419">
        <f t="shared" si="74"/>
        <v>199</v>
      </c>
      <c r="J324" s="419">
        <f t="shared" si="74"/>
        <v>199</v>
      </c>
      <c r="K324" s="419">
        <f t="shared" si="74"/>
        <v>217</v>
      </c>
      <c r="L324" s="419">
        <f t="shared" si="74"/>
        <v>222</v>
      </c>
      <c r="M324" s="419">
        <f t="shared" si="74"/>
        <v>222</v>
      </c>
      <c r="N324" s="237">
        <f>SUM(N315:N323)</f>
        <v>222</v>
      </c>
      <c r="O324" s="237">
        <f>SUM(O316:O323)</f>
        <v>197.91666666666666</v>
      </c>
    </row>
    <row r="325" spans="1:15" ht="15" customHeight="1" x14ac:dyDescent="0.2">
      <c r="A325" s="547"/>
      <c r="B325" s="548"/>
      <c r="C325" s="548"/>
      <c r="D325" s="548"/>
      <c r="E325" s="548"/>
      <c r="F325" s="548"/>
      <c r="G325" s="548"/>
      <c r="H325" s="548"/>
      <c r="I325" s="548"/>
      <c r="J325" s="548"/>
      <c r="K325" s="548"/>
      <c r="L325" s="548"/>
      <c r="M325" s="548"/>
      <c r="N325" s="548"/>
      <c r="O325" s="549"/>
    </row>
    <row r="326" spans="1:15" x14ac:dyDescent="0.2">
      <c r="A326" s="544" t="s">
        <v>460</v>
      </c>
      <c r="B326" s="544"/>
      <c r="C326" s="544"/>
      <c r="D326" s="544"/>
      <c r="E326" s="544"/>
      <c r="F326" s="544"/>
      <c r="G326" s="544"/>
      <c r="H326" s="544"/>
      <c r="I326" s="544"/>
      <c r="J326" s="544"/>
      <c r="K326" s="544"/>
      <c r="L326" s="544"/>
      <c r="M326" s="544"/>
      <c r="N326" s="544"/>
      <c r="O326" s="544"/>
    </row>
    <row r="327" spans="1:15" x14ac:dyDescent="0.2">
      <c r="A327" s="215" t="s">
        <v>7</v>
      </c>
      <c r="B327" s="119">
        <v>1</v>
      </c>
      <c r="C327" s="119">
        <v>1</v>
      </c>
      <c r="D327" s="99">
        <v>1</v>
      </c>
      <c r="E327" s="119">
        <v>3</v>
      </c>
      <c r="F327" s="99">
        <v>4</v>
      </c>
      <c r="G327" s="119">
        <v>12</v>
      </c>
      <c r="H327" s="99">
        <v>22</v>
      </c>
      <c r="I327" s="119">
        <v>17</v>
      </c>
      <c r="J327" s="119">
        <v>24</v>
      </c>
      <c r="K327" s="119">
        <v>11</v>
      </c>
      <c r="L327" s="119">
        <v>6</v>
      </c>
      <c r="M327" s="119">
        <v>12</v>
      </c>
      <c r="N327" s="116">
        <f t="shared" ref="N327:N336" si="75">SUM(B327:M327)</f>
        <v>114</v>
      </c>
      <c r="O327" s="101">
        <f>IF(N327=0,0,AVERAGE(B327:M327))</f>
        <v>9.5</v>
      </c>
    </row>
    <row r="328" spans="1:15" x14ac:dyDescent="0.2">
      <c r="A328" s="317" t="s">
        <v>358</v>
      </c>
      <c r="B328" s="258">
        <v>1</v>
      </c>
      <c r="C328" s="258">
        <v>1</v>
      </c>
      <c r="D328" s="253">
        <v>1</v>
      </c>
      <c r="E328" s="258">
        <v>2</v>
      </c>
      <c r="F328" s="253">
        <v>2</v>
      </c>
      <c r="G328" s="258"/>
      <c r="H328" s="253">
        <v>4</v>
      </c>
      <c r="I328" s="258">
        <v>4</v>
      </c>
      <c r="J328" s="258">
        <v>4</v>
      </c>
      <c r="K328" s="258">
        <v>3</v>
      </c>
      <c r="L328" s="258">
        <v>3</v>
      </c>
      <c r="M328" s="258">
        <v>6</v>
      </c>
      <c r="N328" s="278">
        <f t="shared" si="75"/>
        <v>31</v>
      </c>
      <c r="O328" s="255">
        <f>IF(N328=0,0,AVERAGE(B328:M328))</f>
        <v>2.8181818181818183</v>
      </c>
    </row>
    <row r="329" spans="1:15" x14ac:dyDescent="0.2">
      <c r="A329" s="109" t="s">
        <v>8</v>
      </c>
      <c r="B329" s="122">
        <v>21</v>
      </c>
      <c r="C329" s="216">
        <v>12</v>
      </c>
      <c r="D329" s="216">
        <v>3</v>
      </c>
      <c r="E329" s="216">
        <v>6</v>
      </c>
      <c r="F329" s="216">
        <v>7</v>
      </c>
      <c r="G329" s="216">
        <v>10</v>
      </c>
      <c r="H329" s="216">
        <v>11</v>
      </c>
      <c r="I329" s="216">
        <v>4</v>
      </c>
      <c r="J329" s="216">
        <v>6</v>
      </c>
      <c r="K329" s="216">
        <v>20</v>
      </c>
      <c r="L329" s="216">
        <v>8</v>
      </c>
      <c r="M329" s="122">
        <v>2</v>
      </c>
      <c r="N329" s="116">
        <f t="shared" si="75"/>
        <v>110</v>
      </c>
      <c r="O329" s="101">
        <f t="shared" ref="O329:O336" si="76">IF(N329=0,0,AVERAGE(B329:M329))</f>
        <v>9.1666666666666661</v>
      </c>
    </row>
    <row r="330" spans="1:15" x14ac:dyDescent="0.2">
      <c r="A330" s="274" t="s">
        <v>9</v>
      </c>
      <c r="B330" s="258">
        <v>3</v>
      </c>
      <c r="C330" s="318">
        <v>2</v>
      </c>
      <c r="D330" s="318">
        <v>4</v>
      </c>
      <c r="E330" s="318">
        <v>3</v>
      </c>
      <c r="F330" s="318">
        <v>3</v>
      </c>
      <c r="G330" s="318">
        <v>6</v>
      </c>
      <c r="H330" s="318">
        <v>4</v>
      </c>
      <c r="I330" s="318">
        <v>7</v>
      </c>
      <c r="J330" s="318">
        <v>5</v>
      </c>
      <c r="K330" s="318">
        <v>2</v>
      </c>
      <c r="L330" s="318">
        <v>3</v>
      </c>
      <c r="M330" s="258">
        <v>2</v>
      </c>
      <c r="N330" s="278">
        <f t="shared" si="75"/>
        <v>44</v>
      </c>
      <c r="O330" s="255">
        <f t="shared" si="76"/>
        <v>3.6666666666666665</v>
      </c>
    </row>
    <row r="331" spans="1:15" x14ac:dyDescent="0.2">
      <c r="A331" s="217" t="s">
        <v>10</v>
      </c>
      <c r="B331" s="141">
        <v>174</v>
      </c>
      <c r="C331" s="141">
        <v>184</v>
      </c>
      <c r="D331" s="141">
        <v>187</v>
      </c>
      <c r="E331" s="141">
        <v>186</v>
      </c>
      <c r="F331" s="141">
        <v>190</v>
      </c>
      <c r="G331" s="141">
        <v>193</v>
      </c>
      <c r="H331" s="141">
        <v>201</v>
      </c>
      <c r="I331" s="141">
        <v>198</v>
      </c>
      <c r="J331" s="141">
        <v>199</v>
      </c>
      <c r="K331" s="141">
        <v>217</v>
      </c>
      <c r="L331" s="141">
        <v>222</v>
      </c>
      <c r="M331" s="141">
        <v>222</v>
      </c>
      <c r="N331" s="116">
        <f>SUM(B331:M331)</f>
        <v>2373</v>
      </c>
      <c r="O331" s="101">
        <f t="shared" si="76"/>
        <v>197.75</v>
      </c>
    </row>
    <row r="332" spans="1:15" x14ac:dyDescent="0.2">
      <c r="A332" s="274" t="s">
        <v>11</v>
      </c>
      <c r="B332" s="258">
        <v>20</v>
      </c>
      <c r="C332" s="258">
        <v>16</v>
      </c>
      <c r="D332" s="253">
        <v>16</v>
      </c>
      <c r="E332" s="319">
        <v>18</v>
      </c>
      <c r="F332" s="253">
        <v>19</v>
      </c>
      <c r="G332" s="258">
        <v>35</v>
      </c>
      <c r="H332" s="253">
        <v>67</v>
      </c>
      <c r="I332" s="258">
        <v>88</v>
      </c>
      <c r="J332" s="258">
        <v>65</v>
      </c>
      <c r="K332" s="258">
        <v>61</v>
      </c>
      <c r="L332" s="258">
        <v>16</v>
      </c>
      <c r="M332" s="258">
        <v>67</v>
      </c>
      <c r="N332" s="278">
        <f t="shared" si="75"/>
        <v>488</v>
      </c>
      <c r="O332" s="255">
        <f t="shared" si="76"/>
        <v>40.666666666666664</v>
      </c>
    </row>
    <row r="333" spans="1:15" x14ac:dyDescent="0.2">
      <c r="A333" s="109" t="s">
        <v>12</v>
      </c>
      <c r="B333" s="218">
        <v>0.37078235076010385</v>
      </c>
      <c r="C333" s="218">
        <v>0.3105590062111801</v>
      </c>
      <c r="D333" s="218">
        <v>0.27600483008452648</v>
      </c>
      <c r="E333" s="218">
        <v>0.32258064516129031</v>
      </c>
      <c r="F333" s="218">
        <v>0.32258064516129031</v>
      </c>
      <c r="G333" s="218">
        <v>0.60449050086355793</v>
      </c>
      <c r="H333" s="218">
        <v>1.0752688172043012</v>
      </c>
      <c r="I333" s="218">
        <v>2.02</v>
      </c>
      <c r="J333" s="218">
        <v>1.0887772194304857</v>
      </c>
      <c r="K333" s="218">
        <v>0.90679351865616176</v>
      </c>
      <c r="L333" s="218">
        <f>IF(L332=0,"",L332/(L331*L408)*100)</f>
        <v>0.24024024024024024</v>
      </c>
      <c r="M333" s="218">
        <f>IF(M332=0,"",M332/(M331*M408)*100)</f>
        <v>0.97355419936065102</v>
      </c>
      <c r="N333" s="116">
        <f t="shared" si="75"/>
        <v>8.5116319731337899</v>
      </c>
      <c r="O333" s="101">
        <f t="shared" si="76"/>
        <v>0.70930266442781587</v>
      </c>
    </row>
    <row r="334" spans="1:15" x14ac:dyDescent="0.2">
      <c r="A334" s="274" t="s">
        <v>13</v>
      </c>
      <c r="B334" s="320">
        <v>367.84</v>
      </c>
      <c r="C334" s="320">
        <v>217</v>
      </c>
      <c r="D334" s="320">
        <v>218.37</v>
      </c>
      <c r="E334" s="320">
        <v>462.77</v>
      </c>
      <c r="F334" s="321">
        <v>562.01</v>
      </c>
      <c r="G334" s="320">
        <v>490.22</v>
      </c>
      <c r="H334" s="320">
        <v>489.54</v>
      </c>
      <c r="I334" s="320">
        <v>569.24</v>
      </c>
      <c r="J334" s="320">
        <v>479.5</v>
      </c>
      <c r="K334" s="320">
        <v>327</v>
      </c>
      <c r="L334" s="320">
        <v>284.07</v>
      </c>
      <c r="M334" s="320">
        <v>518.07000000000005</v>
      </c>
      <c r="N334" s="278">
        <f t="shared" si="75"/>
        <v>4985.6299999999992</v>
      </c>
      <c r="O334" s="255">
        <f t="shared" si="76"/>
        <v>415.46916666666658</v>
      </c>
    </row>
    <row r="335" spans="1:15" x14ac:dyDescent="0.2">
      <c r="A335" s="109" t="s">
        <v>14</v>
      </c>
      <c r="B335" s="219">
        <v>123</v>
      </c>
      <c r="C335" s="219">
        <v>211</v>
      </c>
      <c r="D335" s="220">
        <v>223.06</v>
      </c>
      <c r="E335" s="221">
        <v>242</v>
      </c>
      <c r="F335" s="221">
        <v>219</v>
      </c>
      <c r="G335" s="221">
        <v>334.95</v>
      </c>
      <c r="H335" s="221">
        <v>287</v>
      </c>
      <c r="I335" s="221">
        <v>569.24</v>
      </c>
      <c r="J335" s="221">
        <v>253</v>
      </c>
      <c r="K335" s="221">
        <v>268</v>
      </c>
      <c r="L335" s="221">
        <v>287</v>
      </c>
      <c r="M335" s="221">
        <v>333</v>
      </c>
      <c r="N335" s="116">
        <f t="shared" si="75"/>
        <v>3350.25</v>
      </c>
      <c r="O335" s="101">
        <f t="shared" si="76"/>
        <v>279.1875</v>
      </c>
    </row>
    <row r="336" spans="1:15" x14ac:dyDescent="0.2">
      <c r="A336" s="274" t="s">
        <v>15</v>
      </c>
      <c r="B336" s="322">
        <f>IFERROR(IF(B331="","",((B329+B330)/2)*(100)/B331),"")</f>
        <v>6.8965517241379306</v>
      </c>
      <c r="C336" s="322">
        <f t="shared" ref="C336:M336" si="77">IFERROR(IF(C331="","",((C329+C330)/2)*(100)/C331),"")</f>
        <v>3.8043478260869565</v>
      </c>
      <c r="D336" s="322">
        <f t="shared" si="77"/>
        <v>1.8716577540106951</v>
      </c>
      <c r="E336" s="322">
        <f t="shared" si="77"/>
        <v>2.4193548387096775</v>
      </c>
      <c r="F336" s="322">
        <f t="shared" si="77"/>
        <v>2.6315789473684212</v>
      </c>
      <c r="G336" s="322">
        <f t="shared" si="77"/>
        <v>4.1450777202072535</v>
      </c>
      <c r="H336" s="322">
        <f t="shared" si="77"/>
        <v>3.7313432835820897</v>
      </c>
      <c r="I336" s="322">
        <f t="shared" si="77"/>
        <v>2.7777777777777777</v>
      </c>
      <c r="J336" s="322">
        <f t="shared" si="77"/>
        <v>2.7638190954773871</v>
      </c>
      <c r="K336" s="322">
        <f t="shared" si="77"/>
        <v>5.0691244239631335</v>
      </c>
      <c r="L336" s="322">
        <f t="shared" si="77"/>
        <v>2.4774774774774775</v>
      </c>
      <c r="M336" s="322">
        <f t="shared" si="77"/>
        <v>0.90090090090090091</v>
      </c>
      <c r="N336" s="278">
        <f t="shared" si="75"/>
        <v>39.489011769699701</v>
      </c>
      <c r="O336" s="255">
        <f t="shared" si="76"/>
        <v>3.2907509808083084</v>
      </c>
    </row>
    <row r="337" spans="1:37" x14ac:dyDescent="0.2">
      <c r="A337" s="109" t="s">
        <v>263</v>
      </c>
      <c r="B337" s="222">
        <f t="shared" ref="B337:M337" si="78">IFERROR(B294/B298,"")</f>
        <v>0.36781609195402298</v>
      </c>
      <c r="C337" s="222">
        <f t="shared" si="78"/>
        <v>0.33152173913043476</v>
      </c>
      <c r="D337" s="222">
        <f t="shared" si="78"/>
        <v>0.37967914438502676</v>
      </c>
      <c r="E337" s="222">
        <f t="shared" si="78"/>
        <v>0.42473118279569894</v>
      </c>
      <c r="F337" s="222">
        <f t="shared" si="78"/>
        <v>0.37368421052631579</v>
      </c>
      <c r="G337" s="222">
        <f t="shared" si="78"/>
        <v>0.34196891191709844</v>
      </c>
      <c r="H337" s="222">
        <f t="shared" si="78"/>
        <v>0.34328358208955223</v>
      </c>
      <c r="I337" s="222">
        <f t="shared" si="78"/>
        <v>0.31818181818181818</v>
      </c>
      <c r="J337" s="222">
        <f t="shared" si="78"/>
        <v>0.33165829145728642</v>
      </c>
      <c r="K337" s="222">
        <f t="shared" si="78"/>
        <v>0.37327188940092165</v>
      </c>
      <c r="L337" s="222">
        <f t="shared" si="78"/>
        <v>0.40540540540540543</v>
      </c>
      <c r="M337" s="222">
        <f t="shared" si="78"/>
        <v>0.32432432432432434</v>
      </c>
      <c r="N337" s="353">
        <f t="shared" ref="N337:N344" si="79">INDEX(B337:M337,COUNT(B337:M337))</f>
        <v>0.32432432432432434</v>
      </c>
      <c r="O337" s="351">
        <f>IF(N337=0,0,AVERAGE(B337:M337))</f>
        <v>0.35962721596399216</v>
      </c>
    </row>
    <row r="338" spans="1:37" x14ac:dyDescent="0.2">
      <c r="A338" s="274" t="s">
        <v>262</v>
      </c>
      <c r="B338" s="323">
        <f t="shared" ref="B338:M338" si="80">IFERROR(B295/B298,"")</f>
        <v>0.37356321839080459</v>
      </c>
      <c r="C338" s="323">
        <f t="shared" si="80"/>
        <v>0.40217391304347827</v>
      </c>
      <c r="D338" s="323">
        <f t="shared" si="80"/>
        <v>0.35828877005347592</v>
      </c>
      <c r="E338" s="323">
        <f t="shared" si="80"/>
        <v>0.33870967741935482</v>
      </c>
      <c r="F338" s="323">
        <f t="shared" si="80"/>
        <v>0.37368421052631579</v>
      </c>
      <c r="G338" s="323">
        <f t="shared" si="80"/>
        <v>0.38860103626943004</v>
      </c>
      <c r="H338" s="323">
        <f t="shared" si="80"/>
        <v>0.4079601990049751</v>
      </c>
      <c r="I338" s="323">
        <f t="shared" si="80"/>
        <v>0.42424242424242425</v>
      </c>
      <c r="J338" s="323">
        <f t="shared" si="80"/>
        <v>0.42211055276381909</v>
      </c>
      <c r="K338" s="323">
        <f t="shared" si="80"/>
        <v>0.40552995391705071</v>
      </c>
      <c r="L338" s="323">
        <f t="shared" si="80"/>
        <v>0.35585585585585583</v>
      </c>
      <c r="M338" s="323">
        <f t="shared" si="80"/>
        <v>0.44594594594594594</v>
      </c>
      <c r="N338" s="354">
        <f t="shared" si="79"/>
        <v>0.44594594594594594</v>
      </c>
      <c r="O338" s="352">
        <f t="shared" ref="O338:O343" si="81">IF(N338=0,0,AVERAGE(B338:M338))</f>
        <v>0.39138881311941082</v>
      </c>
      <c r="P338" s="35"/>
    </row>
    <row r="339" spans="1:37" ht="15" customHeight="1" x14ac:dyDescent="0.2">
      <c r="A339" s="109" t="s">
        <v>264</v>
      </c>
      <c r="B339" s="222">
        <f t="shared" ref="B339:M339" si="82">IFERROR(B296/B298,"")</f>
        <v>0.18965517241379309</v>
      </c>
      <c r="C339" s="222">
        <f t="shared" si="82"/>
        <v>0.19021739130434784</v>
      </c>
      <c r="D339" s="222">
        <f t="shared" si="82"/>
        <v>0.18716577540106952</v>
      </c>
      <c r="E339" s="222">
        <f t="shared" si="82"/>
        <v>0.18817204301075269</v>
      </c>
      <c r="F339" s="222">
        <f t="shared" si="82"/>
        <v>0.18421052631578946</v>
      </c>
      <c r="G339" s="222">
        <f t="shared" si="82"/>
        <v>0.20725388601036268</v>
      </c>
      <c r="H339" s="222">
        <f t="shared" si="82"/>
        <v>0.1890547263681592</v>
      </c>
      <c r="I339" s="222">
        <f t="shared" si="82"/>
        <v>0.19696969696969696</v>
      </c>
      <c r="J339" s="222">
        <f t="shared" si="82"/>
        <v>0.18592964824120603</v>
      </c>
      <c r="K339" s="222">
        <f t="shared" si="82"/>
        <v>0.18433179723502305</v>
      </c>
      <c r="L339" s="222">
        <f t="shared" si="82"/>
        <v>0.16666666666666666</v>
      </c>
      <c r="M339" s="222">
        <f t="shared" si="82"/>
        <v>0.18018018018018017</v>
      </c>
      <c r="N339" s="353">
        <f t="shared" si="79"/>
        <v>0.18018018018018017</v>
      </c>
      <c r="O339" s="351">
        <f t="shared" si="81"/>
        <v>0.18748395917642061</v>
      </c>
      <c r="P339" s="35"/>
    </row>
    <row r="340" spans="1:37" ht="15" customHeight="1" x14ac:dyDescent="0.2">
      <c r="A340" s="274" t="s">
        <v>287</v>
      </c>
      <c r="B340" s="323">
        <f t="shared" ref="B340:M340" si="83">IFERROR(B297/B298,"")</f>
        <v>6.8965517241379309E-2</v>
      </c>
      <c r="C340" s="323">
        <f t="shared" si="83"/>
        <v>7.6086956521739135E-2</v>
      </c>
      <c r="D340" s="323">
        <f t="shared" si="83"/>
        <v>7.4866310160427801E-2</v>
      </c>
      <c r="E340" s="323">
        <f t="shared" si="83"/>
        <v>4.8387096774193547E-2</v>
      </c>
      <c r="F340" s="323">
        <f t="shared" si="83"/>
        <v>6.8421052631578952E-2</v>
      </c>
      <c r="G340" s="323">
        <f t="shared" si="83"/>
        <v>6.2176165803108807E-2</v>
      </c>
      <c r="H340" s="323">
        <f t="shared" si="83"/>
        <v>5.9701492537313432E-2</v>
      </c>
      <c r="I340" s="323">
        <f t="shared" si="83"/>
        <v>6.0606060606060608E-2</v>
      </c>
      <c r="J340" s="323">
        <f t="shared" si="83"/>
        <v>6.030150753768844E-2</v>
      </c>
      <c r="K340" s="323">
        <f t="shared" si="83"/>
        <v>3.6866359447004608E-2</v>
      </c>
      <c r="L340" s="323">
        <f t="shared" si="83"/>
        <v>7.2072072072072071E-2</v>
      </c>
      <c r="M340" s="323">
        <f t="shared" si="83"/>
        <v>4.954954954954955E-2</v>
      </c>
      <c r="N340" s="354">
        <f t="shared" si="79"/>
        <v>4.954954954954955E-2</v>
      </c>
      <c r="O340" s="352">
        <f t="shared" si="81"/>
        <v>6.1500011740176358E-2</v>
      </c>
      <c r="P340" s="35"/>
    </row>
    <row r="341" spans="1:37" ht="15" customHeight="1" x14ac:dyDescent="0.2">
      <c r="A341" s="109" t="s">
        <v>373</v>
      </c>
      <c r="B341" s="222">
        <f t="shared" ref="B341:M341" si="84">IFERROR(B342/B298,"")</f>
        <v>3.4482758620689655E-2</v>
      </c>
      <c r="C341" s="222">
        <f t="shared" si="84"/>
        <v>3.8043478260869568E-2</v>
      </c>
      <c r="D341" s="222">
        <f t="shared" si="84"/>
        <v>2.6737967914438502E-2</v>
      </c>
      <c r="E341" s="222">
        <f t="shared" si="84"/>
        <v>1.0752688172043012E-2</v>
      </c>
      <c r="F341" s="222">
        <f t="shared" si="84"/>
        <v>3.1578947368421054E-2</v>
      </c>
      <c r="G341" s="222">
        <f t="shared" si="84"/>
        <v>1.5544041450777202E-2</v>
      </c>
      <c r="H341" s="222">
        <f t="shared" si="84"/>
        <v>2.4875621890547265E-2</v>
      </c>
      <c r="I341" s="222">
        <v>2.7199999999999998E-2</v>
      </c>
      <c r="J341" s="222">
        <v>2.7199999999999998E-2</v>
      </c>
      <c r="K341" s="222">
        <f t="shared" si="84"/>
        <v>5.9907834101382486E-2</v>
      </c>
      <c r="L341" s="222">
        <f t="shared" si="84"/>
        <v>6.7567567567567571E-2</v>
      </c>
      <c r="M341" s="222">
        <f t="shared" si="84"/>
        <v>4.5045045045045043E-2</v>
      </c>
      <c r="N341" s="353">
        <f t="shared" si="79"/>
        <v>4.5045045045045043E-2</v>
      </c>
      <c r="O341" s="351">
        <f t="shared" si="81"/>
        <v>3.4077995865981779E-2</v>
      </c>
      <c r="P341" s="35"/>
    </row>
    <row r="342" spans="1:37" ht="15" customHeight="1" x14ac:dyDescent="0.2">
      <c r="A342" s="274" t="s">
        <v>371</v>
      </c>
      <c r="B342" s="324">
        <v>6</v>
      </c>
      <c r="C342" s="325">
        <v>7</v>
      </c>
      <c r="D342" s="326">
        <v>5</v>
      </c>
      <c r="E342" s="326">
        <v>2</v>
      </c>
      <c r="F342" s="326">
        <v>6</v>
      </c>
      <c r="G342" s="326">
        <v>3</v>
      </c>
      <c r="H342" s="326">
        <v>5</v>
      </c>
      <c r="I342" s="326">
        <v>5</v>
      </c>
      <c r="J342" s="326">
        <v>5</v>
      </c>
      <c r="K342" s="326">
        <v>13</v>
      </c>
      <c r="L342" s="326">
        <v>15</v>
      </c>
      <c r="M342" s="327">
        <v>10</v>
      </c>
      <c r="N342" s="278">
        <f t="shared" si="79"/>
        <v>10</v>
      </c>
      <c r="O342" s="255">
        <f t="shared" si="81"/>
        <v>6.833333333333333</v>
      </c>
      <c r="P342" s="73"/>
      <c r="Q342" s="155"/>
      <c r="R342" s="155"/>
      <c r="S342" s="155"/>
      <c r="T342" s="155"/>
      <c r="U342" s="155"/>
      <c r="V342" s="155"/>
      <c r="W342" s="155"/>
    </row>
    <row r="343" spans="1:37" ht="15" customHeight="1" x14ac:dyDescent="0.2">
      <c r="A343" s="109" t="s">
        <v>372</v>
      </c>
      <c r="B343" s="223"/>
      <c r="C343" s="224">
        <v>6</v>
      </c>
      <c r="D343" s="225">
        <v>6</v>
      </c>
      <c r="E343" s="225">
        <v>6</v>
      </c>
      <c r="F343" s="225">
        <v>6</v>
      </c>
      <c r="G343" s="225">
        <v>6</v>
      </c>
      <c r="H343" s="225">
        <v>6</v>
      </c>
      <c r="I343" s="225">
        <v>6</v>
      </c>
      <c r="J343" s="225">
        <v>6</v>
      </c>
      <c r="K343" s="225">
        <v>6</v>
      </c>
      <c r="L343" s="225">
        <v>6</v>
      </c>
      <c r="M343" s="226">
        <v>6</v>
      </c>
      <c r="N343" s="116">
        <f t="shared" si="79"/>
        <v>6</v>
      </c>
      <c r="O343" s="101">
        <f t="shared" si="81"/>
        <v>6</v>
      </c>
      <c r="P343" s="35"/>
    </row>
    <row r="344" spans="1:37" ht="15" customHeight="1" x14ac:dyDescent="0.2">
      <c r="A344" s="274" t="s">
        <v>349</v>
      </c>
      <c r="B344" s="253">
        <f>B301</f>
        <v>16</v>
      </c>
      <c r="C344" s="253">
        <f>C301</f>
        <v>16</v>
      </c>
      <c r="D344" s="253">
        <f>D301</f>
        <v>16</v>
      </c>
      <c r="E344" s="253">
        <f>E301</f>
        <v>16</v>
      </c>
      <c r="F344" s="253">
        <f>F301</f>
        <v>16</v>
      </c>
      <c r="G344" s="253">
        <v>16</v>
      </c>
      <c r="H344" s="253">
        <v>16</v>
      </c>
      <c r="I344" s="253">
        <v>19</v>
      </c>
      <c r="J344" s="253">
        <v>19</v>
      </c>
      <c r="K344" s="253">
        <v>20</v>
      </c>
      <c r="L344" s="253">
        <v>20</v>
      </c>
      <c r="M344" s="253">
        <v>16</v>
      </c>
      <c r="N344" s="278">
        <f t="shared" si="79"/>
        <v>16</v>
      </c>
      <c r="O344" s="255">
        <f>IF(N344=0,0,AVERAGE(B344:M344))</f>
        <v>17.166666666666668</v>
      </c>
    </row>
    <row r="345" spans="1:37" ht="15" customHeight="1" x14ac:dyDescent="0.2">
      <c r="A345" s="109" t="s">
        <v>265</v>
      </c>
      <c r="B345" s="122"/>
      <c r="C345" s="122"/>
      <c r="D345" s="122"/>
      <c r="E345" s="122">
        <v>1</v>
      </c>
      <c r="F345" s="100"/>
      <c r="G345" s="122"/>
      <c r="H345" s="122"/>
      <c r="I345" s="122"/>
      <c r="J345" s="122"/>
      <c r="K345" s="122"/>
      <c r="L345" s="122"/>
      <c r="M345" s="122"/>
      <c r="N345" s="116">
        <f>L345</f>
        <v>0</v>
      </c>
      <c r="O345" s="101">
        <f>AVERAGE(B345:M345)</f>
        <v>1</v>
      </c>
    </row>
    <row r="346" spans="1:37" ht="15" customHeight="1" x14ac:dyDescent="0.2">
      <c r="A346" s="547"/>
      <c r="B346" s="548"/>
      <c r="C346" s="548"/>
      <c r="D346" s="548"/>
      <c r="E346" s="548"/>
      <c r="F346" s="548"/>
      <c r="G346" s="548"/>
      <c r="H346" s="548"/>
      <c r="I346" s="548"/>
      <c r="J346" s="548"/>
      <c r="K346" s="548"/>
      <c r="L346" s="548"/>
      <c r="M346" s="548"/>
      <c r="N346" s="548"/>
      <c r="O346" s="549"/>
      <c r="P346" s="67"/>
      <c r="Q346" s="153"/>
      <c r="R346" s="153"/>
      <c r="S346" s="153"/>
      <c r="T346" s="153"/>
      <c r="U346" s="153"/>
      <c r="V346" s="153"/>
      <c r="W346" s="153"/>
      <c r="X346" s="153"/>
      <c r="Y346" s="153"/>
      <c r="Z346" s="153"/>
      <c r="AA346" s="153"/>
      <c r="AB346" s="153"/>
      <c r="AC346" s="153"/>
      <c r="AD346" s="153"/>
      <c r="AE346" s="153"/>
      <c r="AF346" s="153"/>
      <c r="AG346" s="153"/>
      <c r="AH346" s="153"/>
      <c r="AI346" s="153"/>
      <c r="AJ346" s="153"/>
      <c r="AK346" s="153"/>
    </row>
    <row r="347" spans="1:37" s="153" customFormat="1" x14ac:dyDescent="0.2">
      <c r="A347" s="544" t="s">
        <v>461</v>
      </c>
      <c r="B347" s="544"/>
      <c r="C347" s="544"/>
      <c r="D347" s="544"/>
      <c r="E347" s="544"/>
      <c r="F347" s="544"/>
      <c r="G347" s="544"/>
      <c r="H347" s="544"/>
      <c r="I347" s="544"/>
      <c r="J347" s="544"/>
      <c r="K347" s="544"/>
      <c r="L347" s="544"/>
      <c r="M347" s="544"/>
      <c r="N347" s="544"/>
      <c r="O347" s="544"/>
      <c r="P347" s="36"/>
      <c r="Q347" s="144"/>
      <c r="R347" s="144"/>
      <c r="S347" s="144"/>
      <c r="T347" s="144"/>
      <c r="U347" s="144"/>
      <c r="V347" s="144"/>
      <c r="W347" s="144"/>
      <c r="X347" s="144"/>
      <c r="Y347" s="144"/>
      <c r="Z347" s="144"/>
      <c r="AA347" s="144"/>
      <c r="AB347" s="144"/>
      <c r="AC347" s="144"/>
      <c r="AD347" s="144"/>
      <c r="AE347" s="144"/>
      <c r="AF347" s="144"/>
      <c r="AG347" s="144"/>
      <c r="AH347" s="144"/>
      <c r="AI347" s="144"/>
      <c r="AJ347" s="144"/>
      <c r="AK347" s="144"/>
    </row>
    <row r="348" spans="1:37" x14ac:dyDescent="0.2">
      <c r="A348" s="227" t="s">
        <v>269</v>
      </c>
      <c r="B348" s="119">
        <v>196</v>
      </c>
      <c r="C348" s="228">
        <v>185</v>
      </c>
      <c r="D348" s="228">
        <v>193</v>
      </c>
      <c r="E348" s="228">
        <v>219</v>
      </c>
      <c r="F348" s="228">
        <v>184</v>
      </c>
      <c r="G348" s="228">
        <v>220</v>
      </c>
      <c r="H348" s="137">
        <v>238</v>
      </c>
      <c r="I348" s="133">
        <v>224</v>
      </c>
      <c r="J348" s="137">
        <v>218</v>
      </c>
      <c r="K348" s="228">
        <v>202</v>
      </c>
      <c r="L348" s="228">
        <v>202</v>
      </c>
      <c r="M348" s="119">
        <v>245</v>
      </c>
      <c r="N348" s="116">
        <f t="shared" ref="N348" si="85">SUM(B348:M348)</f>
        <v>2526</v>
      </c>
      <c r="O348" s="101">
        <f t="shared" ref="O348:O355" si="86">IF(N348=0,0,AVERAGE(B348:M348))</f>
        <v>210.5</v>
      </c>
    </row>
    <row r="349" spans="1:37" x14ac:dyDescent="0.2">
      <c r="A349" s="328" t="s">
        <v>270</v>
      </c>
      <c r="B349" s="258">
        <v>2</v>
      </c>
      <c r="C349" s="329">
        <v>2</v>
      </c>
      <c r="D349" s="329">
        <v>2</v>
      </c>
      <c r="E349" s="329">
        <v>6</v>
      </c>
      <c r="F349" s="329">
        <v>2</v>
      </c>
      <c r="G349" s="329">
        <v>1</v>
      </c>
      <c r="H349" s="272">
        <v>2</v>
      </c>
      <c r="I349" s="263"/>
      <c r="J349" s="272">
        <v>4</v>
      </c>
      <c r="K349" s="329">
        <v>1</v>
      </c>
      <c r="L349" s="329">
        <v>2</v>
      </c>
      <c r="M349" s="258">
        <v>1</v>
      </c>
      <c r="N349" s="278">
        <f t="shared" ref="N349:N354" si="87">SUM(B349:M349)</f>
        <v>25</v>
      </c>
      <c r="O349" s="255">
        <f t="shared" si="86"/>
        <v>2.2727272727272729</v>
      </c>
    </row>
    <row r="350" spans="1:37" x14ac:dyDescent="0.2">
      <c r="A350" s="229" t="s">
        <v>312</v>
      </c>
      <c r="B350" s="122">
        <v>90</v>
      </c>
      <c r="C350" s="230">
        <v>80</v>
      </c>
      <c r="D350" s="230">
        <v>95</v>
      </c>
      <c r="E350" s="230">
        <v>104</v>
      </c>
      <c r="F350" s="230">
        <v>100</v>
      </c>
      <c r="G350" s="230">
        <v>85</v>
      </c>
      <c r="H350" s="140">
        <v>81</v>
      </c>
      <c r="I350" s="126">
        <v>77</v>
      </c>
      <c r="J350" s="140">
        <v>76</v>
      </c>
      <c r="K350" s="230">
        <v>76</v>
      </c>
      <c r="L350" s="230">
        <v>77</v>
      </c>
      <c r="M350" s="122">
        <v>101</v>
      </c>
      <c r="N350" s="116">
        <f t="shared" si="87"/>
        <v>1042</v>
      </c>
      <c r="O350" s="101">
        <f t="shared" si="86"/>
        <v>86.833333333333329</v>
      </c>
    </row>
    <row r="351" spans="1:37" ht="15" customHeight="1" x14ac:dyDescent="0.2">
      <c r="A351" s="328" t="s">
        <v>364</v>
      </c>
      <c r="B351" s="258">
        <v>105</v>
      </c>
      <c r="C351" s="329">
        <v>103</v>
      </c>
      <c r="D351" s="329">
        <v>98</v>
      </c>
      <c r="E351" s="329">
        <v>111</v>
      </c>
      <c r="F351" s="329">
        <v>83</v>
      </c>
      <c r="G351" s="329">
        <v>135</v>
      </c>
      <c r="H351" s="272">
        <v>155</v>
      </c>
      <c r="I351" s="263">
        <v>147</v>
      </c>
      <c r="J351" s="272">
        <v>138</v>
      </c>
      <c r="K351" s="329">
        <v>125</v>
      </c>
      <c r="L351" s="329">
        <v>123</v>
      </c>
      <c r="M351" s="258">
        <v>143</v>
      </c>
      <c r="N351" s="278">
        <f t="shared" si="87"/>
        <v>1466</v>
      </c>
      <c r="O351" s="255">
        <f t="shared" si="86"/>
        <v>122.16666666666667</v>
      </c>
    </row>
    <row r="352" spans="1:37" ht="15" customHeight="1" x14ac:dyDescent="0.2">
      <c r="A352" s="229" t="s">
        <v>271</v>
      </c>
      <c r="B352" s="122">
        <v>123</v>
      </c>
      <c r="C352" s="230">
        <v>126</v>
      </c>
      <c r="D352" s="230">
        <v>125</v>
      </c>
      <c r="E352" s="230">
        <v>149</v>
      </c>
      <c r="F352" s="230">
        <v>125</v>
      </c>
      <c r="G352" s="230">
        <v>140</v>
      </c>
      <c r="H352" s="140">
        <v>149</v>
      </c>
      <c r="I352" s="126">
        <v>151</v>
      </c>
      <c r="J352" s="140">
        <v>78</v>
      </c>
      <c r="K352" s="230">
        <v>79</v>
      </c>
      <c r="L352" s="230">
        <v>133</v>
      </c>
      <c r="M352" s="122">
        <v>114</v>
      </c>
      <c r="N352" s="116">
        <f t="shared" si="87"/>
        <v>1492</v>
      </c>
      <c r="O352" s="101">
        <f t="shared" si="86"/>
        <v>124.33333333333333</v>
      </c>
    </row>
    <row r="353" spans="1:25" x14ac:dyDescent="0.2">
      <c r="A353" s="328" t="s">
        <v>272</v>
      </c>
      <c r="B353" s="267">
        <v>56</v>
      </c>
      <c r="C353" s="329">
        <v>55</v>
      </c>
      <c r="D353" s="329">
        <v>63</v>
      </c>
      <c r="E353" s="329">
        <v>61</v>
      </c>
      <c r="F353" s="329">
        <v>60</v>
      </c>
      <c r="G353" s="329">
        <v>58</v>
      </c>
      <c r="H353" s="272">
        <v>69</v>
      </c>
      <c r="I353" s="263">
        <v>62</v>
      </c>
      <c r="J353" s="272">
        <v>64</v>
      </c>
      <c r="K353" s="329">
        <v>66</v>
      </c>
      <c r="L353" s="329">
        <v>66</v>
      </c>
      <c r="M353" s="267">
        <v>60</v>
      </c>
      <c r="N353" s="278">
        <f t="shared" si="87"/>
        <v>740</v>
      </c>
      <c r="O353" s="255">
        <f t="shared" si="86"/>
        <v>61.666666666666664</v>
      </c>
    </row>
    <row r="354" spans="1:25" x14ac:dyDescent="0.2">
      <c r="A354" s="229" t="s">
        <v>363</v>
      </c>
      <c r="B354" s="122">
        <v>1</v>
      </c>
      <c r="C354" s="230">
        <v>2</v>
      </c>
      <c r="D354" s="230"/>
      <c r="E354" s="230">
        <v>4</v>
      </c>
      <c r="F354" s="230">
        <v>1</v>
      </c>
      <c r="G354" s="230"/>
      <c r="H354" s="140">
        <v>1</v>
      </c>
      <c r="I354" s="140"/>
      <c r="J354" s="140"/>
      <c r="K354" s="230"/>
      <c r="L354" s="230"/>
      <c r="M354" s="122"/>
      <c r="N354" s="101">
        <f t="shared" si="87"/>
        <v>9</v>
      </c>
      <c r="O354" s="101">
        <f t="shared" si="86"/>
        <v>1.8</v>
      </c>
    </row>
    <row r="355" spans="1:25" x14ac:dyDescent="0.2">
      <c r="A355" s="328" t="s">
        <v>367</v>
      </c>
      <c r="B355" s="258">
        <v>1065702.3700000001</v>
      </c>
      <c r="C355" s="330">
        <v>1348792.5</v>
      </c>
      <c r="D355" s="331">
        <v>311424.90000000002</v>
      </c>
      <c r="E355" s="331">
        <v>1618669.35</v>
      </c>
      <c r="F355" s="331">
        <v>84085.67</v>
      </c>
      <c r="G355" s="331">
        <v>251290.73</v>
      </c>
      <c r="H355" s="332">
        <v>889402.95</v>
      </c>
      <c r="I355" s="332">
        <v>1886607.03</v>
      </c>
      <c r="J355" s="333">
        <v>1467214.78</v>
      </c>
      <c r="K355" s="330">
        <v>1409694.67</v>
      </c>
      <c r="L355" s="496">
        <v>747936.71</v>
      </c>
      <c r="M355" s="258">
        <v>1778447.61</v>
      </c>
      <c r="N355" s="255">
        <f t="shared" ref="N355:N357" si="88">INDEX(B355:M355,COUNT(B355:M355))</f>
        <v>1778447.61</v>
      </c>
      <c r="O355" s="255">
        <f t="shared" si="86"/>
        <v>1071605.7725</v>
      </c>
      <c r="P355" s="15"/>
      <c r="Q355" s="156"/>
      <c r="R355" s="156"/>
      <c r="S355" s="156"/>
      <c r="T355" s="156"/>
      <c r="U355" s="156"/>
      <c r="V355" s="156"/>
      <c r="W355" s="156"/>
      <c r="X355" s="156"/>
      <c r="Y355" s="156"/>
    </row>
    <row r="356" spans="1:25" x14ac:dyDescent="0.2">
      <c r="A356" s="229" t="s">
        <v>369</v>
      </c>
      <c r="B356" s="122">
        <v>12542063.08</v>
      </c>
      <c r="C356" s="231">
        <v>13579032.460000001</v>
      </c>
      <c r="D356" s="232">
        <v>5009667.88</v>
      </c>
      <c r="E356" s="409">
        <v>5976817.9299999997</v>
      </c>
      <c r="F356" s="232">
        <v>6822828.8200000003</v>
      </c>
      <c r="G356" s="232">
        <v>6291944.8099999996</v>
      </c>
      <c r="H356" s="233">
        <v>7074138.0499999998</v>
      </c>
      <c r="I356" s="233">
        <v>7814574.3200000003</v>
      </c>
      <c r="J356" s="234">
        <v>8961282.5</v>
      </c>
      <c r="K356" s="231">
        <v>9856602.1400000006</v>
      </c>
      <c r="L356" s="231">
        <v>10467088.68</v>
      </c>
      <c r="M356" s="122"/>
      <c r="N356" s="101">
        <f t="shared" si="88"/>
        <v>10467088.68</v>
      </c>
      <c r="O356" s="101">
        <f>IF(N356=0,0,AVERAGE(B356:M356))</f>
        <v>8581458.2427272722</v>
      </c>
    </row>
    <row r="357" spans="1:25" x14ac:dyDescent="0.2">
      <c r="A357" s="334" t="s">
        <v>368</v>
      </c>
      <c r="B357" s="256">
        <v>1106380.97</v>
      </c>
      <c r="C357" s="326">
        <v>918627.16</v>
      </c>
      <c r="D357" s="335">
        <v>1165351.93</v>
      </c>
      <c r="E357" s="256">
        <v>951003.49</v>
      </c>
      <c r="F357" s="256">
        <v>715598.01</v>
      </c>
      <c r="G357" s="256">
        <v>970706.57</v>
      </c>
      <c r="H357" s="256">
        <v>766582.67</v>
      </c>
      <c r="I357" s="256">
        <v>732392.3</v>
      </c>
      <c r="J357" s="326">
        <v>735115.8</v>
      </c>
      <c r="K357" s="326">
        <v>518518.85</v>
      </c>
      <c r="L357" s="326">
        <v>336004.98</v>
      </c>
      <c r="M357" s="256"/>
      <c r="N357" s="255">
        <f t="shared" si="88"/>
        <v>336004.98</v>
      </c>
      <c r="O357" s="255">
        <f>IF(N357=0,0,AVERAGE(B357:M357))</f>
        <v>810571.15727272735</v>
      </c>
    </row>
    <row r="358" spans="1:25" ht="15" customHeight="1" x14ac:dyDescent="0.2">
      <c r="A358" s="559"/>
      <c r="B358" s="560"/>
      <c r="C358" s="560"/>
      <c r="D358" s="560"/>
      <c r="E358" s="560"/>
      <c r="F358" s="560"/>
      <c r="G358" s="560"/>
      <c r="H358" s="560"/>
      <c r="I358" s="560"/>
      <c r="J358" s="560"/>
      <c r="K358" s="560"/>
      <c r="L358" s="560"/>
      <c r="M358" s="560"/>
      <c r="N358" s="560"/>
      <c r="O358" s="561"/>
    </row>
    <row r="359" spans="1:25" x14ac:dyDescent="0.2">
      <c r="A359" s="544" t="s">
        <v>462</v>
      </c>
      <c r="B359" s="544"/>
      <c r="C359" s="544"/>
      <c r="D359" s="544"/>
      <c r="E359" s="544"/>
      <c r="F359" s="544"/>
      <c r="G359" s="544"/>
      <c r="H359" s="544"/>
      <c r="I359" s="544"/>
      <c r="J359" s="544"/>
      <c r="K359" s="544"/>
      <c r="L359" s="544"/>
      <c r="M359" s="544"/>
      <c r="N359" s="544"/>
      <c r="O359" s="544"/>
    </row>
    <row r="360" spans="1:25" x14ac:dyDescent="0.2">
      <c r="A360" s="410" t="s">
        <v>479</v>
      </c>
      <c r="B360" s="488"/>
      <c r="C360" s="488"/>
      <c r="D360" s="488"/>
      <c r="E360" s="494"/>
      <c r="F360" s="488"/>
      <c r="G360" s="488"/>
      <c r="H360" s="488"/>
      <c r="I360" s="488">
        <v>150</v>
      </c>
      <c r="J360" s="488">
        <v>75</v>
      </c>
      <c r="K360" s="488">
        <v>275</v>
      </c>
      <c r="L360" s="433">
        <v>75</v>
      </c>
      <c r="M360" s="433">
        <v>75</v>
      </c>
      <c r="N360" s="424">
        <f>SUM(B360:M360)</f>
        <v>650</v>
      </c>
      <c r="O360" s="424">
        <f>IF(N360=0,0,AVERAGE(B360:M360))</f>
        <v>130</v>
      </c>
    </row>
    <row r="361" spans="1:25" x14ac:dyDescent="0.2">
      <c r="A361" s="442" t="s">
        <v>484</v>
      </c>
      <c r="B361" s="503"/>
      <c r="C361" s="503">
        <v>570</v>
      </c>
      <c r="D361" s="485"/>
      <c r="E361" s="486"/>
      <c r="F361" s="485"/>
      <c r="G361" s="503"/>
      <c r="H361" s="503"/>
      <c r="I361" s="503"/>
      <c r="J361" s="503"/>
      <c r="K361" s="503"/>
      <c r="L361" s="504"/>
      <c r="M361" s="504"/>
      <c r="N361" s="278">
        <f>SUM(B361:M361)</f>
        <v>570</v>
      </c>
      <c r="O361" s="278">
        <f>IF(N361=0,0,AVERAGE(B361:M361))</f>
        <v>570</v>
      </c>
    </row>
    <row r="362" spans="1:25" x14ac:dyDescent="0.2">
      <c r="A362" s="410" t="s">
        <v>474</v>
      </c>
      <c r="B362" s="488"/>
      <c r="C362" s="488"/>
      <c r="D362" s="489">
        <v>1923.73</v>
      </c>
      <c r="E362" s="490">
        <v>2420.25</v>
      </c>
      <c r="F362" s="489">
        <v>1988</v>
      </c>
      <c r="G362" s="488"/>
      <c r="H362" s="488"/>
      <c r="I362" s="488"/>
      <c r="J362" s="488"/>
      <c r="K362" s="488"/>
      <c r="L362" s="433">
        <v>5502</v>
      </c>
      <c r="M362" s="433"/>
      <c r="N362" s="424">
        <f>SUM(B362:M362)</f>
        <v>11833.98</v>
      </c>
      <c r="O362" s="2">
        <f>IF(N362=0,0,AVERAGE(B362:M362))</f>
        <v>2958.4949999999999</v>
      </c>
    </row>
    <row r="363" spans="1:25" x14ac:dyDescent="0.2">
      <c r="A363" s="442" t="s">
        <v>393</v>
      </c>
      <c r="B363" s="503">
        <v>6075.91</v>
      </c>
      <c r="C363" s="503">
        <v>760</v>
      </c>
      <c r="D363" s="485">
        <v>2731</v>
      </c>
      <c r="E363" s="486">
        <v>812</v>
      </c>
      <c r="F363" s="485">
        <v>221.4</v>
      </c>
      <c r="G363" s="503">
        <v>48</v>
      </c>
      <c r="H363" s="503">
        <v>4040</v>
      </c>
      <c r="I363" s="503">
        <v>7543</v>
      </c>
      <c r="J363" s="503"/>
      <c r="K363" s="503">
        <v>236</v>
      </c>
      <c r="L363" s="504">
        <v>2379</v>
      </c>
      <c r="M363" s="504">
        <v>1195.5</v>
      </c>
      <c r="N363" s="278">
        <f>SUM(B363:M363)</f>
        <v>26041.809999999998</v>
      </c>
      <c r="O363" s="255">
        <f>IF(N363=0,0,AVERAGE(B363:M363))</f>
        <v>2367.4372727272726</v>
      </c>
    </row>
    <row r="364" spans="1:25" x14ac:dyDescent="0.2">
      <c r="A364" s="410" t="s">
        <v>394</v>
      </c>
      <c r="B364" s="488"/>
      <c r="C364" s="488">
        <v>220</v>
      </c>
      <c r="D364" s="489">
        <v>235</v>
      </c>
      <c r="E364" s="490">
        <v>2975</v>
      </c>
      <c r="F364" s="489">
        <v>660</v>
      </c>
      <c r="G364" s="488">
        <v>230</v>
      </c>
      <c r="H364" s="488">
        <v>290</v>
      </c>
      <c r="I364" s="488">
        <v>470</v>
      </c>
      <c r="J364" s="488">
        <v>415</v>
      </c>
      <c r="K364" s="488">
        <v>582.6</v>
      </c>
      <c r="L364" s="433">
        <v>768.8</v>
      </c>
      <c r="M364" s="433">
        <v>826.4</v>
      </c>
      <c r="N364" s="424">
        <f t="shared" ref="N364" si="89">SUM(B364:M364)</f>
        <v>7672.8</v>
      </c>
      <c r="O364" s="424">
        <f t="shared" ref="O364" si="90">IF(N364=0,0,AVERAGE(B364:M364))</f>
        <v>697.5272727272727</v>
      </c>
    </row>
    <row r="365" spans="1:25" x14ac:dyDescent="0.2">
      <c r="A365" s="276" t="s">
        <v>485</v>
      </c>
      <c r="B365" s="484"/>
      <c r="C365" s="484"/>
      <c r="D365" s="485"/>
      <c r="E365" s="486">
        <v>1328.5</v>
      </c>
      <c r="F365" s="485">
        <v>993.39</v>
      </c>
      <c r="G365" s="484">
        <v>1150.8399999999999</v>
      </c>
      <c r="H365" s="484">
        <v>1060.49</v>
      </c>
      <c r="I365" s="484">
        <v>1972.22</v>
      </c>
      <c r="J365" s="484">
        <v>1683.55</v>
      </c>
      <c r="K365" s="484">
        <v>3310.88</v>
      </c>
      <c r="L365" s="320">
        <v>3652.78</v>
      </c>
      <c r="M365" s="320">
        <v>5011.58</v>
      </c>
      <c r="N365" s="278">
        <f t="shared" ref="N365:N377" si="91">SUM(B365:M365)</f>
        <v>20164.23</v>
      </c>
      <c r="O365" s="255">
        <f t="shared" ref="O365:O371" si="92">IF(N365=0,0,AVERAGE(B365:M365))</f>
        <v>2240.4699999999998</v>
      </c>
    </row>
    <row r="366" spans="1:25" x14ac:dyDescent="0.2">
      <c r="A366" s="410" t="s">
        <v>395</v>
      </c>
      <c r="B366" s="488">
        <v>6182.13</v>
      </c>
      <c r="C366" s="488">
        <v>4618.63</v>
      </c>
      <c r="D366" s="489">
        <v>15093.56</v>
      </c>
      <c r="E366" s="538">
        <v>11140.02</v>
      </c>
      <c r="F366" s="489">
        <v>13174.6</v>
      </c>
      <c r="G366" s="488">
        <v>7207.58</v>
      </c>
      <c r="H366" s="488">
        <v>19919.79</v>
      </c>
      <c r="I366" s="488">
        <v>4803.03</v>
      </c>
      <c r="J366" s="488">
        <v>7951.66</v>
      </c>
      <c r="K366" s="488">
        <v>27938.83</v>
      </c>
      <c r="L366" s="433">
        <v>10987.46</v>
      </c>
      <c r="M366" s="433">
        <v>13251.15</v>
      </c>
      <c r="N366" s="424">
        <f t="shared" si="91"/>
        <v>142268.44</v>
      </c>
      <c r="O366" s="2">
        <f t="shared" si="92"/>
        <v>11855.703333333333</v>
      </c>
    </row>
    <row r="367" spans="1:25" x14ac:dyDescent="0.2">
      <c r="A367" s="284" t="s">
        <v>442</v>
      </c>
      <c r="B367" s="484"/>
      <c r="C367" s="484">
        <v>3358.09</v>
      </c>
      <c r="D367" s="484">
        <v>15058.94</v>
      </c>
      <c r="E367" s="539">
        <v>1094.0999999999999</v>
      </c>
      <c r="F367" s="484">
        <v>76131.89</v>
      </c>
      <c r="G367" s="484">
        <v>13915.39</v>
      </c>
      <c r="H367" s="484">
        <v>26765.69</v>
      </c>
      <c r="I367" s="484">
        <v>6000</v>
      </c>
      <c r="J367" s="484">
        <v>132684.63</v>
      </c>
      <c r="K367" s="484">
        <v>45464.76</v>
      </c>
      <c r="L367" s="320">
        <v>29513.21</v>
      </c>
      <c r="M367" s="320">
        <v>54389.87</v>
      </c>
      <c r="N367" s="278">
        <f t="shared" si="91"/>
        <v>404376.57</v>
      </c>
      <c r="O367" s="255">
        <f t="shared" si="92"/>
        <v>36761.506363636363</v>
      </c>
    </row>
    <row r="368" spans="1:25" x14ac:dyDescent="0.2">
      <c r="A368" s="410" t="s">
        <v>396</v>
      </c>
      <c r="B368" s="488">
        <v>9456.3700000000008</v>
      </c>
      <c r="C368" s="488">
        <v>8879.41</v>
      </c>
      <c r="D368" s="489">
        <v>11640.4</v>
      </c>
      <c r="E368" s="490">
        <v>1676.03</v>
      </c>
      <c r="F368" s="489">
        <v>13280.14</v>
      </c>
      <c r="G368" s="488">
        <v>17075.02</v>
      </c>
      <c r="H368" s="488">
        <v>17570.73</v>
      </c>
      <c r="I368" s="488">
        <v>6860.57</v>
      </c>
      <c r="J368" s="488">
        <v>9931.83</v>
      </c>
      <c r="K368" s="488">
        <v>10787.25</v>
      </c>
      <c r="L368" s="433">
        <v>19142.79</v>
      </c>
      <c r="M368" s="433">
        <v>23095.02</v>
      </c>
      <c r="N368" s="424">
        <f t="shared" si="91"/>
        <v>149395.55999999997</v>
      </c>
      <c r="O368" s="424">
        <f t="shared" si="92"/>
        <v>12449.629999999997</v>
      </c>
    </row>
    <row r="369" spans="1:15" x14ac:dyDescent="0.2">
      <c r="A369" s="284" t="s">
        <v>473</v>
      </c>
      <c r="B369" s="484"/>
      <c r="C369" s="484"/>
      <c r="D369" s="484"/>
      <c r="E369" s="493"/>
      <c r="F369" s="484">
        <v>66</v>
      </c>
      <c r="G369" s="484"/>
      <c r="H369" s="484">
        <v>406.8</v>
      </c>
      <c r="I369" s="484"/>
      <c r="J369" s="484">
        <v>110</v>
      </c>
      <c r="K369" s="484">
        <v>194.7</v>
      </c>
      <c r="L369" s="320"/>
      <c r="M369" s="320"/>
      <c r="N369" s="278">
        <f t="shared" si="91"/>
        <v>777.5</v>
      </c>
      <c r="O369" s="278">
        <f t="shared" si="92"/>
        <v>194.375</v>
      </c>
    </row>
    <row r="370" spans="1:15" x14ac:dyDescent="0.2">
      <c r="A370" s="410" t="s">
        <v>483</v>
      </c>
      <c r="B370" s="488">
        <v>5021.3</v>
      </c>
      <c r="C370" s="488">
        <v>4145.28</v>
      </c>
      <c r="D370" s="489">
        <v>28658.87</v>
      </c>
      <c r="E370" s="490">
        <v>50630.720000000001</v>
      </c>
      <c r="F370" s="489">
        <v>6414.68</v>
      </c>
      <c r="G370" s="488">
        <v>27425.97</v>
      </c>
      <c r="H370" s="488">
        <v>15746.43</v>
      </c>
      <c r="I370" s="488">
        <v>8884.75</v>
      </c>
      <c r="J370" s="488">
        <v>2163.19</v>
      </c>
      <c r="K370" s="488">
        <v>23516.52</v>
      </c>
      <c r="L370" s="433">
        <v>42664.98</v>
      </c>
      <c r="M370" s="433">
        <v>4840.03</v>
      </c>
      <c r="N370" s="424">
        <f t="shared" si="91"/>
        <v>220112.72</v>
      </c>
      <c r="O370" s="2">
        <f t="shared" si="92"/>
        <v>18342.726666666666</v>
      </c>
    </row>
    <row r="371" spans="1:15" x14ac:dyDescent="0.2">
      <c r="A371" s="284" t="s">
        <v>397</v>
      </c>
      <c r="B371" s="484">
        <v>49312.959999999999</v>
      </c>
      <c r="C371" s="484">
        <v>16700.599999999999</v>
      </c>
      <c r="D371" s="485">
        <v>31065.7</v>
      </c>
      <c r="E371" s="486">
        <v>30022.6</v>
      </c>
      <c r="F371" s="485">
        <v>166709.97</v>
      </c>
      <c r="G371" s="487">
        <v>128765.56</v>
      </c>
      <c r="H371" s="484">
        <v>137159.01999999999</v>
      </c>
      <c r="I371" s="484">
        <v>25261.71</v>
      </c>
      <c r="J371" s="484">
        <v>81516.2</v>
      </c>
      <c r="K371" s="484">
        <v>14461.81</v>
      </c>
      <c r="L371" s="320">
        <v>327046.06</v>
      </c>
      <c r="M371" s="320">
        <v>158454.76999999999</v>
      </c>
      <c r="N371" s="278">
        <f t="shared" si="91"/>
        <v>1166476.96</v>
      </c>
      <c r="O371" s="278">
        <f t="shared" si="92"/>
        <v>97206.41333333333</v>
      </c>
    </row>
    <row r="372" spans="1:15" x14ac:dyDescent="0.2">
      <c r="A372" s="432" t="s">
        <v>471</v>
      </c>
      <c r="B372" s="488">
        <v>9244.5</v>
      </c>
      <c r="C372" s="488"/>
      <c r="D372" s="489">
        <v>569.96</v>
      </c>
      <c r="E372" s="490"/>
      <c r="F372" s="489">
        <v>5497.89</v>
      </c>
      <c r="G372" s="491">
        <v>693.35</v>
      </c>
      <c r="H372" s="488">
        <v>4498.97</v>
      </c>
      <c r="I372" s="488">
        <v>4461.37</v>
      </c>
      <c r="J372" s="488">
        <v>14044.28</v>
      </c>
      <c r="K372" s="488">
        <v>1006.24</v>
      </c>
      <c r="L372" s="433">
        <v>2536.38</v>
      </c>
      <c r="M372" s="433">
        <v>5592.94</v>
      </c>
      <c r="N372" s="424">
        <f t="shared" si="91"/>
        <v>48145.88</v>
      </c>
      <c r="O372" s="424">
        <v>74386.456666666665</v>
      </c>
    </row>
    <row r="373" spans="1:15" x14ac:dyDescent="0.2">
      <c r="A373" s="284" t="s">
        <v>467</v>
      </c>
      <c r="B373" s="484"/>
      <c r="C373" s="484"/>
      <c r="D373" s="484"/>
      <c r="E373" s="493"/>
      <c r="F373" s="484"/>
      <c r="G373" s="484"/>
      <c r="H373" s="484">
        <v>3182.22</v>
      </c>
      <c r="I373" s="484"/>
      <c r="J373" s="484"/>
      <c r="K373" s="484"/>
      <c r="L373" s="320">
        <v>196</v>
      </c>
      <c r="M373" s="320"/>
      <c r="N373" s="278">
        <f t="shared" si="91"/>
        <v>3378.22</v>
      </c>
      <c r="O373" s="255">
        <f t="shared" ref="O373:O378" si="93">IF(N373=0,0,AVERAGE(B373:M373))</f>
        <v>1689.11</v>
      </c>
    </row>
    <row r="374" spans="1:15" x14ac:dyDescent="0.2">
      <c r="A374" s="410" t="s">
        <v>400</v>
      </c>
      <c r="B374" s="488">
        <v>2156.4</v>
      </c>
      <c r="C374" s="488">
        <v>6622.6</v>
      </c>
      <c r="D374" s="489">
        <v>3394.66</v>
      </c>
      <c r="E374" s="492">
        <v>10748.12</v>
      </c>
      <c r="F374" s="489">
        <v>8401.4</v>
      </c>
      <c r="G374" s="488">
        <v>8759</v>
      </c>
      <c r="H374" s="488">
        <v>22831.24</v>
      </c>
      <c r="I374" s="488">
        <v>11065.34</v>
      </c>
      <c r="J374" s="488">
        <v>4991.88</v>
      </c>
      <c r="K374" s="488">
        <v>17016.099999999999</v>
      </c>
      <c r="L374" s="433">
        <v>14898.5</v>
      </c>
      <c r="M374" s="433"/>
      <c r="N374" s="424">
        <f t="shared" si="91"/>
        <v>110885.23999999999</v>
      </c>
      <c r="O374" s="2">
        <f t="shared" si="93"/>
        <v>10080.476363636362</v>
      </c>
    </row>
    <row r="375" spans="1:15" x14ac:dyDescent="0.2">
      <c r="A375" s="343" t="s">
        <v>486</v>
      </c>
      <c r="B375" s="484">
        <v>847.5</v>
      </c>
      <c r="C375" s="484">
        <v>1211.75</v>
      </c>
      <c r="D375" s="485">
        <v>1537.39</v>
      </c>
      <c r="E375" s="486">
        <v>851.51</v>
      </c>
      <c r="F375" s="485">
        <v>1523.67</v>
      </c>
      <c r="G375" s="484">
        <v>1391.82</v>
      </c>
      <c r="H375" s="484">
        <v>2413.31</v>
      </c>
      <c r="I375" s="484">
        <v>616.45000000000005</v>
      </c>
      <c r="J375" s="484">
        <v>660.41</v>
      </c>
      <c r="K375" s="484">
        <v>822.3</v>
      </c>
      <c r="L375" s="320">
        <v>2169.87</v>
      </c>
      <c r="M375" s="320">
        <v>1828.75</v>
      </c>
      <c r="N375" s="278">
        <f t="shared" si="91"/>
        <v>15874.73</v>
      </c>
      <c r="O375" s="255">
        <f t="shared" si="93"/>
        <v>1322.8941666666667</v>
      </c>
    </row>
    <row r="376" spans="1:15" x14ac:dyDescent="0.2">
      <c r="A376" s="434" t="s">
        <v>398</v>
      </c>
      <c r="B376" s="488">
        <v>1054.8</v>
      </c>
      <c r="C376" s="488"/>
      <c r="D376" s="489">
        <v>3171.24</v>
      </c>
      <c r="E376" s="490">
        <v>2723.2</v>
      </c>
      <c r="F376" s="489">
        <v>3936.13</v>
      </c>
      <c r="G376" s="488">
        <v>597.74</v>
      </c>
      <c r="H376" s="488">
        <v>11005.08</v>
      </c>
      <c r="I376" s="488">
        <v>2192.8000000000002</v>
      </c>
      <c r="J376" s="488">
        <v>3854.1</v>
      </c>
      <c r="K376" s="488">
        <v>1569.17</v>
      </c>
      <c r="L376" s="433">
        <v>3029.64</v>
      </c>
      <c r="M376" s="433">
        <v>6682</v>
      </c>
      <c r="N376" s="424">
        <f t="shared" si="91"/>
        <v>39815.899999999994</v>
      </c>
      <c r="O376" s="424">
        <f t="shared" si="93"/>
        <v>3619.6272727272722</v>
      </c>
    </row>
    <row r="377" spans="1:15" x14ac:dyDescent="0.2">
      <c r="A377" s="276" t="s">
        <v>399</v>
      </c>
      <c r="B377" s="484"/>
      <c r="C377" s="484"/>
      <c r="D377" s="485">
        <v>24660</v>
      </c>
      <c r="E377" s="486"/>
      <c r="F377" s="485">
        <v>5224</v>
      </c>
      <c r="G377" s="484"/>
      <c r="H377" s="484">
        <v>630</v>
      </c>
      <c r="I377" s="484">
        <v>5960</v>
      </c>
      <c r="J377" s="484"/>
      <c r="K377" s="484">
        <v>5130</v>
      </c>
      <c r="L377" s="320"/>
      <c r="M377" s="320"/>
      <c r="N377" s="278">
        <f t="shared" si="91"/>
        <v>41604</v>
      </c>
      <c r="O377" s="278">
        <f t="shared" si="93"/>
        <v>8320.7999999999993</v>
      </c>
    </row>
    <row r="378" spans="1:15" x14ac:dyDescent="0.2">
      <c r="A378" s="410" t="s">
        <v>273</v>
      </c>
      <c r="B378" s="499">
        <v>0.84</v>
      </c>
      <c r="C378" s="500">
        <v>0.7</v>
      </c>
      <c r="D378" s="500">
        <v>0.6</v>
      </c>
      <c r="E378" s="500">
        <v>0.5</v>
      </c>
      <c r="F378" s="500">
        <v>0.6</v>
      </c>
      <c r="G378" s="500">
        <v>0.6</v>
      </c>
      <c r="H378" s="499">
        <v>0.72</v>
      </c>
      <c r="I378" s="501">
        <v>0.8</v>
      </c>
      <c r="J378" s="500">
        <v>0.82</v>
      </c>
      <c r="K378" s="500">
        <v>0.83</v>
      </c>
      <c r="L378" s="500">
        <v>0.88</v>
      </c>
      <c r="M378" s="541">
        <v>0.88500000000000001</v>
      </c>
      <c r="N378" s="502">
        <f>AVERAGE(B378:M378)</f>
        <v>0.73125000000000007</v>
      </c>
      <c r="O378" s="502">
        <f t="shared" si="93"/>
        <v>0.73125000000000007</v>
      </c>
    </row>
    <row r="379" spans="1:15" x14ac:dyDescent="0.2">
      <c r="A379" s="236" t="s">
        <v>403</v>
      </c>
      <c r="B379" s="466">
        <f>SUM(B360:B377)</f>
        <v>89351.87</v>
      </c>
      <c r="C379" s="466">
        <f t="shared" ref="C379:J379" si="94">SUM(C360:C377)</f>
        <v>47086.359999999993</v>
      </c>
      <c r="D379" s="466">
        <f t="shared" si="94"/>
        <v>139740.45000000001</v>
      </c>
      <c r="E379" s="466">
        <f t="shared" si="94"/>
        <v>116422.04999999999</v>
      </c>
      <c r="F379" s="466">
        <f t="shared" si="94"/>
        <v>304223.16000000003</v>
      </c>
      <c r="G379" s="466">
        <f t="shared" si="94"/>
        <v>207260.27</v>
      </c>
      <c r="H379" s="466">
        <f t="shared" si="94"/>
        <v>267519.76999999996</v>
      </c>
      <c r="I379" s="466">
        <f t="shared" si="94"/>
        <v>86241.239999999991</v>
      </c>
      <c r="J379" s="466">
        <f t="shared" si="94"/>
        <v>260081.73</v>
      </c>
      <c r="K379" s="466">
        <f>SUM(K360:K377)</f>
        <v>152312.16</v>
      </c>
      <c r="L379" s="466">
        <f>SUM(L360:L377)</f>
        <v>464562.47000000003</v>
      </c>
      <c r="M379" s="466">
        <f>SUM(M360:M377)</f>
        <v>275243.01</v>
      </c>
      <c r="N379" s="237">
        <f>SUM(B379:M379)</f>
        <v>2410044.54</v>
      </c>
      <c r="O379" s="237">
        <f>IF(N379=0,0,AVERAGE(B379:M379))</f>
        <v>200837.04500000001</v>
      </c>
    </row>
    <row r="380" spans="1:15" ht="15" customHeight="1" x14ac:dyDescent="0.2">
      <c r="A380" s="553"/>
      <c r="B380" s="554"/>
      <c r="C380" s="554"/>
      <c r="D380" s="554"/>
      <c r="E380" s="554"/>
      <c r="F380" s="554"/>
      <c r="G380" s="554"/>
      <c r="H380" s="554"/>
      <c r="I380" s="554"/>
      <c r="J380" s="554"/>
      <c r="K380" s="554"/>
      <c r="L380" s="554"/>
      <c r="M380" s="554"/>
      <c r="N380" s="554"/>
      <c r="O380" s="555"/>
    </row>
    <row r="381" spans="1:15" ht="15" customHeight="1" x14ac:dyDescent="0.2">
      <c r="A381" s="544" t="s">
        <v>463</v>
      </c>
      <c r="B381" s="544"/>
      <c r="C381" s="544"/>
      <c r="D381" s="544"/>
      <c r="E381" s="544"/>
      <c r="F381" s="544"/>
      <c r="G381" s="544"/>
      <c r="H381" s="544"/>
      <c r="I381" s="544"/>
      <c r="J381" s="544"/>
      <c r="K381" s="544"/>
      <c r="L381" s="544"/>
      <c r="M381" s="544"/>
      <c r="N381" s="544"/>
      <c r="O381" s="544"/>
    </row>
    <row r="382" spans="1:15" ht="15" customHeight="1" x14ac:dyDescent="0.2">
      <c r="A382" s="436" t="s">
        <v>479</v>
      </c>
      <c r="B382" s="505"/>
      <c r="C382" s="505"/>
      <c r="D382" s="505"/>
      <c r="E382" s="506"/>
      <c r="F382" s="507"/>
      <c r="G382" s="507"/>
      <c r="H382" s="508"/>
      <c r="I382" s="509">
        <v>150</v>
      </c>
      <c r="J382" s="509"/>
      <c r="K382" s="510">
        <v>350</v>
      </c>
      <c r="L382" s="511">
        <v>29.41</v>
      </c>
      <c r="M382" s="511">
        <v>75</v>
      </c>
      <c r="N382" s="435">
        <f>SUM(B382:M382)</f>
        <v>604.41</v>
      </c>
      <c r="O382" s="435">
        <f>IF(N382=0,0,AVERAGE(B382:M382))</f>
        <v>151.10249999999999</v>
      </c>
    </row>
    <row r="383" spans="1:15" ht="15" customHeight="1" x14ac:dyDescent="0.2">
      <c r="A383" s="341" t="s">
        <v>484</v>
      </c>
      <c r="B383" s="512"/>
      <c r="C383" s="512">
        <v>57</v>
      </c>
      <c r="D383" s="512"/>
      <c r="E383" s="513"/>
      <c r="F383" s="514"/>
      <c r="G383" s="514"/>
      <c r="H383" s="514"/>
      <c r="I383" s="515"/>
      <c r="J383" s="515"/>
      <c r="K383" s="516"/>
      <c r="L383" s="517"/>
      <c r="M383" s="517"/>
      <c r="N383" s="255">
        <f>SUM(B383:M383)</f>
        <v>57</v>
      </c>
      <c r="O383" s="255">
        <f>IF(N383=0,0,AVERAGE(B383:M383))</f>
        <v>57</v>
      </c>
    </row>
    <row r="384" spans="1:15" ht="15" customHeight="1" x14ac:dyDescent="0.2">
      <c r="A384" s="498" t="s">
        <v>474</v>
      </c>
      <c r="B384" s="518"/>
      <c r="C384" s="518"/>
      <c r="D384" s="518"/>
      <c r="E384" s="519"/>
      <c r="F384" s="520">
        <v>3031.73</v>
      </c>
      <c r="G384" s="520">
        <v>2560</v>
      </c>
      <c r="H384" s="520">
        <v>52</v>
      </c>
      <c r="I384" s="520"/>
      <c r="J384" s="520">
        <v>584.25</v>
      </c>
      <c r="K384" s="521"/>
      <c r="L384" s="522">
        <v>11662.02</v>
      </c>
      <c r="M384" s="522"/>
      <c r="N384" s="2">
        <f t="shared" ref="N384:N399" si="95">SUM(B384:M384)</f>
        <v>17890</v>
      </c>
      <c r="O384" s="2">
        <f t="shared" ref="O384:O399" si="96">IF(N384=0,0,AVERAGE(B384:M384))</f>
        <v>3578</v>
      </c>
    </row>
    <row r="385" spans="1:15" ht="15" customHeight="1" x14ac:dyDescent="0.2">
      <c r="A385" s="343" t="s">
        <v>393</v>
      </c>
      <c r="B385" s="512">
        <v>543.64</v>
      </c>
      <c r="C385" s="512">
        <v>1175.6199999999999</v>
      </c>
      <c r="D385" s="512">
        <v>1105.07</v>
      </c>
      <c r="E385" s="513">
        <v>654.21</v>
      </c>
      <c r="F385" s="514">
        <v>801.27</v>
      </c>
      <c r="G385" s="514">
        <v>611.84</v>
      </c>
      <c r="H385" s="514">
        <v>4449.92</v>
      </c>
      <c r="I385" s="514">
        <v>8442.5</v>
      </c>
      <c r="J385" s="514">
        <v>694.98</v>
      </c>
      <c r="K385" s="523">
        <v>592.73</v>
      </c>
      <c r="L385" s="517">
        <v>879.36</v>
      </c>
      <c r="M385" s="517">
        <v>847.1</v>
      </c>
      <c r="N385" s="255">
        <f t="shared" si="95"/>
        <v>20798.239999999998</v>
      </c>
      <c r="O385" s="255">
        <f t="shared" si="96"/>
        <v>1733.1866666666665</v>
      </c>
    </row>
    <row r="386" spans="1:15" ht="15" customHeight="1" x14ac:dyDescent="0.2">
      <c r="A386" s="410" t="s">
        <v>394</v>
      </c>
      <c r="B386" s="518"/>
      <c r="C386" s="518"/>
      <c r="D386" s="518">
        <v>290.95</v>
      </c>
      <c r="E386" s="519">
        <v>517.02</v>
      </c>
      <c r="F386" s="520">
        <v>445.17</v>
      </c>
      <c r="G386" s="520">
        <v>338.05</v>
      </c>
      <c r="H386" s="524">
        <v>360.44</v>
      </c>
      <c r="I386" s="520">
        <v>915.87</v>
      </c>
      <c r="J386" s="520">
        <v>213.24</v>
      </c>
      <c r="K386" s="521">
        <v>780.35</v>
      </c>
      <c r="L386" s="522">
        <v>286929.33</v>
      </c>
      <c r="M386" s="522">
        <v>592.54999999999995</v>
      </c>
      <c r="N386" s="2">
        <f t="shared" si="95"/>
        <v>291382.97000000003</v>
      </c>
      <c r="O386" s="2">
        <f t="shared" si="96"/>
        <v>29138.297000000002</v>
      </c>
    </row>
    <row r="387" spans="1:15" ht="15" customHeight="1" x14ac:dyDescent="0.2">
      <c r="A387" s="276" t="s">
        <v>485</v>
      </c>
      <c r="B387" s="512"/>
      <c r="C387" s="512"/>
      <c r="D387" s="512"/>
      <c r="E387" s="513">
        <v>1051</v>
      </c>
      <c r="F387" s="514">
        <v>52.79</v>
      </c>
      <c r="G387" s="514">
        <v>996.37</v>
      </c>
      <c r="H387" s="525">
        <v>1060.49</v>
      </c>
      <c r="I387" s="514">
        <v>3344.79</v>
      </c>
      <c r="J387" s="514"/>
      <c r="K387" s="523">
        <v>2292.83</v>
      </c>
      <c r="L387" s="517">
        <v>14509.76</v>
      </c>
      <c r="M387" s="517">
        <v>5025.68</v>
      </c>
      <c r="N387" s="255">
        <f t="shared" si="95"/>
        <v>28333.71</v>
      </c>
      <c r="O387" s="255">
        <f t="shared" si="96"/>
        <v>3541.7137499999999</v>
      </c>
    </row>
    <row r="388" spans="1:15" ht="15" customHeight="1" x14ac:dyDescent="0.2">
      <c r="A388" s="410" t="s">
        <v>395</v>
      </c>
      <c r="B388" s="518">
        <v>6625.99</v>
      </c>
      <c r="C388" s="518">
        <v>6915.67</v>
      </c>
      <c r="D388" s="518">
        <v>6193.57</v>
      </c>
      <c r="E388" s="519">
        <v>6875.58</v>
      </c>
      <c r="F388" s="520">
        <v>17080.57</v>
      </c>
      <c r="G388" s="520">
        <v>5496.66</v>
      </c>
      <c r="H388" s="524">
        <v>8914.43</v>
      </c>
      <c r="I388" s="526">
        <v>24822.98</v>
      </c>
      <c r="J388" s="526">
        <v>9856.89</v>
      </c>
      <c r="K388" s="521">
        <v>11796.32</v>
      </c>
      <c r="L388" s="522">
        <v>33633.83</v>
      </c>
      <c r="M388" s="522">
        <v>6863.37</v>
      </c>
      <c r="N388" s="2">
        <f t="shared" si="95"/>
        <v>145075.85999999999</v>
      </c>
      <c r="O388" s="2">
        <f t="shared" si="96"/>
        <v>12089.654999999999</v>
      </c>
    </row>
    <row r="389" spans="1:15" ht="15" customHeight="1" x14ac:dyDescent="0.2">
      <c r="A389" s="440" t="s">
        <v>442</v>
      </c>
      <c r="B389" s="527"/>
      <c r="C389" s="527">
        <v>767.23</v>
      </c>
      <c r="D389" s="527">
        <v>1008.07</v>
      </c>
      <c r="E389" s="528">
        <v>1752.74</v>
      </c>
      <c r="F389" s="529">
        <v>9122.27</v>
      </c>
      <c r="G389" s="529">
        <v>2911.73</v>
      </c>
      <c r="H389" s="525">
        <v>4757.12</v>
      </c>
      <c r="I389" s="529">
        <v>14510.29</v>
      </c>
      <c r="J389" s="529">
        <v>128811.46</v>
      </c>
      <c r="K389" s="529">
        <v>22284.81</v>
      </c>
      <c r="L389" s="517"/>
      <c r="M389" s="517">
        <v>12324.84</v>
      </c>
      <c r="N389" s="255">
        <f t="shared" si="95"/>
        <v>198250.56</v>
      </c>
      <c r="O389" s="255">
        <f t="shared" si="96"/>
        <v>19825.056</v>
      </c>
    </row>
    <row r="390" spans="1:15" ht="15" customHeight="1" x14ac:dyDescent="0.2">
      <c r="A390" s="410" t="s">
        <v>396</v>
      </c>
      <c r="B390" s="518">
        <v>10582.45</v>
      </c>
      <c r="C390" s="518">
        <v>9102.7099999999991</v>
      </c>
      <c r="D390" s="518">
        <v>7873.35</v>
      </c>
      <c r="E390" s="519">
        <v>9753.69</v>
      </c>
      <c r="F390" s="520">
        <v>12103.38</v>
      </c>
      <c r="G390" s="520">
        <v>11316.25</v>
      </c>
      <c r="H390" s="524">
        <v>13327.97</v>
      </c>
      <c r="I390" s="520">
        <v>13383.16</v>
      </c>
      <c r="J390" s="520">
        <v>15925.56</v>
      </c>
      <c r="K390" s="521">
        <v>13693.81</v>
      </c>
      <c r="L390" s="522">
        <v>1231.4100000000001</v>
      </c>
      <c r="M390" s="522">
        <v>11839.28</v>
      </c>
      <c r="N390" s="2">
        <f t="shared" si="95"/>
        <v>130133.02</v>
      </c>
      <c r="O390" s="2">
        <f t="shared" si="96"/>
        <v>10844.418333333333</v>
      </c>
    </row>
    <row r="391" spans="1:15" ht="15" customHeight="1" x14ac:dyDescent="0.2">
      <c r="A391" s="440" t="s">
        <v>473</v>
      </c>
      <c r="B391" s="527"/>
      <c r="C391" s="527"/>
      <c r="D391" s="527"/>
      <c r="E391" s="528"/>
      <c r="F391" s="529"/>
      <c r="G391" s="529"/>
      <c r="H391" s="525">
        <v>229.5</v>
      </c>
      <c r="I391" s="530">
        <v>71.5</v>
      </c>
      <c r="J391" s="530">
        <v>33</v>
      </c>
      <c r="K391" s="531">
        <v>96.28</v>
      </c>
      <c r="L391" s="517">
        <v>3850</v>
      </c>
      <c r="M391" s="517">
        <v>32.700000000000003</v>
      </c>
      <c r="N391" s="255">
        <f t="shared" si="95"/>
        <v>4312.9799999999996</v>
      </c>
      <c r="O391" s="255">
        <f t="shared" si="96"/>
        <v>718.82999999999993</v>
      </c>
    </row>
    <row r="392" spans="1:15" ht="15" customHeight="1" x14ac:dyDescent="0.2">
      <c r="A392" s="410" t="s">
        <v>483</v>
      </c>
      <c r="B392" s="518">
        <v>2613.27</v>
      </c>
      <c r="C392" s="518">
        <v>2783.32</v>
      </c>
      <c r="D392" s="518">
        <v>4240.37</v>
      </c>
      <c r="E392" s="519">
        <v>27966.34</v>
      </c>
      <c r="F392" s="520">
        <v>8931.1</v>
      </c>
      <c r="G392" s="520">
        <v>10985.25</v>
      </c>
      <c r="H392" s="524">
        <v>15773.53</v>
      </c>
      <c r="I392" s="526">
        <v>18713.34</v>
      </c>
      <c r="J392" s="526">
        <v>42743.57</v>
      </c>
      <c r="K392" s="521">
        <v>39300.879999999997</v>
      </c>
      <c r="L392" s="522">
        <v>72556.259999999995</v>
      </c>
      <c r="M392" s="522">
        <v>15428.86</v>
      </c>
      <c r="N392" s="2">
        <f t="shared" si="95"/>
        <v>262036.08999999997</v>
      </c>
      <c r="O392" s="2">
        <f t="shared" si="96"/>
        <v>21836.340833333332</v>
      </c>
    </row>
    <row r="393" spans="1:15" ht="15" customHeight="1" x14ac:dyDescent="0.2">
      <c r="A393" s="284" t="s">
        <v>397</v>
      </c>
      <c r="B393" s="512">
        <v>7517.03</v>
      </c>
      <c r="C393" s="512">
        <v>17467.63</v>
      </c>
      <c r="D393" s="512">
        <v>11149.76</v>
      </c>
      <c r="E393" s="513">
        <v>29181.22</v>
      </c>
      <c r="F393" s="514">
        <v>158630.95000000001</v>
      </c>
      <c r="G393" s="514">
        <v>67274.14</v>
      </c>
      <c r="H393" s="525">
        <v>98659.19</v>
      </c>
      <c r="I393" s="514">
        <v>134013.15</v>
      </c>
      <c r="J393" s="514">
        <v>96904.95</v>
      </c>
      <c r="K393" s="523">
        <v>17030.419999999998</v>
      </c>
      <c r="L393" s="517">
        <v>6340.28</v>
      </c>
      <c r="M393" s="517">
        <v>183906.22</v>
      </c>
      <c r="N393" s="255">
        <f t="shared" si="95"/>
        <v>828074.94000000006</v>
      </c>
      <c r="O393" s="255">
        <f t="shared" si="96"/>
        <v>69006.24500000001</v>
      </c>
    </row>
    <row r="394" spans="1:15" ht="15" customHeight="1" x14ac:dyDescent="0.2">
      <c r="A394" s="432" t="s">
        <v>471</v>
      </c>
      <c r="B394" s="518">
        <v>370.4</v>
      </c>
      <c r="C394" s="518">
        <v>596.38</v>
      </c>
      <c r="D394" s="518">
        <v>1210.75</v>
      </c>
      <c r="E394" s="519">
        <v>281.8</v>
      </c>
      <c r="F394" s="520">
        <v>1017.25</v>
      </c>
      <c r="G394" s="520">
        <v>226.33</v>
      </c>
      <c r="H394" s="524">
        <v>1220.21</v>
      </c>
      <c r="I394" s="526">
        <v>6543.11</v>
      </c>
      <c r="J394" s="526">
        <v>1416.95</v>
      </c>
      <c r="K394" s="521">
        <v>8549.3799999999992</v>
      </c>
      <c r="L394" s="522">
        <v>1741.57</v>
      </c>
      <c r="M394" s="522">
        <v>3879.85</v>
      </c>
      <c r="N394" s="2">
        <f t="shared" si="95"/>
        <v>27053.979999999996</v>
      </c>
      <c r="O394" s="2">
        <f t="shared" si="96"/>
        <v>2254.498333333333</v>
      </c>
    </row>
    <row r="395" spans="1:15" ht="15" customHeight="1" x14ac:dyDescent="0.2">
      <c r="A395" s="284" t="s">
        <v>467</v>
      </c>
      <c r="B395" s="527"/>
      <c r="C395" s="527"/>
      <c r="D395" s="527"/>
      <c r="E395" s="528"/>
      <c r="F395" s="529">
        <v>2.85</v>
      </c>
      <c r="G395" s="529"/>
      <c r="H395" s="525">
        <v>54.72</v>
      </c>
      <c r="I395" s="530">
        <v>3282.8</v>
      </c>
      <c r="J395" s="530"/>
      <c r="K395" s="531">
        <v>13.68</v>
      </c>
      <c r="L395" s="517">
        <v>4830</v>
      </c>
      <c r="M395" s="517"/>
      <c r="N395" s="412">
        <f t="shared" si="95"/>
        <v>8184.05</v>
      </c>
      <c r="O395" s="412">
        <f t="shared" si="96"/>
        <v>1636.81</v>
      </c>
    </row>
    <row r="396" spans="1:15" ht="15" customHeight="1" x14ac:dyDescent="0.2">
      <c r="A396" s="443" t="s">
        <v>400</v>
      </c>
      <c r="B396" s="505">
        <v>789.8</v>
      </c>
      <c r="C396" s="505">
        <v>1330.85</v>
      </c>
      <c r="D396" s="505">
        <v>1610.48</v>
      </c>
      <c r="E396" s="506">
        <v>3783.99</v>
      </c>
      <c r="F396" s="507">
        <v>6650.15</v>
      </c>
      <c r="G396" s="507">
        <v>7513.24</v>
      </c>
      <c r="H396" s="524">
        <v>7916.31</v>
      </c>
      <c r="I396" s="509">
        <v>12089.59</v>
      </c>
      <c r="J396" s="509">
        <v>5787.22</v>
      </c>
      <c r="K396" s="510">
        <v>15716.77</v>
      </c>
      <c r="L396" s="522">
        <v>10218.790000000001</v>
      </c>
      <c r="M396" s="522">
        <v>5575.42</v>
      </c>
      <c r="N396" s="435">
        <f t="shared" si="95"/>
        <v>78982.61</v>
      </c>
      <c r="O396" s="435">
        <f t="shared" si="96"/>
        <v>6581.8841666666667</v>
      </c>
    </row>
    <row r="397" spans="1:15" ht="15" customHeight="1" x14ac:dyDescent="0.2">
      <c r="A397" s="343" t="s">
        <v>486</v>
      </c>
      <c r="B397" s="512">
        <v>818.83</v>
      </c>
      <c r="C397" s="512">
        <v>1333.65</v>
      </c>
      <c r="D397" s="512">
        <v>484.35</v>
      </c>
      <c r="E397" s="513">
        <v>993.17</v>
      </c>
      <c r="F397" s="514">
        <v>1554.21</v>
      </c>
      <c r="G397" s="514">
        <v>1311.48</v>
      </c>
      <c r="H397" s="525">
        <v>1334.36</v>
      </c>
      <c r="I397" s="514">
        <v>1380.86</v>
      </c>
      <c r="J397" s="514">
        <v>687.76</v>
      </c>
      <c r="K397" s="523">
        <v>1434.71</v>
      </c>
      <c r="L397" s="517">
        <v>426.22</v>
      </c>
      <c r="M397" s="517">
        <v>1206.8499999999999</v>
      </c>
      <c r="N397" s="255">
        <f t="shared" si="95"/>
        <v>12966.45</v>
      </c>
      <c r="O397" s="255">
        <f t="shared" si="96"/>
        <v>1080.5375000000001</v>
      </c>
    </row>
    <row r="398" spans="1:15" ht="15" customHeight="1" x14ac:dyDescent="0.2">
      <c r="A398" s="434" t="s">
        <v>398</v>
      </c>
      <c r="B398" s="518">
        <v>1242.06</v>
      </c>
      <c r="C398" s="518">
        <v>2549.75</v>
      </c>
      <c r="D398" s="518">
        <v>4776.83</v>
      </c>
      <c r="E398" s="519">
        <v>4647.92</v>
      </c>
      <c r="F398" s="520">
        <v>5743.67</v>
      </c>
      <c r="G398" s="520">
        <v>8499.84</v>
      </c>
      <c r="H398" s="524">
        <v>4978.68</v>
      </c>
      <c r="I398" s="526">
        <v>8819.6200000000008</v>
      </c>
      <c r="J398" s="526">
        <v>7445.09</v>
      </c>
      <c r="K398" s="532">
        <v>16524.16</v>
      </c>
      <c r="L398" s="533">
        <v>524.84</v>
      </c>
      <c r="M398" s="533">
        <v>5042.29</v>
      </c>
      <c r="N398" s="2">
        <f t="shared" si="95"/>
        <v>70794.75</v>
      </c>
      <c r="O398" s="2">
        <f t="shared" si="96"/>
        <v>5899.5625</v>
      </c>
    </row>
    <row r="399" spans="1:15" ht="15" customHeight="1" x14ac:dyDescent="0.2">
      <c r="A399" s="276" t="s">
        <v>399</v>
      </c>
      <c r="B399" s="512"/>
      <c r="C399" s="512"/>
      <c r="D399" s="512"/>
      <c r="E399" s="513">
        <v>10980</v>
      </c>
      <c r="F399" s="514">
        <v>13032</v>
      </c>
      <c r="G399" s="514">
        <v>2008</v>
      </c>
      <c r="H399" s="525">
        <v>2714</v>
      </c>
      <c r="I399" s="515">
        <v>5960</v>
      </c>
      <c r="J399" s="515"/>
      <c r="K399" s="523">
        <v>3164</v>
      </c>
      <c r="L399" s="517">
        <v>27886.62</v>
      </c>
      <c r="M399" s="517"/>
      <c r="N399" s="255">
        <f t="shared" si="95"/>
        <v>65744.62</v>
      </c>
      <c r="O399" s="255">
        <f t="shared" si="96"/>
        <v>9392.0885714285705</v>
      </c>
    </row>
    <row r="400" spans="1:15" ht="15" customHeight="1" x14ac:dyDescent="0.2">
      <c r="A400" s="246" t="s">
        <v>402</v>
      </c>
      <c r="B400" s="441">
        <f>SUM(B382:B399)</f>
        <v>31103.470000000005</v>
      </c>
      <c r="C400" s="441">
        <f t="shared" ref="C400:L400" si="97">SUM(C382:C399)</f>
        <v>44079.81</v>
      </c>
      <c r="D400" s="441">
        <f t="shared" si="97"/>
        <v>39943.550000000003</v>
      </c>
      <c r="E400" s="441">
        <f t="shared" si="97"/>
        <v>98438.680000000008</v>
      </c>
      <c r="F400" s="441">
        <f t="shared" si="97"/>
        <v>238199.36000000002</v>
      </c>
      <c r="G400" s="441">
        <f t="shared" si="97"/>
        <v>122049.18000000001</v>
      </c>
      <c r="H400" s="441">
        <f t="shared" si="97"/>
        <v>165802.86999999997</v>
      </c>
      <c r="I400" s="441">
        <f t="shared" si="97"/>
        <v>256443.55999999994</v>
      </c>
      <c r="J400" s="441">
        <f t="shared" si="97"/>
        <v>311104.92000000004</v>
      </c>
      <c r="K400" s="441">
        <f t="shared" si="97"/>
        <v>153621.12999999998</v>
      </c>
      <c r="L400" s="441">
        <f t="shared" si="97"/>
        <v>477249.7</v>
      </c>
      <c r="M400" s="441">
        <f>SUM(M382:M399)</f>
        <v>252640.01000000004</v>
      </c>
      <c r="N400" s="237">
        <f>SUM(B400:M400)</f>
        <v>2190676.2399999998</v>
      </c>
      <c r="O400" s="237">
        <f t="shared" ref="O400" si="98">IF(N400=0,0,AVERAGE(B400:M400))</f>
        <v>182556.3533333333</v>
      </c>
    </row>
    <row r="401" spans="1:37" ht="15" customHeight="1" x14ac:dyDescent="0.2">
      <c r="A401" s="247" t="s">
        <v>401</v>
      </c>
      <c r="B401" s="534">
        <v>403421.06</v>
      </c>
      <c r="C401" s="534">
        <v>405201.81</v>
      </c>
      <c r="D401" s="534">
        <v>504998.71</v>
      </c>
      <c r="E401" s="534">
        <v>522982.08</v>
      </c>
      <c r="F401" s="534">
        <v>591267.54</v>
      </c>
      <c r="G401" s="534">
        <v>676377.81</v>
      </c>
      <c r="H401" s="534">
        <v>777471.47</v>
      </c>
      <c r="I401" s="534">
        <v>606721.92000000004</v>
      </c>
      <c r="J401" s="534">
        <v>553222.9</v>
      </c>
      <c r="K401" s="534">
        <v>551153.66</v>
      </c>
      <c r="L401" s="534">
        <v>532187.51</v>
      </c>
      <c r="M401" s="542">
        <v>653425.03</v>
      </c>
      <c r="N401" s="537">
        <f t="shared" ref="N401" si="99">INDEX(B401:M401,COUNT(B401:M401))</f>
        <v>653425.03</v>
      </c>
      <c r="O401" s="245">
        <f t="shared" ref="O401" si="100">IF(N401=0,0,AVERAGE(B401:M401))</f>
        <v>564869.29166666674</v>
      </c>
    </row>
    <row r="402" spans="1:37" ht="15" customHeight="1" x14ac:dyDescent="0.2">
      <c r="A402" s="550"/>
      <c r="B402" s="551"/>
      <c r="C402" s="551"/>
      <c r="D402" s="551"/>
      <c r="E402" s="551"/>
      <c r="F402" s="551"/>
      <c r="G402" s="551"/>
      <c r="H402" s="551"/>
      <c r="I402" s="551"/>
      <c r="J402" s="551"/>
      <c r="K402" s="551"/>
      <c r="L402" s="551"/>
      <c r="M402" s="551"/>
      <c r="N402" s="551"/>
      <c r="O402" s="552"/>
    </row>
    <row r="403" spans="1:37" ht="15" customHeight="1" x14ac:dyDescent="0.2">
      <c r="A403" s="544" t="s">
        <v>464</v>
      </c>
      <c r="B403" s="544"/>
      <c r="C403" s="544"/>
      <c r="D403" s="544"/>
      <c r="E403" s="544"/>
      <c r="F403" s="544"/>
      <c r="G403" s="544"/>
      <c r="H403" s="544"/>
      <c r="I403" s="544"/>
      <c r="J403" s="544"/>
      <c r="K403" s="544"/>
      <c r="L403" s="544"/>
      <c r="M403" s="544"/>
      <c r="N403" s="544"/>
      <c r="O403" s="544"/>
    </row>
    <row r="404" spans="1:37" ht="15" customHeight="1" x14ac:dyDescent="0.2">
      <c r="A404" s="235" t="s">
        <v>313</v>
      </c>
      <c r="B404" s="122"/>
      <c r="C404" s="122"/>
      <c r="D404" s="100"/>
      <c r="E404" s="122"/>
      <c r="F404" s="100"/>
      <c r="G404" s="122"/>
      <c r="H404" s="100"/>
      <c r="I404" s="122">
        <v>1</v>
      </c>
      <c r="J404" s="122"/>
      <c r="K404" s="122"/>
      <c r="L404" s="122"/>
      <c r="M404" s="122"/>
      <c r="N404" s="101">
        <f>SUM(B404:M404)</f>
        <v>1</v>
      </c>
      <c r="O404" s="212">
        <f>IF(N404=0,0,AVERAGE(B404:M404))</f>
        <v>1</v>
      </c>
    </row>
    <row r="405" spans="1:37" ht="15" customHeight="1" x14ac:dyDescent="0.2">
      <c r="A405" s="341" t="s">
        <v>274</v>
      </c>
      <c r="B405" s="258">
        <v>655</v>
      </c>
      <c r="C405" s="258">
        <v>665</v>
      </c>
      <c r="D405" s="253">
        <v>720</v>
      </c>
      <c r="E405" s="258">
        <v>700</v>
      </c>
      <c r="F405" s="253">
        <v>699</v>
      </c>
      <c r="G405" s="258">
        <v>1263</v>
      </c>
      <c r="H405" s="253">
        <v>1603</v>
      </c>
      <c r="I405" s="258">
        <v>2290</v>
      </c>
      <c r="J405" s="258">
        <v>2675</v>
      </c>
      <c r="K405" s="258">
        <v>3087</v>
      </c>
      <c r="L405" s="258">
        <v>3351</v>
      </c>
      <c r="M405" s="258">
        <v>2167</v>
      </c>
      <c r="N405" s="255">
        <f>SUM(B405:M405)</f>
        <v>19875</v>
      </c>
      <c r="O405" s="255">
        <f>IF(N405=0,0,AVERAGE(B405:M405))</f>
        <v>1656.25</v>
      </c>
    </row>
    <row r="406" spans="1:37" ht="15" customHeight="1" x14ac:dyDescent="0.2">
      <c r="A406" s="342" t="s">
        <v>275</v>
      </c>
      <c r="B406" s="122"/>
      <c r="C406" s="122"/>
      <c r="D406" s="100"/>
      <c r="E406" s="122"/>
      <c r="F406" s="100">
        <v>1</v>
      </c>
      <c r="G406" s="122">
        <v>229</v>
      </c>
      <c r="H406" s="100">
        <v>197</v>
      </c>
      <c r="I406" s="122">
        <v>142</v>
      </c>
      <c r="J406" s="122">
        <v>449</v>
      </c>
      <c r="K406" s="122">
        <v>1162</v>
      </c>
      <c r="L406" s="122">
        <v>70</v>
      </c>
      <c r="M406" s="122">
        <v>225</v>
      </c>
      <c r="N406" s="101">
        <f>SUM(B406:M406)</f>
        <v>2475</v>
      </c>
      <c r="O406" s="212">
        <f>IF(N406=0,0,AVERAGE(B406:M406))</f>
        <v>309.375</v>
      </c>
    </row>
    <row r="407" spans="1:37" ht="15" customHeight="1" x14ac:dyDescent="0.2">
      <c r="A407" s="556"/>
      <c r="B407" s="557"/>
      <c r="C407" s="557"/>
      <c r="D407" s="557"/>
      <c r="E407" s="557"/>
      <c r="F407" s="557"/>
      <c r="G407" s="557"/>
      <c r="H407" s="557"/>
      <c r="I407" s="557"/>
      <c r="J407" s="557"/>
      <c r="K407" s="557"/>
      <c r="L407" s="557"/>
      <c r="M407" s="557"/>
      <c r="N407" s="557"/>
      <c r="O407" s="558"/>
    </row>
    <row r="408" spans="1:37" ht="15" customHeight="1" x14ac:dyDescent="0.2">
      <c r="A408" s="339" t="s">
        <v>16</v>
      </c>
      <c r="B408" s="338">
        <v>31</v>
      </c>
      <c r="C408" s="338">
        <v>28</v>
      </c>
      <c r="D408" s="338">
        <v>31</v>
      </c>
      <c r="E408" s="338">
        <v>30</v>
      </c>
      <c r="F408" s="338">
        <v>31</v>
      </c>
      <c r="G408" s="338">
        <v>30</v>
      </c>
      <c r="H408" s="338">
        <v>31</v>
      </c>
      <c r="I408" s="338">
        <v>31</v>
      </c>
      <c r="J408" s="338">
        <v>30</v>
      </c>
      <c r="K408" s="338">
        <v>31</v>
      </c>
      <c r="L408" s="338">
        <v>30</v>
      </c>
      <c r="M408" s="338">
        <v>31</v>
      </c>
      <c r="N408" s="340">
        <f>AVERAGE(B408:M408)</f>
        <v>30.416666666666668</v>
      </c>
      <c r="O408" s="144"/>
    </row>
    <row r="409" spans="1:37" ht="15" customHeight="1" x14ac:dyDescent="0.2">
      <c r="A409" s="144"/>
      <c r="B409" s="144"/>
      <c r="C409" s="144"/>
      <c r="D409" s="144"/>
      <c r="E409" s="144"/>
      <c r="F409" s="144"/>
      <c r="G409" s="144"/>
      <c r="H409" s="144"/>
      <c r="I409" s="144"/>
      <c r="J409" s="144"/>
      <c r="K409" s="144"/>
      <c r="L409" s="144"/>
      <c r="M409" s="144"/>
      <c r="N409" s="144"/>
      <c r="O409" s="144"/>
    </row>
    <row r="410" spans="1:37" ht="15" customHeight="1" x14ac:dyDescent="0.2">
      <c r="A410" s="563" t="s">
        <v>487</v>
      </c>
      <c r="B410" s="564"/>
      <c r="D410" s="7"/>
      <c r="F410" s="6"/>
      <c r="H410" s="7"/>
      <c r="J410" s="7"/>
      <c r="L410" s="5"/>
      <c r="N410" s="8"/>
      <c r="P410" s="69"/>
      <c r="Q410" s="157"/>
      <c r="R410" s="157"/>
      <c r="S410" s="157"/>
      <c r="T410" s="157"/>
      <c r="U410" s="157"/>
      <c r="V410" s="157"/>
      <c r="W410" s="157"/>
      <c r="X410" s="157"/>
      <c r="Y410" s="157"/>
      <c r="Z410" s="157"/>
      <c r="AA410" s="157"/>
      <c r="AB410" s="157"/>
      <c r="AC410" s="157"/>
      <c r="AD410" s="157"/>
      <c r="AE410" s="157"/>
      <c r="AF410" s="157"/>
      <c r="AG410" s="157"/>
      <c r="AH410" s="157"/>
      <c r="AI410" s="157"/>
      <c r="AJ410" s="157"/>
      <c r="AK410" s="157"/>
    </row>
    <row r="411" spans="1:37" s="157" customFormat="1" ht="15" customHeight="1" x14ac:dyDescent="0.2">
      <c r="A411" s="563"/>
      <c r="B411" s="564"/>
      <c r="C411" s="32"/>
      <c r="D411" s="31"/>
      <c r="E411" s="32"/>
      <c r="F411" s="12"/>
      <c r="G411" s="12"/>
      <c r="H411" s="12"/>
      <c r="I411" s="12"/>
      <c r="J411" s="12"/>
      <c r="K411" s="13"/>
      <c r="L411" s="14"/>
      <c r="M411" s="14"/>
      <c r="N411" s="14"/>
      <c r="O411" s="13"/>
      <c r="P411" s="69"/>
    </row>
    <row r="412" spans="1:37" s="157" customFormat="1" ht="15" customHeight="1" x14ac:dyDescent="0.2">
      <c r="A412" s="565"/>
      <c r="B412" s="562"/>
      <c r="C412" s="566" t="s">
        <v>63</v>
      </c>
      <c r="D412" s="566"/>
      <c r="E412" s="562"/>
      <c r="F412" s="562"/>
      <c r="G412" s="543"/>
      <c r="H412" s="543"/>
      <c r="I412" s="543"/>
      <c r="J412" s="13"/>
      <c r="K412" s="562"/>
      <c r="L412" s="562"/>
      <c r="M412" s="562"/>
      <c r="N412" s="562"/>
      <c r="O412" s="562"/>
      <c r="P412" s="69"/>
    </row>
    <row r="413" spans="1:37" s="157" customFormat="1" ht="15" customHeight="1" x14ac:dyDescent="0.2">
      <c r="A413" s="565"/>
      <c r="B413" s="562"/>
      <c r="C413" s="33"/>
      <c r="D413" s="33"/>
      <c r="E413" s="33"/>
      <c r="F413" s="562"/>
      <c r="G413" s="562"/>
      <c r="H413" s="33"/>
      <c r="I413" s="33"/>
      <c r="J413" s="33"/>
      <c r="K413" s="33"/>
      <c r="L413" s="562"/>
      <c r="M413" s="562"/>
      <c r="N413" s="562"/>
      <c r="O413" s="562"/>
      <c r="P413" s="70"/>
      <c r="Q413" s="158"/>
      <c r="R413" s="158"/>
      <c r="S413" s="158"/>
      <c r="T413" s="158"/>
      <c r="U413" s="158"/>
      <c r="V413" s="158"/>
      <c r="W413" s="158"/>
      <c r="X413" s="158"/>
      <c r="Y413" s="158"/>
      <c r="Z413" s="158"/>
      <c r="AA413" s="158"/>
      <c r="AB413" s="158"/>
      <c r="AC413" s="158"/>
      <c r="AD413" s="158"/>
      <c r="AE413" s="158"/>
      <c r="AF413" s="158"/>
      <c r="AG413" s="158"/>
      <c r="AH413" s="158"/>
      <c r="AI413" s="158"/>
      <c r="AJ413" s="158"/>
      <c r="AK413" s="158"/>
    </row>
    <row r="414" spans="1:37" s="158" customFormat="1" ht="15" customHeight="1" x14ac:dyDescent="0.2">
      <c r="A414" s="565"/>
      <c r="B414" s="562"/>
      <c r="C414" s="9"/>
      <c r="D414" s="10"/>
      <c r="E414" s="10"/>
      <c r="F414" s="562"/>
      <c r="G414" s="562"/>
      <c r="H414" s="10"/>
      <c r="I414" s="10"/>
      <c r="J414" s="10"/>
      <c r="K414" s="11"/>
      <c r="L414" s="11"/>
      <c r="M414" s="11"/>
      <c r="N414" s="11"/>
      <c r="O414" s="24"/>
      <c r="P414" s="36"/>
      <c r="Q414" s="144"/>
      <c r="R414" s="144"/>
      <c r="S414" s="144"/>
      <c r="T414" s="144"/>
      <c r="U414" s="144"/>
      <c r="V414" s="144"/>
      <c r="W414" s="144"/>
      <c r="X414" s="144"/>
      <c r="Y414" s="144"/>
      <c r="Z414" s="144"/>
      <c r="AA414" s="144"/>
      <c r="AB414" s="144"/>
      <c r="AC414" s="144"/>
      <c r="AD414" s="144"/>
      <c r="AE414" s="144"/>
      <c r="AF414" s="144"/>
      <c r="AG414" s="144"/>
      <c r="AH414" s="144"/>
      <c r="AI414" s="144"/>
      <c r="AJ414" s="144"/>
      <c r="AK414" s="144"/>
    </row>
    <row r="415" spans="1:37" ht="60.75" customHeight="1" x14ac:dyDescent="0.2">
      <c r="A415" s="565"/>
      <c r="B415" s="562"/>
      <c r="C415" s="34"/>
      <c r="D415" s="562"/>
      <c r="E415" s="562"/>
      <c r="F415" s="562"/>
      <c r="G415" s="562"/>
      <c r="H415" s="562"/>
      <c r="I415" s="34"/>
      <c r="J415" s="34"/>
      <c r="K415" s="562"/>
      <c r="L415" s="562"/>
      <c r="M415" s="562"/>
      <c r="N415" s="562"/>
      <c r="O415" s="562"/>
      <c r="P415" s="69"/>
      <c r="Q415" s="157"/>
      <c r="R415" s="157"/>
      <c r="S415" s="157"/>
      <c r="T415" s="157"/>
      <c r="U415" s="157"/>
      <c r="V415" s="157"/>
      <c r="W415" s="157"/>
      <c r="X415" s="157"/>
      <c r="Y415" s="157"/>
      <c r="Z415" s="157"/>
      <c r="AA415" s="157"/>
      <c r="AB415" s="157"/>
      <c r="AC415" s="157"/>
      <c r="AD415" s="157"/>
      <c r="AE415" s="157"/>
      <c r="AF415" s="157"/>
      <c r="AG415" s="157"/>
      <c r="AH415" s="157"/>
      <c r="AI415" s="157"/>
      <c r="AJ415" s="157"/>
      <c r="AK415" s="157"/>
    </row>
    <row r="416" spans="1:37" s="157" customFormat="1" ht="34.5" customHeight="1" x14ac:dyDescent="0.2">
      <c r="A416" s="41"/>
      <c r="B416" s="42"/>
      <c r="C416" s="42"/>
      <c r="D416" s="4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24"/>
      <c r="P416" s="36"/>
      <c r="Q416" s="144"/>
      <c r="R416" s="144"/>
      <c r="S416" s="144"/>
      <c r="T416" s="144"/>
      <c r="U416" s="144"/>
      <c r="V416" s="144"/>
      <c r="W416" s="144"/>
      <c r="X416" s="144"/>
      <c r="Y416" s="144"/>
      <c r="Z416" s="144"/>
      <c r="AA416" s="144"/>
      <c r="AB416" s="144"/>
      <c r="AC416" s="144"/>
      <c r="AD416" s="144"/>
      <c r="AE416" s="144"/>
      <c r="AF416" s="144"/>
      <c r="AG416" s="144"/>
      <c r="AH416" s="144"/>
      <c r="AI416" s="144"/>
      <c r="AJ416" s="144"/>
      <c r="AK416" s="144"/>
    </row>
    <row r="417" spans="1:15" ht="24.75" customHeight="1" x14ac:dyDescent="0.2">
      <c r="A417" s="44"/>
      <c r="B417" s="7"/>
      <c r="D417"/>
      <c r="E417"/>
      <c r="F417"/>
      <c r="G417"/>
      <c r="H417"/>
      <c r="J417" s="7"/>
      <c r="L417" s="562"/>
      <c r="M417" s="562"/>
      <c r="N417" s="562"/>
      <c r="O417" s="562"/>
    </row>
    <row r="418" spans="1:15" ht="21.75" customHeight="1" x14ac:dyDescent="0.2">
      <c r="A418" s="44"/>
      <c r="B418" s="7"/>
      <c r="D418"/>
      <c r="E418"/>
      <c r="F418"/>
      <c r="G418"/>
      <c r="H418"/>
      <c r="J418" s="7"/>
      <c r="L418" s="562"/>
      <c r="M418" s="562"/>
      <c r="N418" s="562"/>
      <c r="O418" s="562"/>
    </row>
    <row r="419" spans="1:15" hidden="1" x14ac:dyDescent="0.2">
      <c r="A419" s="45"/>
      <c r="B419" s="15"/>
      <c r="C419" s="15"/>
      <c r="D419"/>
      <c r="E419"/>
      <c r="F419"/>
      <c r="G419"/>
      <c r="H419"/>
      <c r="I419" s="15"/>
      <c r="J419" s="15"/>
      <c r="K419" s="15"/>
      <c r="L419" s="17"/>
      <c r="M419" s="15"/>
      <c r="N419" s="18"/>
    </row>
    <row r="420" spans="1:15" hidden="1" x14ac:dyDescent="0.2">
      <c r="A420" s="44"/>
      <c r="B420" s="15"/>
      <c r="C420" s="15"/>
      <c r="D420"/>
      <c r="E420"/>
      <c r="F420"/>
      <c r="G420"/>
      <c r="H420"/>
      <c r="I420" s="15"/>
      <c r="J420" s="15"/>
      <c r="K420" s="15"/>
      <c r="L420" s="17"/>
      <c r="M420" s="15"/>
      <c r="N420" s="18"/>
    </row>
    <row r="421" spans="1:15" hidden="1" x14ac:dyDescent="0.2">
      <c r="A421" s="44"/>
      <c r="B421" s="15"/>
      <c r="C421" s="15"/>
      <c r="D421"/>
      <c r="E421"/>
      <c r="F421"/>
      <c r="G421"/>
      <c r="H421"/>
      <c r="I421" s="15"/>
      <c r="J421" s="15"/>
      <c r="K421" s="15"/>
      <c r="L421" s="17"/>
      <c r="M421" s="15"/>
      <c r="N421" s="18"/>
    </row>
    <row r="422" spans="1:15" x14ac:dyDescent="0.2">
      <c r="A422" s="44"/>
      <c r="B422" s="15"/>
      <c r="C422" s="15"/>
      <c r="D422"/>
      <c r="E422"/>
      <c r="F422"/>
      <c r="G422"/>
      <c r="H422"/>
      <c r="I422" s="15"/>
      <c r="J422" s="15"/>
      <c r="K422" s="15"/>
      <c r="L422" s="17"/>
      <c r="M422" s="15"/>
      <c r="N422" s="18"/>
    </row>
    <row r="423" spans="1:15" x14ac:dyDescent="0.2">
      <c r="A423" s="44"/>
      <c r="B423" s="15"/>
      <c r="C423" s="15"/>
      <c r="D423"/>
      <c r="E423"/>
      <c r="F423"/>
      <c r="G423"/>
      <c r="H423"/>
      <c r="I423" s="15"/>
      <c r="J423" s="15"/>
      <c r="K423" s="15"/>
      <c r="L423" s="17"/>
      <c r="M423" s="15"/>
      <c r="N423" s="18"/>
    </row>
    <row r="424" spans="1:15" x14ac:dyDescent="0.2">
      <c r="A424" s="44"/>
      <c r="B424" s="15"/>
      <c r="C424" s="15"/>
      <c r="D424"/>
      <c r="E424"/>
      <c r="F424"/>
      <c r="G424"/>
      <c r="H424"/>
      <c r="I424" s="15"/>
      <c r="J424" s="15"/>
      <c r="K424" s="15"/>
      <c r="L424" s="17"/>
      <c r="M424" s="15"/>
      <c r="N424" s="18"/>
      <c r="O424" s="4"/>
    </row>
    <row r="425" spans="1:15" x14ac:dyDescent="0.2">
      <c r="A425" s="46"/>
      <c r="B425" s="4"/>
      <c r="C425" s="15"/>
      <c r="D425" s="15"/>
      <c r="E425" s="15"/>
      <c r="F425" s="16"/>
      <c r="G425" s="15"/>
      <c r="H425" s="15"/>
      <c r="I425" s="15"/>
      <c r="J425" s="15"/>
      <c r="K425" s="15"/>
      <c r="L425" s="17"/>
      <c r="M425" s="15"/>
      <c r="N425" s="18"/>
      <c r="O425" s="4"/>
    </row>
    <row r="426" spans="1:15" ht="15.75" thickBot="1" x14ac:dyDescent="0.25">
      <c r="A426" s="47"/>
      <c r="B426" s="48"/>
      <c r="C426" s="48"/>
      <c r="D426" s="48"/>
      <c r="E426" s="48"/>
      <c r="F426" s="49"/>
      <c r="G426" s="48"/>
      <c r="H426" s="48"/>
      <c r="I426" s="48"/>
      <c r="J426" s="48"/>
      <c r="K426" s="48"/>
      <c r="L426" s="50"/>
      <c r="M426" s="48"/>
      <c r="N426" s="51"/>
      <c r="O426" s="52"/>
    </row>
    <row r="427" spans="1:15" x14ac:dyDescent="0.2">
      <c r="A427" s="39"/>
      <c r="B427" s="15"/>
      <c r="C427" s="15"/>
      <c r="D427" s="15"/>
      <c r="E427" s="15"/>
      <c r="F427" s="16"/>
      <c r="G427" s="15"/>
      <c r="H427" s="15"/>
      <c r="I427" s="15"/>
      <c r="J427" s="15"/>
      <c r="K427" s="15"/>
      <c r="L427" s="17"/>
      <c r="M427" s="15"/>
      <c r="N427" s="18"/>
      <c r="O427" s="4"/>
    </row>
    <row r="428" spans="1:15" x14ac:dyDescent="0.2">
      <c r="A428" s="39"/>
      <c r="B428" s="15"/>
      <c r="C428" s="15"/>
      <c r="D428" s="15"/>
      <c r="E428" s="15"/>
      <c r="F428" s="16"/>
      <c r="G428" s="15"/>
      <c r="H428" s="15"/>
      <c r="I428" s="15"/>
      <c r="J428" s="15"/>
      <c r="K428" s="15"/>
      <c r="L428" s="17"/>
      <c r="M428" s="15"/>
      <c r="N428" s="18"/>
      <c r="O428" s="4"/>
    </row>
    <row r="429" spans="1:15" x14ac:dyDescent="0.2">
      <c r="A429" s="39"/>
      <c r="B429" s="15"/>
      <c r="C429" s="15"/>
      <c r="D429" s="15"/>
      <c r="E429" s="15"/>
      <c r="F429" s="16"/>
      <c r="G429" s="15"/>
      <c r="H429" s="15"/>
      <c r="I429" s="15"/>
      <c r="J429" s="15"/>
      <c r="K429" s="15"/>
      <c r="L429" s="17"/>
      <c r="M429" s="15"/>
      <c r="N429" s="18"/>
      <c r="O429" s="4"/>
    </row>
    <row r="430" spans="1:15" x14ac:dyDescent="0.2">
      <c r="A430" s="39"/>
      <c r="B430" s="15"/>
      <c r="C430" s="15"/>
      <c r="D430" s="15"/>
      <c r="E430" s="15"/>
      <c r="F430" s="16"/>
      <c r="G430" s="15"/>
      <c r="H430" s="15"/>
      <c r="I430" s="15"/>
      <c r="J430" s="15"/>
      <c r="K430" s="15"/>
      <c r="L430" s="17"/>
      <c r="M430" s="15"/>
      <c r="N430" s="18"/>
      <c r="O430" s="4"/>
    </row>
    <row r="431" spans="1:15" x14ac:dyDescent="0.2">
      <c r="A431" s="4"/>
      <c r="B431" s="15"/>
      <c r="C431" s="15"/>
      <c r="D431" s="15"/>
      <c r="E431" s="15"/>
      <c r="F431" s="16"/>
      <c r="G431" s="15"/>
      <c r="H431" s="15"/>
      <c r="I431" s="15"/>
      <c r="J431" s="15"/>
      <c r="K431" s="15"/>
      <c r="L431" s="17"/>
      <c r="M431" s="15"/>
      <c r="N431" s="18"/>
      <c r="O431" s="4"/>
    </row>
    <row r="432" spans="1:15" x14ac:dyDescent="0.2">
      <c r="A432" s="4"/>
      <c r="B432" s="15"/>
      <c r="C432" s="15"/>
      <c r="D432" s="15"/>
      <c r="E432" s="15"/>
      <c r="F432" s="16"/>
      <c r="G432" s="15"/>
      <c r="H432" s="15"/>
      <c r="I432" s="15"/>
      <c r="J432" s="15"/>
      <c r="K432" s="15"/>
      <c r="L432" s="17"/>
      <c r="M432" s="15"/>
      <c r="N432" s="18"/>
      <c r="O432" s="4"/>
    </row>
    <row r="433" spans="1:15" x14ac:dyDescent="0.2">
      <c r="A433" s="4"/>
      <c r="B433" s="15"/>
      <c r="C433" s="15"/>
      <c r="D433" s="15"/>
      <c r="E433" s="15"/>
      <c r="F433" s="16"/>
      <c r="G433" s="15"/>
      <c r="H433" s="15"/>
      <c r="I433" s="15"/>
      <c r="J433" s="15"/>
      <c r="K433" s="15"/>
      <c r="L433" s="17"/>
      <c r="M433" s="15"/>
      <c r="N433" s="18"/>
      <c r="O433" s="4"/>
    </row>
    <row r="434" spans="1:15" x14ac:dyDescent="0.2">
      <c r="A434" s="4"/>
      <c r="B434" s="15"/>
      <c r="C434" s="15"/>
      <c r="D434" s="15"/>
      <c r="E434" s="15"/>
      <c r="F434" s="16"/>
      <c r="G434" s="15"/>
      <c r="H434" s="15"/>
      <c r="I434" s="15"/>
      <c r="J434" s="15"/>
      <c r="K434" s="15"/>
      <c r="L434" s="17"/>
      <c r="M434" s="15"/>
      <c r="N434" s="18"/>
      <c r="O434" s="4"/>
    </row>
    <row r="435" spans="1:15" x14ac:dyDescent="0.2">
      <c r="A435" s="4"/>
      <c r="B435" s="15"/>
      <c r="C435" s="15"/>
      <c r="D435" s="15"/>
      <c r="E435" s="15"/>
      <c r="F435" s="16"/>
      <c r="G435" s="15"/>
      <c r="H435" s="15"/>
      <c r="I435" s="15"/>
      <c r="J435" s="15"/>
      <c r="K435" s="15"/>
      <c r="L435" s="17"/>
      <c r="M435" s="15"/>
      <c r="N435" s="18"/>
      <c r="O435" s="4"/>
    </row>
    <row r="436" spans="1:15" x14ac:dyDescent="0.2">
      <c r="A436" s="4"/>
      <c r="B436" s="15"/>
      <c r="C436" s="15"/>
      <c r="D436" s="15"/>
      <c r="E436" s="15"/>
      <c r="F436" s="16"/>
      <c r="G436" s="15"/>
      <c r="H436" s="15"/>
      <c r="I436" s="15"/>
      <c r="J436" s="15"/>
      <c r="K436" s="15"/>
      <c r="L436" s="17"/>
      <c r="M436" s="15"/>
      <c r="N436" s="18"/>
      <c r="O436" s="4"/>
    </row>
    <row r="437" spans="1:15" x14ac:dyDescent="0.2">
      <c r="A437" s="4"/>
      <c r="B437" s="15"/>
      <c r="C437" s="15"/>
      <c r="D437" s="15"/>
      <c r="E437" s="15"/>
      <c r="F437" s="16"/>
      <c r="G437" s="15"/>
      <c r="H437" s="15"/>
      <c r="I437" s="15"/>
      <c r="J437" s="15"/>
      <c r="K437" s="15"/>
      <c r="L437" s="17"/>
      <c r="M437" s="15"/>
      <c r="N437" s="18"/>
      <c r="O437" s="4"/>
    </row>
    <row r="438" spans="1:15" x14ac:dyDescent="0.2">
      <c r="A438" s="4"/>
      <c r="B438" s="15"/>
      <c r="C438" s="15"/>
      <c r="D438" s="15"/>
      <c r="E438" s="15"/>
      <c r="F438" s="16"/>
      <c r="G438" s="15"/>
      <c r="H438" s="15"/>
      <c r="I438" s="15"/>
      <c r="J438" s="15"/>
      <c r="K438" s="15"/>
      <c r="L438" s="17"/>
      <c r="M438" s="15"/>
      <c r="N438" s="18"/>
      <c r="O438" s="4"/>
    </row>
    <row r="439" spans="1:15" x14ac:dyDescent="0.2">
      <c r="A439" s="4"/>
      <c r="B439" s="15"/>
      <c r="C439" s="15"/>
      <c r="D439" s="15"/>
      <c r="E439" s="15"/>
      <c r="F439" s="16"/>
      <c r="G439" s="15"/>
      <c r="H439" s="15"/>
      <c r="I439" s="15"/>
      <c r="J439" s="15"/>
      <c r="K439" s="15"/>
      <c r="L439" s="17"/>
      <c r="M439" s="15"/>
      <c r="N439" s="18"/>
      <c r="O439" s="4"/>
    </row>
    <row r="440" spans="1:15" x14ac:dyDescent="0.2">
      <c r="A440" s="4"/>
      <c r="B440" s="15"/>
      <c r="C440" s="15"/>
      <c r="D440" s="15"/>
      <c r="E440" s="15"/>
      <c r="F440" s="16"/>
      <c r="G440" s="15"/>
      <c r="H440" s="15"/>
      <c r="I440" s="15"/>
      <c r="J440" s="15"/>
      <c r="K440" s="15"/>
      <c r="L440" s="17"/>
      <c r="M440" s="15"/>
      <c r="N440" s="18"/>
      <c r="O440" s="4"/>
    </row>
    <row r="441" spans="1:15" x14ac:dyDescent="0.2">
      <c r="A441" s="4"/>
      <c r="B441" s="15"/>
      <c r="C441" s="15"/>
      <c r="D441" s="15"/>
      <c r="E441" s="15"/>
      <c r="F441" s="16"/>
      <c r="G441" s="15"/>
      <c r="H441" s="15"/>
      <c r="I441" s="15"/>
      <c r="J441" s="15"/>
      <c r="K441" s="15"/>
      <c r="L441" s="17"/>
      <c r="M441" s="15"/>
      <c r="N441" s="18"/>
      <c r="O441" s="4"/>
    </row>
    <row r="442" spans="1:15" x14ac:dyDescent="0.2">
      <c r="A442" s="4"/>
      <c r="B442" s="15"/>
      <c r="C442" s="15"/>
      <c r="D442" s="15"/>
      <c r="E442" s="15"/>
      <c r="F442" s="16"/>
      <c r="G442" s="15"/>
      <c r="H442" s="15"/>
      <c r="I442" s="15"/>
      <c r="J442" s="15"/>
      <c r="K442" s="15"/>
      <c r="L442" s="17"/>
      <c r="M442" s="15"/>
      <c r="N442" s="18"/>
      <c r="O442" s="4"/>
    </row>
    <row r="443" spans="1:15" x14ac:dyDescent="0.2">
      <c r="A443" s="4"/>
      <c r="B443" s="15"/>
      <c r="C443" s="15"/>
      <c r="D443" s="15"/>
      <c r="E443" s="15"/>
      <c r="F443" s="16"/>
      <c r="G443" s="15"/>
      <c r="H443" s="15"/>
      <c r="I443" s="15"/>
      <c r="J443" s="15"/>
      <c r="K443" s="15"/>
      <c r="L443" s="17"/>
      <c r="M443" s="15"/>
      <c r="N443" s="18"/>
      <c r="O443" s="4"/>
    </row>
    <row r="444" spans="1:15" x14ac:dyDescent="0.2">
      <c r="A444" s="4"/>
      <c r="B444" s="15"/>
      <c r="C444" s="15"/>
      <c r="D444" s="15"/>
      <c r="E444" s="15"/>
      <c r="F444" s="16"/>
      <c r="G444" s="15"/>
      <c r="H444" s="15"/>
      <c r="I444" s="15"/>
      <c r="J444" s="15"/>
      <c r="K444" s="15"/>
      <c r="L444" s="17"/>
      <c r="M444" s="15"/>
      <c r="N444" s="18"/>
      <c r="O444" s="4"/>
    </row>
    <row r="445" spans="1:15" x14ac:dyDescent="0.2">
      <c r="A445" s="4"/>
      <c r="B445" s="15"/>
      <c r="C445" s="15"/>
      <c r="D445" s="15"/>
      <c r="E445" s="15"/>
      <c r="F445" s="16"/>
      <c r="G445" s="15"/>
      <c r="H445" s="15"/>
      <c r="I445" s="15"/>
      <c r="J445" s="15"/>
      <c r="K445" s="15"/>
      <c r="L445" s="17"/>
      <c r="M445" s="15"/>
      <c r="N445" s="18"/>
      <c r="O445" s="4"/>
    </row>
    <row r="446" spans="1:15" x14ac:dyDescent="0.2">
      <c r="A446" s="4"/>
      <c r="B446" s="15"/>
      <c r="C446" s="15"/>
      <c r="D446" s="15"/>
      <c r="E446" s="15"/>
      <c r="F446" s="16"/>
      <c r="G446" s="15"/>
      <c r="H446" s="15"/>
      <c r="I446" s="15"/>
      <c r="J446" s="15"/>
      <c r="K446" s="15"/>
      <c r="L446" s="17"/>
      <c r="M446" s="15"/>
      <c r="N446" s="18"/>
      <c r="O446" s="4"/>
    </row>
    <row r="447" spans="1:15" x14ac:dyDescent="0.2">
      <c r="A447" s="4"/>
      <c r="B447" s="15"/>
      <c r="C447" s="15"/>
      <c r="D447" s="15"/>
      <c r="E447" s="15"/>
      <c r="F447" s="16"/>
      <c r="G447" s="15"/>
      <c r="H447" s="15"/>
      <c r="I447" s="15"/>
      <c r="J447" s="15"/>
      <c r="K447" s="15"/>
      <c r="L447" s="17"/>
      <c r="M447" s="15"/>
      <c r="N447" s="18"/>
      <c r="O447" s="4"/>
    </row>
    <row r="448" spans="1:15" x14ac:dyDescent="0.2">
      <c r="A448" s="4"/>
      <c r="B448" s="15"/>
      <c r="C448" s="15"/>
      <c r="D448" s="15"/>
      <c r="E448" s="15"/>
      <c r="F448" s="16"/>
      <c r="G448" s="15"/>
      <c r="H448" s="15"/>
      <c r="I448" s="15"/>
      <c r="J448" s="15"/>
      <c r="K448" s="15"/>
      <c r="L448" s="17"/>
      <c r="M448" s="15"/>
      <c r="N448" s="18"/>
      <c r="O448" s="4"/>
    </row>
    <row r="449" spans="1:15" x14ac:dyDescent="0.2">
      <c r="A449" s="4"/>
      <c r="B449" s="15"/>
      <c r="C449" s="15"/>
      <c r="D449" s="15"/>
      <c r="E449" s="15"/>
      <c r="F449" s="16"/>
      <c r="G449" s="15"/>
      <c r="H449" s="15"/>
      <c r="I449" s="15"/>
      <c r="J449" s="15"/>
      <c r="K449" s="15"/>
      <c r="L449" s="17"/>
      <c r="M449" s="15"/>
      <c r="N449" s="18"/>
      <c r="O449" s="4"/>
    </row>
    <row r="450" spans="1:15" x14ac:dyDescent="0.2">
      <c r="A450" s="4"/>
      <c r="B450" s="15"/>
      <c r="C450" s="15"/>
      <c r="D450" s="15"/>
      <c r="E450" s="15"/>
      <c r="F450" s="16"/>
      <c r="G450" s="15"/>
      <c r="H450" s="15"/>
      <c r="I450" s="15"/>
      <c r="J450" s="15"/>
      <c r="K450" s="15"/>
      <c r="L450" s="17"/>
      <c r="M450" s="15"/>
      <c r="N450" s="18"/>
      <c r="O450" s="4"/>
    </row>
    <row r="451" spans="1:15" x14ac:dyDescent="0.2">
      <c r="A451" s="4"/>
      <c r="B451" s="15"/>
      <c r="C451" s="15"/>
      <c r="D451" s="15"/>
      <c r="E451" s="15"/>
      <c r="F451" s="16"/>
      <c r="G451" s="15"/>
      <c r="H451" s="15"/>
      <c r="I451" s="15"/>
      <c r="J451" s="15"/>
      <c r="K451" s="15"/>
      <c r="L451" s="17"/>
      <c r="M451" s="15"/>
      <c r="N451" s="18"/>
      <c r="O451" s="4"/>
    </row>
    <row r="452" spans="1:15" x14ac:dyDescent="0.2">
      <c r="A452" s="4"/>
      <c r="B452" s="15"/>
      <c r="C452" s="15"/>
      <c r="D452" s="15"/>
      <c r="E452" s="15"/>
      <c r="F452" s="16"/>
      <c r="G452" s="15"/>
      <c r="H452" s="15"/>
      <c r="I452" s="15"/>
      <c r="J452" s="15"/>
      <c r="K452" s="15"/>
      <c r="L452" s="17"/>
      <c r="M452" s="15"/>
      <c r="N452" s="18"/>
      <c r="O452" s="4"/>
    </row>
    <row r="453" spans="1:15" x14ac:dyDescent="0.2">
      <c r="A453" s="4"/>
      <c r="B453" s="15"/>
      <c r="C453" s="15"/>
      <c r="D453" s="15"/>
      <c r="E453" s="15"/>
      <c r="F453" s="16"/>
      <c r="G453" s="15"/>
      <c r="H453" s="15"/>
      <c r="I453" s="15"/>
      <c r="J453" s="15"/>
      <c r="K453" s="15"/>
      <c r="L453" s="17"/>
      <c r="M453" s="15"/>
      <c r="N453" s="18"/>
      <c r="O453" s="4"/>
    </row>
    <row r="454" spans="1:15" x14ac:dyDescent="0.2">
      <c r="A454" s="4"/>
      <c r="B454" s="15"/>
      <c r="C454" s="15"/>
      <c r="D454" s="15"/>
      <c r="E454" s="15"/>
      <c r="F454" s="16"/>
      <c r="G454" s="15"/>
      <c r="H454" s="15"/>
      <c r="I454" s="15"/>
      <c r="J454" s="15"/>
      <c r="K454" s="15"/>
      <c r="L454" s="17"/>
      <c r="M454" s="15"/>
      <c r="N454" s="18"/>
      <c r="O454" s="4"/>
    </row>
    <row r="455" spans="1:15" x14ac:dyDescent="0.2">
      <c r="A455" s="4"/>
      <c r="B455" s="15"/>
      <c r="C455" s="15"/>
      <c r="D455" s="15"/>
      <c r="E455" s="15"/>
      <c r="F455" s="16"/>
      <c r="G455" s="15"/>
      <c r="H455" s="15"/>
      <c r="I455" s="15"/>
      <c r="J455" s="15"/>
      <c r="K455" s="15"/>
      <c r="L455" s="17"/>
      <c r="M455" s="15"/>
      <c r="N455" s="18"/>
      <c r="O455" s="4"/>
    </row>
    <row r="456" spans="1:15" x14ac:dyDescent="0.2">
      <c r="A456" s="4"/>
      <c r="B456" s="15"/>
      <c r="C456" s="15"/>
      <c r="D456" s="15"/>
      <c r="E456" s="15"/>
      <c r="F456" s="16"/>
      <c r="G456" s="15"/>
      <c r="H456" s="15"/>
      <c r="I456" s="15"/>
      <c r="J456" s="15"/>
      <c r="K456" s="15"/>
      <c r="L456" s="17"/>
      <c r="M456" s="15"/>
      <c r="N456" s="18"/>
      <c r="O456" s="4"/>
    </row>
    <row r="457" spans="1:15" x14ac:dyDescent="0.2">
      <c r="A457" s="4"/>
      <c r="B457" s="15"/>
      <c r="C457" s="15"/>
      <c r="D457" s="15"/>
      <c r="E457" s="15"/>
      <c r="F457" s="16"/>
      <c r="G457" s="15"/>
      <c r="H457" s="15"/>
      <c r="I457" s="15"/>
      <c r="J457" s="15"/>
      <c r="K457" s="15"/>
      <c r="L457" s="17"/>
      <c r="M457" s="15"/>
      <c r="N457" s="18"/>
      <c r="O457" s="4"/>
    </row>
    <row r="458" spans="1:15" x14ac:dyDescent="0.2">
      <c r="A458" s="4"/>
      <c r="B458" s="15"/>
      <c r="C458" s="15"/>
      <c r="D458" s="15"/>
      <c r="E458" s="15"/>
      <c r="F458" s="16"/>
      <c r="G458" s="15"/>
      <c r="H458" s="15"/>
      <c r="I458" s="15"/>
      <c r="J458" s="15"/>
      <c r="K458" s="15"/>
      <c r="L458" s="17"/>
      <c r="M458" s="15"/>
      <c r="N458" s="18"/>
      <c r="O458" s="4"/>
    </row>
    <row r="459" spans="1:15" x14ac:dyDescent="0.2">
      <c r="A459" s="4"/>
      <c r="B459" s="15"/>
      <c r="C459" s="15"/>
      <c r="D459" s="15"/>
      <c r="E459" s="15"/>
      <c r="F459" s="16"/>
      <c r="G459" s="15"/>
      <c r="H459" s="15"/>
      <c r="I459" s="15"/>
      <c r="J459" s="15"/>
      <c r="K459" s="15"/>
      <c r="L459" s="17"/>
      <c r="M459" s="15"/>
      <c r="N459" s="18"/>
      <c r="O459" s="4"/>
    </row>
    <row r="460" spans="1:15" x14ac:dyDescent="0.2">
      <c r="A460" s="4"/>
      <c r="B460" s="15"/>
      <c r="C460" s="15"/>
      <c r="D460" s="15"/>
      <c r="E460" s="15"/>
      <c r="F460" s="16"/>
      <c r="G460" s="15"/>
      <c r="H460" s="15"/>
      <c r="I460" s="15"/>
      <c r="J460" s="15"/>
      <c r="K460" s="15"/>
      <c r="L460" s="17"/>
      <c r="M460" s="15"/>
      <c r="N460" s="18"/>
      <c r="O460" s="4"/>
    </row>
    <row r="461" spans="1:15" x14ac:dyDescent="0.2">
      <c r="A461" s="4"/>
      <c r="B461" s="15"/>
      <c r="C461" s="15"/>
      <c r="D461" s="15"/>
      <c r="E461" s="15"/>
      <c r="F461" s="16"/>
      <c r="G461" s="15"/>
      <c r="H461" s="15"/>
      <c r="I461" s="15"/>
      <c r="J461" s="15"/>
      <c r="K461" s="15"/>
      <c r="L461" s="17"/>
      <c r="M461" s="15"/>
      <c r="N461" s="18"/>
      <c r="O461" s="4"/>
    </row>
    <row r="462" spans="1:15" x14ac:dyDescent="0.2">
      <c r="A462" s="4"/>
      <c r="B462" s="15"/>
      <c r="C462" s="15"/>
      <c r="D462" s="15"/>
      <c r="E462" s="15"/>
      <c r="F462" s="16"/>
      <c r="G462" s="15"/>
      <c r="H462" s="15"/>
      <c r="I462" s="15"/>
      <c r="J462" s="15"/>
      <c r="K462" s="15"/>
      <c r="L462" s="17"/>
      <c r="M462" s="15"/>
      <c r="N462" s="18"/>
      <c r="O462" s="4"/>
    </row>
    <row r="463" spans="1:15" x14ac:dyDescent="0.2">
      <c r="A463" s="4"/>
      <c r="B463" s="15"/>
      <c r="C463" s="15"/>
      <c r="D463" s="15"/>
      <c r="E463" s="15"/>
      <c r="F463" s="16"/>
      <c r="G463" s="15"/>
      <c r="H463" s="15"/>
      <c r="I463" s="15"/>
      <c r="J463" s="15"/>
      <c r="K463" s="15"/>
      <c r="L463" s="17"/>
      <c r="M463" s="15"/>
      <c r="N463" s="18"/>
      <c r="O463" s="4"/>
    </row>
    <row r="464" spans="1:15" x14ac:dyDescent="0.2">
      <c r="A464" s="4"/>
      <c r="B464" s="15"/>
      <c r="C464" s="15"/>
      <c r="D464" s="15"/>
      <c r="E464" s="15"/>
      <c r="F464" s="16"/>
      <c r="G464" s="15"/>
      <c r="H464" s="15"/>
      <c r="I464" s="15"/>
      <c r="J464" s="15"/>
      <c r="K464" s="15"/>
      <c r="L464" s="17"/>
      <c r="M464" s="15"/>
      <c r="N464" s="18"/>
      <c r="O464" s="4"/>
    </row>
    <row r="465" spans="1:15" x14ac:dyDescent="0.2">
      <c r="A465" s="4"/>
      <c r="B465" s="15"/>
      <c r="C465" s="15"/>
      <c r="D465" s="15"/>
      <c r="E465" s="15"/>
      <c r="F465" s="16"/>
      <c r="G465" s="15"/>
      <c r="H465" s="15"/>
      <c r="I465" s="15"/>
      <c r="J465" s="15"/>
      <c r="K465" s="15"/>
      <c r="L465" s="17"/>
      <c r="M465" s="15"/>
      <c r="N465" s="18"/>
      <c r="O465" s="4"/>
    </row>
    <row r="466" spans="1:15" x14ac:dyDescent="0.2">
      <c r="A466" s="4"/>
      <c r="B466" s="15"/>
      <c r="C466" s="15"/>
      <c r="D466" s="15"/>
      <c r="E466" s="15"/>
      <c r="F466" s="16"/>
      <c r="G466" s="15"/>
      <c r="H466" s="15"/>
      <c r="I466" s="15"/>
      <c r="J466" s="15"/>
      <c r="K466" s="15"/>
      <c r="L466" s="17"/>
      <c r="M466" s="15"/>
      <c r="N466" s="18"/>
      <c r="O466" s="4"/>
    </row>
    <row r="467" spans="1:15" x14ac:dyDescent="0.2">
      <c r="A467" s="4"/>
      <c r="B467" s="15"/>
      <c r="C467" s="15"/>
      <c r="D467" s="15"/>
      <c r="E467" s="15"/>
      <c r="F467" s="16"/>
      <c r="G467" s="15"/>
      <c r="H467" s="15"/>
      <c r="I467" s="15"/>
      <c r="J467" s="15"/>
      <c r="K467" s="15"/>
      <c r="L467" s="17"/>
      <c r="M467" s="15"/>
      <c r="N467" s="18"/>
      <c r="O467" s="4"/>
    </row>
    <row r="468" spans="1:15" x14ac:dyDescent="0.2">
      <c r="A468" s="4"/>
      <c r="B468" s="15"/>
      <c r="C468" s="15"/>
      <c r="D468" s="15"/>
      <c r="E468" s="15"/>
      <c r="F468" s="16"/>
      <c r="G468" s="15"/>
      <c r="H468" s="15"/>
      <c r="I468" s="15"/>
      <c r="J468" s="15"/>
      <c r="K468" s="15"/>
      <c r="L468" s="17"/>
      <c r="M468" s="15"/>
      <c r="N468" s="18"/>
      <c r="O468" s="4"/>
    </row>
    <row r="469" spans="1:15" x14ac:dyDescent="0.2">
      <c r="A469" s="4"/>
      <c r="B469" s="15"/>
      <c r="C469" s="15"/>
      <c r="D469" s="15"/>
      <c r="E469" s="15"/>
      <c r="F469" s="16"/>
      <c r="G469" s="15"/>
      <c r="H469" s="15"/>
      <c r="I469" s="15"/>
      <c r="J469" s="15"/>
      <c r="K469" s="15"/>
      <c r="L469" s="17"/>
      <c r="M469" s="15"/>
      <c r="N469" s="18"/>
      <c r="O469" s="4"/>
    </row>
    <row r="470" spans="1:15" x14ac:dyDescent="0.2">
      <c r="A470" s="4"/>
      <c r="B470" s="15"/>
      <c r="C470" s="15"/>
      <c r="D470" s="15"/>
      <c r="E470" s="15"/>
      <c r="F470" s="16"/>
      <c r="G470" s="15"/>
      <c r="H470" s="15"/>
      <c r="I470" s="15"/>
      <c r="J470" s="15"/>
      <c r="K470" s="15"/>
      <c r="L470" s="17"/>
      <c r="M470" s="15"/>
      <c r="N470" s="18"/>
      <c r="O470" s="4"/>
    </row>
    <row r="471" spans="1:15" x14ac:dyDescent="0.2">
      <c r="A471" s="4"/>
      <c r="B471" s="15"/>
      <c r="C471" s="15"/>
      <c r="D471" s="15"/>
      <c r="E471" s="15"/>
      <c r="F471" s="16"/>
      <c r="G471" s="15"/>
      <c r="H471" s="15"/>
      <c r="I471" s="15"/>
      <c r="J471" s="15"/>
      <c r="K471" s="15"/>
      <c r="L471" s="17"/>
      <c r="M471" s="15"/>
      <c r="N471" s="18"/>
      <c r="O471" s="4"/>
    </row>
    <row r="472" spans="1:15" x14ac:dyDescent="0.2">
      <c r="A472" s="4"/>
      <c r="B472" s="15"/>
      <c r="C472" s="15"/>
      <c r="D472" s="15"/>
      <c r="E472" s="15"/>
      <c r="F472" s="16"/>
      <c r="G472" s="15"/>
      <c r="H472" s="15"/>
      <c r="I472" s="15"/>
      <c r="J472" s="15"/>
      <c r="K472" s="15"/>
      <c r="L472" s="17"/>
      <c r="M472" s="15"/>
      <c r="N472" s="18"/>
      <c r="O472" s="4"/>
    </row>
    <row r="473" spans="1:15" x14ac:dyDescent="0.2">
      <c r="A473" s="4"/>
      <c r="B473" s="15"/>
      <c r="C473" s="15"/>
      <c r="D473" s="15"/>
      <c r="E473" s="15"/>
      <c r="F473" s="16"/>
      <c r="G473" s="15"/>
      <c r="H473" s="15"/>
      <c r="I473" s="15"/>
      <c r="J473" s="15"/>
      <c r="K473" s="15"/>
      <c r="L473" s="17"/>
      <c r="M473" s="15"/>
      <c r="N473" s="18"/>
      <c r="O473" s="4"/>
    </row>
    <row r="474" spans="1:15" x14ac:dyDescent="0.2">
      <c r="A474" s="4"/>
      <c r="B474" s="15"/>
      <c r="C474" s="15"/>
      <c r="D474" s="15"/>
      <c r="E474" s="15"/>
      <c r="F474" s="16"/>
      <c r="G474" s="15"/>
      <c r="H474" s="15"/>
      <c r="I474" s="15"/>
      <c r="J474" s="15"/>
      <c r="K474" s="15"/>
      <c r="L474" s="17"/>
      <c r="M474" s="15"/>
      <c r="N474" s="18"/>
      <c r="O474" s="4"/>
    </row>
    <row r="475" spans="1:15" x14ac:dyDescent="0.2">
      <c r="A475" s="4"/>
      <c r="B475" s="15"/>
      <c r="C475" s="15"/>
      <c r="D475" s="15"/>
      <c r="E475" s="15"/>
      <c r="F475" s="16"/>
      <c r="G475" s="15"/>
      <c r="H475" s="15"/>
      <c r="I475" s="15"/>
      <c r="J475" s="15"/>
      <c r="K475" s="15"/>
      <c r="L475" s="17"/>
      <c r="M475" s="15"/>
      <c r="N475" s="18"/>
      <c r="O475" s="4"/>
    </row>
    <row r="476" spans="1:15" x14ac:dyDescent="0.2">
      <c r="A476" s="4"/>
      <c r="B476" s="15"/>
      <c r="C476" s="15"/>
      <c r="D476" s="15"/>
      <c r="E476" s="15"/>
      <c r="F476" s="16"/>
      <c r="G476" s="15"/>
      <c r="H476" s="15"/>
      <c r="I476" s="15"/>
      <c r="J476" s="15"/>
      <c r="K476" s="15"/>
      <c r="L476" s="17"/>
      <c r="M476" s="15"/>
      <c r="N476" s="18"/>
      <c r="O476" s="4"/>
    </row>
    <row r="477" spans="1:15" x14ac:dyDescent="0.2">
      <c r="A477" s="4"/>
      <c r="B477" s="15"/>
      <c r="C477" s="15"/>
      <c r="D477" s="15"/>
      <c r="E477" s="15"/>
      <c r="F477" s="16"/>
      <c r="G477" s="15"/>
      <c r="H477" s="15"/>
      <c r="I477" s="15"/>
      <c r="J477" s="15"/>
      <c r="K477" s="15"/>
      <c r="L477" s="17"/>
      <c r="M477" s="15"/>
      <c r="N477" s="18"/>
      <c r="O477" s="4"/>
    </row>
    <row r="478" spans="1:15" x14ac:dyDescent="0.2">
      <c r="A478" s="4"/>
      <c r="B478" s="15"/>
      <c r="C478" s="15"/>
      <c r="D478" s="15"/>
      <c r="E478" s="15"/>
      <c r="F478" s="16"/>
      <c r="G478" s="15"/>
      <c r="H478" s="15"/>
      <c r="I478" s="15"/>
      <c r="J478" s="15"/>
      <c r="K478" s="15"/>
      <c r="L478" s="17"/>
      <c r="M478" s="15"/>
      <c r="N478" s="18"/>
      <c r="O478" s="4"/>
    </row>
    <row r="479" spans="1:15" x14ac:dyDescent="0.2">
      <c r="A479" s="4"/>
      <c r="B479" s="15"/>
      <c r="C479" s="15"/>
      <c r="D479" s="15"/>
      <c r="E479" s="15"/>
      <c r="F479" s="16"/>
      <c r="G479" s="15"/>
      <c r="H479" s="15"/>
      <c r="I479" s="15"/>
      <c r="J479" s="15"/>
      <c r="K479" s="15"/>
      <c r="L479" s="17"/>
      <c r="M479" s="15"/>
      <c r="N479" s="18"/>
      <c r="O479" s="4"/>
    </row>
    <row r="480" spans="1:15" x14ac:dyDescent="0.2">
      <c r="A480" s="4"/>
      <c r="B480" s="15"/>
      <c r="C480" s="15"/>
      <c r="D480" s="15"/>
      <c r="E480" s="15"/>
      <c r="F480" s="16"/>
      <c r="G480" s="15"/>
      <c r="H480" s="15"/>
      <c r="I480" s="15"/>
      <c r="J480" s="15"/>
      <c r="K480" s="15"/>
      <c r="L480" s="17"/>
      <c r="M480" s="15"/>
      <c r="N480" s="18"/>
      <c r="O480" s="4"/>
    </row>
    <row r="481" spans="1:15" x14ac:dyDescent="0.2">
      <c r="A481" s="4"/>
      <c r="B481" s="15"/>
      <c r="C481" s="15"/>
      <c r="D481" s="15"/>
      <c r="E481" s="15"/>
      <c r="F481" s="16"/>
      <c r="G481" s="15"/>
      <c r="H481" s="15"/>
      <c r="I481" s="15"/>
      <c r="J481" s="15"/>
      <c r="K481" s="15"/>
      <c r="L481" s="17"/>
      <c r="M481" s="15"/>
      <c r="N481" s="18"/>
      <c r="O481" s="4"/>
    </row>
    <row r="482" spans="1:15" x14ac:dyDescent="0.2">
      <c r="A482" s="4"/>
      <c r="B482" s="15"/>
      <c r="C482" s="15"/>
      <c r="D482" s="15"/>
      <c r="E482" s="15"/>
      <c r="F482" s="16"/>
      <c r="G482" s="15"/>
      <c r="H482" s="15"/>
      <c r="I482" s="15"/>
      <c r="J482" s="15"/>
      <c r="K482" s="15"/>
      <c r="L482" s="17"/>
      <c r="M482" s="15"/>
      <c r="N482" s="18"/>
      <c r="O482" s="4"/>
    </row>
    <row r="483" spans="1:15" x14ac:dyDescent="0.2">
      <c r="A483" s="4"/>
      <c r="B483" s="15"/>
      <c r="C483" s="15"/>
      <c r="D483" s="15"/>
      <c r="E483" s="15"/>
      <c r="F483" s="16"/>
      <c r="G483" s="15"/>
      <c r="H483" s="15"/>
      <c r="I483" s="15"/>
      <c r="J483" s="15"/>
      <c r="K483" s="15"/>
      <c r="L483" s="17"/>
      <c r="M483" s="15"/>
      <c r="N483" s="18"/>
      <c r="O483" s="4"/>
    </row>
    <row r="484" spans="1:15" x14ac:dyDescent="0.2">
      <c r="A484" s="4"/>
      <c r="B484" s="15"/>
      <c r="C484" s="15"/>
      <c r="D484" s="15"/>
      <c r="E484" s="15"/>
      <c r="F484" s="16"/>
      <c r="G484" s="15"/>
      <c r="H484" s="15"/>
      <c r="I484" s="15"/>
      <c r="J484" s="15"/>
      <c r="K484" s="15"/>
      <c r="L484" s="17"/>
      <c r="M484" s="15"/>
      <c r="N484" s="18"/>
      <c r="O484" s="4"/>
    </row>
    <row r="485" spans="1:15" x14ac:dyDescent="0.2">
      <c r="A485" s="4"/>
      <c r="B485" s="15"/>
      <c r="C485" s="15"/>
      <c r="D485" s="15"/>
      <c r="E485" s="15"/>
      <c r="F485" s="16"/>
      <c r="G485" s="15"/>
      <c r="H485" s="15"/>
      <c r="I485" s="15"/>
      <c r="J485" s="15"/>
      <c r="K485" s="15"/>
      <c r="L485" s="17"/>
      <c r="M485" s="15"/>
      <c r="N485" s="18"/>
      <c r="O485" s="4"/>
    </row>
    <row r="486" spans="1:15" x14ac:dyDescent="0.2">
      <c r="A486" s="4"/>
      <c r="B486" s="15"/>
      <c r="C486" s="15"/>
      <c r="D486" s="15"/>
      <c r="E486" s="15"/>
      <c r="F486" s="16"/>
      <c r="G486" s="15"/>
      <c r="H486" s="15"/>
      <c r="I486" s="15"/>
      <c r="J486" s="15"/>
      <c r="K486" s="15"/>
      <c r="L486" s="17"/>
      <c r="M486" s="15"/>
      <c r="N486" s="18"/>
      <c r="O486" s="4"/>
    </row>
    <row r="487" spans="1:15" x14ac:dyDescent="0.2">
      <c r="A487" s="4"/>
      <c r="B487" s="15"/>
      <c r="C487" s="15"/>
      <c r="D487" s="15"/>
      <c r="E487" s="15"/>
      <c r="F487" s="16"/>
      <c r="G487" s="15"/>
      <c r="H487" s="15"/>
      <c r="I487" s="15"/>
      <c r="J487" s="15"/>
      <c r="K487" s="15"/>
      <c r="L487" s="17"/>
      <c r="M487" s="15"/>
      <c r="N487" s="18"/>
      <c r="O487" s="4"/>
    </row>
    <row r="488" spans="1:15" x14ac:dyDescent="0.2">
      <c r="A488" s="4"/>
      <c r="B488" s="15"/>
      <c r="C488" s="15"/>
      <c r="D488" s="15"/>
      <c r="E488" s="15"/>
      <c r="F488" s="16"/>
      <c r="G488" s="15"/>
      <c r="H488" s="15"/>
      <c r="I488" s="15"/>
      <c r="J488" s="15"/>
      <c r="K488" s="15"/>
      <c r="L488" s="17"/>
      <c r="M488" s="15"/>
      <c r="N488" s="18"/>
      <c r="O488" s="4"/>
    </row>
    <row r="489" spans="1:15" x14ac:dyDescent="0.2">
      <c r="A489" s="4"/>
      <c r="B489" s="15"/>
      <c r="C489" s="15"/>
      <c r="D489" s="15"/>
      <c r="E489" s="15"/>
      <c r="F489" s="16"/>
      <c r="G489" s="15"/>
      <c r="H489" s="15"/>
      <c r="I489" s="15"/>
      <c r="J489" s="15"/>
      <c r="K489" s="15"/>
      <c r="L489" s="17"/>
      <c r="M489" s="15"/>
      <c r="N489" s="18"/>
      <c r="O489" s="4"/>
    </row>
    <row r="490" spans="1:15" x14ac:dyDescent="0.2">
      <c r="A490" s="4"/>
      <c r="B490" s="15"/>
      <c r="C490" s="15"/>
      <c r="D490" s="15"/>
      <c r="E490" s="15"/>
      <c r="F490" s="16"/>
      <c r="G490" s="15"/>
      <c r="H490" s="15"/>
      <c r="I490" s="15"/>
      <c r="J490" s="15"/>
      <c r="K490" s="15"/>
      <c r="L490" s="17"/>
      <c r="M490" s="15"/>
      <c r="N490" s="18"/>
      <c r="O490" s="4"/>
    </row>
    <row r="491" spans="1:15" x14ac:dyDescent="0.2">
      <c r="A491" s="4"/>
      <c r="B491" s="15"/>
      <c r="C491" s="15"/>
      <c r="D491" s="15"/>
      <c r="E491" s="15"/>
      <c r="F491" s="16"/>
      <c r="G491" s="15"/>
      <c r="H491" s="15"/>
      <c r="I491" s="15"/>
      <c r="J491" s="15"/>
      <c r="K491" s="15"/>
      <c r="L491" s="17"/>
      <c r="M491" s="15"/>
      <c r="N491" s="18"/>
      <c r="O491" s="4"/>
    </row>
    <row r="492" spans="1:15" x14ac:dyDescent="0.2">
      <c r="A492" s="4"/>
      <c r="B492" s="15"/>
      <c r="C492" s="15"/>
      <c r="D492" s="15"/>
      <c r="E492" s="15"/>
      <c r="F492" s="16"/>
      <c r="G492" s="15"/>
      <c r="H492" s="15"/>
      <c r="I492" s="15"/>
      <c r="J492" s="15"/>
      <c r="K492" s="15"/>
      <c r="L492" s="17"/>
      <c r="M492" s="15"/>
      <c r="N492" s="18"/>
      <c r="O492" s="4"/>
    </row>
  </sheetData>
  <sheetProtection formatCells="0" formatColumns="0" formatRows="0" insertColumns="0" insertRows="0" insertHyperlinks="0" deleteColumns="0" deleteRows="0" sort="0" autoFilter="0" pivotTables="0"/>
  <protectedRanges>
    <protectedRange sqref="B274:M286 B263:M272" name="Intervalo8_1_2"/>
    <protectedRange sqref="C329:L330" name="Intervalo8_1_1_1"/>
  </protectedRanges>
  <mergeCells count="93">
    <mergeCell ref="A226:O226"/>
    <mergeCell ref="A233:O233"/>
    <mergeCell ref="A299:O299"/>
    <mergeCell ref="A243:O243"/>
    <mergeCell ref="A245:O245"/>
    <mergeCell ref="A290:O290"/>
    <mergeCell ref="A260:O260"/>
    <mergeCell ref="A293:O293"/>
    <mergeCell ref="A272:O272"/>
    <mergeCell ref="A261:O261"/>
    <mergeCell ref="A262:O262"/>
    <mergeCell ref="A287:O287"/>
    <mergeCell ref="A273:O273"/>
    <mergeCell ref="A2:O2"/>
    <mergeCell ref="B1:K1"/>
    <mergeCell ref="A218:O218"/>
    <mergeCell ref="A217:O217"/>
    <mergeCell ref="A181:O181"/>
    <mergeCell ref="A172:O172"/>
    <mergeCell ref="A57:O57"/>
    <mergeCell ref="A3:O3"/>
    <mergeCell ref="A5:O5"/>
    <mergeCell ref="A6:O6"/>
    <mergeCell ref="A94:O94"/>
    <mergeCell ref="A23:O23"/>
    <mergeCell ref="A15:O15"/>
    <mergeCell ref="A14:O14"/>
    <mergeCell ref="A58:O58"/>
    <mergeCell ref="A64:O64"/>
    <mergeCell ref="A71:O71"/>
    <mergeCell ref="A78:O78"/>
    <mergeCell ref="A85:O85"/>
    <mergeCell ref="A65:O65"/>
    <mergeCell ref="A180:O180"/>
    <mergeCell ref="A86:O86"/>
    <mergeCell ref="A101:O101"/>
    <mergeCell ref="A72:O72"/>
    <mergeCell ref="A79:O79"/>
    <mergeCell ref="A124:O124"/>
    <mergeCell ref="A113:O113"/>
    <mergeCell ref="A112:O112"/>
    <mergeCell ref="A108:O108"/>
    <mergeCell ref="A102:O102"/>
    <mergeCell ref="A123:O123"/>
    <mergeCell ref="A93:O93"/>
    <mergeCell ref="A325:O325"/>
    <mergeCell ref="A171:O171"/>
    <mergeCell ref="A255:O255"/>
    <mergeCell ref="A207:O207"/>
    <mergeCell ref="A244:O244"/>
    <mergeCell ref="A234:O234"/>
    <mergeCell ref="A227:O227"/>
    <mergeCell ref="A208:O208"/>
    <mergeCell ref="A254:O254"/>
    <mergeCell ref="A253:O253"/>
    <mergeCell ref="A228:O228"/>
    <mergeCell ref="A235:O235"/>
    <mergeCell ref="A186:O186"/>
    <mergeCell ref="A185:O185"/>
    <mergeCell ref="A176:O176"/>
    <mergeCell ref="A177:O177"/>
    <mergeCell ref="L417:O417"/>
    <mergeCell ref="L418:O418"/>
    <mergeCell ref="A410:B410"/>
    <mergeCell ref="A413:B413"/>
    <mergeCell ref="A414:B414"/>
    <mergeCell ref="L413:O413"/>
    <mergeCell ref="A415:B415"/>
    <mergeCell ref="K415:O415"/>
    <mergeCell ref="D415:H415"/>
    <mergeCell ref="F414:G414"/>
    <mergeCell ref="K412:O412"/>
    <mergeCell ref="E412:F412"/>
    <mergeCell ref="C412:D412"/>
    <mergeCell ref="F413:G413"/>
    <mergeCell ref="A412:B412"/>
    <mergeCell ref="A411:B411"/>
    <mergeCell ref="G412:I412"/>
    <mergeCell ref="A403:O403"/>
    <mergeCell ref="A381:O381"/>
    <mergeCell ref="A291:O291"/>
    <mergeCell ref="A292:O292"/>
    <mergeCell ref="A346:O346"/>
    <mergeCell ref="A304:O304"/>
    <mergeCell ref="A359:O359"/>
    <mergeCell ref="A402:O402"/>
    <mergeCell ref="A380:O380"/>
    <mergeCell ref="A347:O347"/>
    <mergeCell ref="A407:O407"/>
    <mergeCell ref="A358:O358"/>
    <mergeCell ref="A326:O326"/>
    <mergeCell ref="A313:O313"/>
    <mergeCell ref="A314:O314"/>
  </mergeCells>
  <printOptions horizontalCentered="1"/>
  <pageMargins left="0.25" right="0.25" top="0.75" bottom="0.75" header="0.3" footer="0.3"/>
  <pageSetup paperSize="9" scale="52" orientation="landscape" r:id="rId1"/>
  <headerFooter scaleWithDoc="0" alignWithMargins="0"/>
  <rowBreaks count="9" manualBreakCount="9">
    <brk id="56" max="14" man="1"/>
    <brk id="92" max="14" man="1"/>
    <brk id="123" max="14" man="1"/>
    <brk id="170" max="14" man="1"/>
    <brk id="216" max="14" man="1"/>
    <brk id="259" max="14" man="1"/>
    <brk id="289" max="14" man="1"/>
    <brk id="324" max="14" man="1"/>
    <brk id="379" max="14" man="1"/>
  </rowBreaks>
  <ignoredErrors>
    <ignoredError sqref="B271:H271 B344:F344 G37:G40 H37:H40 N408 J37:K40 I271:M271 I37:I40 L37:L40 B400:M400 M37 M38:M40" unlockedFormula="1"/>
    <ignoredError sqref="E13 N378 L92" formula="1"/>
    <ignoredError sqref="B19:F19 G16:H16 H18 K18 J16 I16 K16:L16 B379:M379 M16:M18 B16:F16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35EC75-302F-4630-B501-8104F80872F1}">
  <dimension ref="A1:P56"/>
  <sheetViews>
    <sheetView topLeftCell="A31" workbookViewId="0">
      <selection activeCell="A50" sqref="A50:XFD56"/>
    </sheetView>
  </sheetViews>
  <sheetFormatPr defaultRowHeight="12.75" x14ac:dyDescent="0.2"/>
  <sheetData>
    <row r="1" spans="1:16" s="150" customFormat="1" ht="15" customHeight="1" thickBot="1" x14ac:dyDescent="0.25">
      <c r="A1" s="594" t="s">
        <v>295</v>
      </c>
      <c r="B1" s="595"/>
      <c r="C1" s="595"/>
      <c r="D1" s="595"/>
      <c r="E1" s="595"/>
      <c r="F1" s="595"/>
      <c r="G1" s="595"/>
      <c r="H1" s="595"/>
      <c r="I1" s="595"/>
      <c r="J1" s="595"/>
      <c r="K1" s="595"/>
      <c r="L1" s="595"/>
      <c r="M1" s="595"/>
      <c r="N1" s="595"/>
      <c r="O1" s="596"/>
      <c r="P1" s="65"/>
    </row>
    <row r="2" spans="1:16" s="145" customFormat="1" ht="15" customHeight="1" x14ac:dyDescent="0.2">
      <c r="A2" s="91" t="s">
        <v>117</v>
      </c>
      <c r="B2" s="87">
        <v>1</v>
      </c>
      <c r="C2" s="83">
        <v>1</v>
      </c>
      <c r="D2" s="29">
        <v>1</v>
      </c>
      <c r="E2" s="83">
        <v>1</v>
      </c>
      <c r="F2" s="82"/>
      <c r="G2" s="83"/>
      <c r="H2" s="82"/>
      <c r="I2" s="83"/>
      <c r="J2" s="82"/>
      <c r="K2" s="83"/>
      <c r="L2" s="82"/>
      <c r="M2" s="84"/>
      <c r="N2" s="81">
        <f t="shared" ref="N2:N44" si="0">SUM(B2:M2)</f>
        <v>4</v>
      </c>
      <c r="O2" s="86">
        <f>IF(N2=0,0,AVERAGE(B2:M2))</f>
        <v>1</v>
      </c>
      <c r="P2" s="61"/>
    </row>
    <row r="3" spans="1:16" s="145" customFormat="1" ht="15" customHeight="1" x14ac:dyDescent="0.2">
      <c r="A3" s="92" t="s">
        <v>118</v>
      </c>
      <c r="B3" s="27">
        <v>287</v>
      </c>
      <c r="C3" s="28">
        <v>301</v>
      </c>
      <c r="D3" s="29">
        <v>650</v>
      </c>
      <c r="E3" s="28">
        <v>9</v>
      </c>
      <c r="F3" s="29"/>
      <c r="G3" s="28"/>
      <c r="H3" s="29"/>
      <c r="I3" s="28"/>
      <c r="J3" s="29"/>
      <c r="K3" s="28"/>
      <c r="L3" s="29"/>
      <c r="M3" s="77"/>
      <c r="N3" s="3">
        <f t="shared" si="0"/>
        <v>1247</v>
      </c>
      <c r="O3" s="71">
        <f t="shared" ref="O3:O47" si="1">IF(N3=0,0,AVERAGE(B3:M3))</f>
        <v>311.75</v>
      </c>
      <c r="P3" s="61"/>
    </row>
    <row r="4" spans="1:16" s="145" customFormat="1" ht="15" customHeight="1" x14ac:dyDescent="0.2">
      <c r="A4" s="92" t="s">
        <v>119</v>
      </c>
      <c r="B4" s="27">
        <v>2</v>
      </c>
      <c r="C4" s="28">
        <v>8</v>
      </c>
      <c r="D4" s="29">
        <v>5</v>
      </c>
      <c r="E4" s="28">
        <v>3</v>
      </c>
      <c r="F4" s="29"/>
      <c r="G4" s="28"/>
      <c r="H4" s="29"/>
      <c r="I4" s="28"/>
      <c r="J4" s="29"/>
      <c r="K4" s="28"/>
      <c r="L4" s="29"/>
      <c r="M4" s="77"/>
      <c r="N4" s="3">
        <f t="shared" si="0"/>
        <v>18</v>
      </c>
      <c r="O4" s="71">
        <f t="shared" si="1"/>
        <v>4.5</v>
      </c>
      <c r="P4" s="61"/>
    </row>
    <row r="5" spans="1:16" s="145" customFormat="1" ht="15" customHeight="1" x14ac:dyDescent="0.2">
      <c r="A5" s="93" t="s">
        <v>120</v>
      </c>
      <c r="B5" s="27">
        <v>2</v>
      </c>
      <c r="C5" s="28">
        <v>2</v>
      </c>
      <c r="D5" s="29">
        <v>7</v>
      </c>
      <c r="E5" s="28">
        <v>2</v>
      </c>
      <c r="F5" s="29"/>
      <c r="G5" s="28"/>
      <c r="H5" s="29"/>
      <c r="I5" s="28"/>
      <c r="J5" s="29"/>
      <c r="K5" s="28"/>
      <c r="L5" s="29"/>
      <c r="M5" s="77"/>
      <c r="N5" s="3">
        <f t="shared" si="0"/>
        <v>13</v>
      </c>
      <c r="O5" s="71">
        <f t="shared" si="1"/>
        <v>3.25</v>
      </c>
      <c r="P5" s="61"/>
    </row>
    <row r="6" spans="1:16" s="145" customFormat="1" ht="15" customHeight="1" x14ac:dyDescent="0.2">
      <c r="A6" s="92" t="s">
        <v>32</v>
      </c>
      <c r="B6" s="27">
        <v>585</v>
      </c>
      <c r="C6" s="28">
        <v>800</v>
      </c>
      <c r="D6" s="29">
        <v>465</v>
      </c>
      <c r="E6" s="28">
        <v>294</v>
      </c>
      <c r="F6" s="29"/>
      <c r="G6" s="28"/>
      <c r="H6" s="29"/>
      <c r="I6" s="28"/>
      <c r="J6" s="29"/>
      <c r="K6" s="28"/>
      <c r="L6" s="29"/>
      <c r="M6" s="77"/>
      <c r="N6" s="3">
        <f t="shared" si="0"/>
        <v>2144</v>
      </c>
      <c r="O6" s="71">
        <f t="shared" si="1"/>
        <v>536</v>
      </c>
      <c r="P6" s="61"/>
    </row>
    <row r="7" spans="1:16" s="145" customFormat="1" ht="15" customHeight="1" x14ac:dyDescent="0.2">
      <c r="A7" s="93" t="s">
        <v>121</v>
      </c>
      <c r="B7" s="27">
        <v>40</v>
      </c>
      <c r="C7" s="28">
        <v>35</v>
      </c>
      <c r="D7" s="29">
        <v>45</v>
      </c>
      <c r="E7" s="28">
        <v>10</v>
      </c>
      <c r="F7" s="29"/>
      <c r="G7" s="28"/>
      <c r="H7" s="29"/>
      <c r="I7" s="28"/>
      <c r="J7" s="29"/>
      <c r="K7" s="28"/>
      <c r="L7" s="29"/>
      <c r="M7" s="77"/>
      <c r="N7" s="3">
        <f t="shared" si="0"/>
        <v>130</v>
      </c>
      <c r="O7" s="71">
        <f t="shared" si="1"/>
        <v>32.5</v>
      </c>
      <c r="P7" s="61"/>
    </row>
    <row r="8" spans="1:16" s="145" customFormat="1" ht="15" customHeight="1" x14ac:dyDescent="0.2">
      <c r="A8" s="93" t="s">
        <v>66</v>
      </c>
      <c r="B8" s="27">
        <v>6</v>
      </c>
      <c r="C8" s="28">
        <v>10</v>
      </c>
      <c r="D8" s="29">
        <v>15</v>
      </c>
      <c r="E8" s="28">
        <v>28</v>
      </c>
      <c r="F8" s="29"/>
      <c r="G8" s="28"/>
      <c r="H8" s="29"/>
      <c r="I8" s="28"/>
      <c r="J8" s="29"/>
      <c r="K8" s="28"/>
      <c r="L8" s="29"/>
      <c r="M8" s="77"/>
      <c r="N8" s="3">
        <f t="shared" si="0"/>
        <v>59</v>
      </c>
      <c r="O8" s="71">
        <f t="shared" si="1"/>
        <v>14.75</v>
      </c>
      <c r="P8" s="61"/>
    </row>
    <row r="9" spans="1:16" s="145" customFormat="1" ht="15" customHeight="1" x14ac:dyDescent="0.2">
      <c r="A9" s="92" t="s">
        <v>385</v>
      </c>
      <c r="B9" s="27">
        <v>1</v>
      </c>
      <c r="C9" s="28">
        <v>1</v>
      </c>
      <c r="D9" s="29">
        <v>13</v>
      </c>
      <c r="E9" s="28"/>
      <c r="F9" s="29"/>
      <c r="G9" s="28"/>
      <c r="H9" s="29"/>
      <c r="I9" s="28"/>
      <c r="J9" s="29"/>
      <c r="K9" s="28"/>
      <c r="L9" s="29"/>
      <c r="M9" s="77"/>
      <c r="N9" s="3">
        <f t="shared" si="0"/>
        <v>15</v>
      </c>
      <c r="O9" s="71">
        <f t="shared" si="1"/>
        <v>5</v>
      </c>
      <c r="P9" s="61"/>
    </row>
    <row r="10" spans="1:16" s="145" customFormat="1" ht="15" customHeight="1" x14ac:dyDescent="0.2">
      <c r="A10" s="93" t="s">
        <v>386</v>
      </c>
      <c r="B10" s="27">
        <v>1</v>
      </c>
      <c r="C10" s="28">
        <v>1</v>
      </c>
      <c r="D10" s="29">
        <v>3</v>
      </c>
      <c r="E10" s="28">
        <v>2</v>
      </c>
      <c r="F10" s="29"/>
      <c r="G10" s="28"/>
      <c r="H10" s="29"/>
      <c r="I10" s="28"/>
      <c r="J10" s="29"/>
      <c r="K10" s="28"/>
      <c r="L10" s="29"/>
      <c r="M10" s="77"/>
      <c r="N10" s="3">
        <f t="shared" si="0"/>
        <v>7</v>
      </c>
      <c r="O10" s="71">
        <f t="shared" si="1"/>
        <v>1.75</v>
      </c>
      <c r="P10" s="61"/>
    </row>
    <row r="11" spans="1:16" s="145" customFormat="1" ht="15" customHeight="1" x14ac:dyDescent="0.2">
      <c r="A11" s="92" t="s">
        <v>122</v>
      </c>
      <c r="B11" s="27">
        <v>9</v>
      </c>
      <c r="C11" s="28">
        <v>25</v>
      </c>
      <c r="D11" s="29">
        <v>12</v>
      </c>
      <c r="E11" s="28">
        <v>5</v>
      </c>
      <c r="F11" s="29"/>
      <c r="G11" s="28"/>
      <c r="H11" s="29"/>
      <c r="I11" s="28"/>
      <c r="J11" s="29"/>
      <c r="K11" s="28"/>
      <c r="L11" s="29"/>
      <c r="M11" s="77"/>
      <c r="N11" s="3">
        <f t="shared" si="0"/>
        <v>51</v>
      </c>
      <c r="O11" s="71">
        <f t="shared" si="1"/>
        <v>12.75</v>
      </c>
      <c r="P11" s="61"/>
    </row>
    <row r="12" spans="1:16" s="145" customFormat="1" ht="15" customHeight="1" x14ac:dyDescent="0.2">
      <c r="A12" s="92" t="s">
        <v>123</v>
      </c>
      <c r="B12" s="27">
        <v>4</v>
      </c>
      <c r="C12" s="28">
        <v>3</v>
      </c>
      <c r="D12" s="29">
        <v>2</v>
      </c>
      <c r="E12" s="28">
        <v>2</v>
      </c>
      <c r="F12" s="29"/>
      <c r="G12" s="28"/>
      <c r="H12" s="29"/>
      <c r="I12" s="28"/>
      <c r="J12" s="29"/>
      <c r="K12" s="28"/>
      <c r="L12" s="29"/>
      <c r="M12" s="77"/>
      <c r="N12" s="3">
        <f t="shared" si="0"/>
        <v>11</v>
      </c>
      <c r="O12" s="71">
        <f t="shared" si="1"/>
        <v>2.75</v>
      </c>
      <c r="P12" s="61"/>
    </row>
    <row r="13" spans="1:16" s="145" customFormat="1" ht="15" customHeight="1" x14ac:dyDescent="0.2">
      <c r="A13" s="92" t="s">
        <v>124</v>
      </c>
      <c r="B13" s="27">
        <v>8</v>
      </c>
      <c r="C13" s="28">
        <v>6</v>
      </c>
      <c r="D13" s="29">
        <v>14</v>
      </c>
      <c r="E13" s="28">
        <v>9</v>
      </c>
      <c r="F13" s="29"/>
      <c r="G13" s="28"/>
      <c r="H13" s="29"/>
      <c r="I13" s="28"/>
      <c r="J13" s="29"/>
      <c r="K13" s="28"/>
      <c r="L13" s="29"/>
      <c r="M13" s="77"/>
      <c r="N13" s="3">
        <f t="shared" si="0"/>
        <v>37</v>
      </c>
      <c r="O13" s="71">
        <f t="shared" si="1"/>
        <v>9.25</v>
      </c>
      <c r="P13" s="61"/>
    </row>
    <row r="14" spans="1:16" s="145" customFormat="1" ht="15" customHeight="1" x14ac:dyDescent="0.2">
      <c r="A14" s="92" t="s">
        <v>125</v>
      </c>
      <c r="B14" s="27">
        <v>25</v>
      </c>
      <c r="C14" s="28">
        <v>14</v>
      </c>
      <c r="D14" s="29">
        <v>30</v>
      </c>
      <c r="E14" s="28">
        <v>40</v>
      </c>
      <c r="F14" s="29"/>
      <c r="G14" s="28"/>
      <c r="H14" s="29"/>
      <c r="I14" s="28"/>
      <c r="J14" s="29"/>
      <c r="K14" s="28"/>
      <c r="L14" s="29"/>
      <c r="M14" s="77"/>
      <c r="N14" s="3">
        <f t="shared" si="0"/>
        <v>109</v>
      </c>
      <c r="O14" s="71">
        <f t="shared" si="1"/>
        <v>27.25</v>
      </c>
      <c r="P14" s="61"/>
    </row>
    <row r="15" spans="1:16" s="145" customFormat="1" ht="15" customHeight="1" x14ac:dyDescent="0.2">
      <c r="A15" s="92" t="s">
        <v>126</v>
      </c>
      <c r="B15" s="27">
        <v>2</v>
      </c>
      <c r="C15" s="28">
        <v>3</v>
      </c>
      <c r="D15" s="29">
        <v>2</v>
      </c>
      <c r="E15" s="28">
        <v>2</v>
      </c>
      <c r="F15" s="29"/>
      <c r="G15" s="28"/>
      <c r="H15" s="29"/>
      <c r="I15" s="28"/>
      <c r="J15" s="29"/>
      <c r="K15" s="28"/>
      <c r="L15" s="29"/>
      <c r="M15" s="77"/>
      <c r="N15" s="3">
        <f t="shared" si="0"/>
        <v>9</v>
      </c>
      <c r="O15" s="71">
        <f t="shared" si="1"/>
        <v>2.25</v>
      </c>
      <c r="P15" s="61"/>
    </row>
    <row r="16" spans="1:16" s="145" customFormat="1" ht="15" customHeight="1" x14ac:dyDescent="0.2">
      <c r="A16" s="93" t="s">
        <v>127</v>
      </c>
      <c r="B16" s="27">
        <v>2</v>
      </c>
      <c r="C16" s="28">
        <v>5</v>
      </c>
      <c r="D16" s="29">
        <v>7</v>
      </c>
      <c r="E16" s="28">
        <v>8</v>
      </c>
      <c r="F16" s="29"/>
      <c r="G16" s="28"/>
      <c r="H16" s="29"/>
      <c r="I16" s="28"/>
      <c r="J16" s="29"/>
      <c r="K16" s="28"/>
      <c r="L16" s="29"/>
      <c r="M16" s="77"/>
      <c r="N16" s="3">
        <f t="shared" si="0"/>
        <v>22</v>
      </c>
      <c r="O16" s="71">
        <f t="shared" si="1"/>
        <v>5.5</v>
      </c>
      <c r="P16" s="61"/>
    </row>
    <row r="17" spans="1:16" s="145" customFormat="1" ht="15" customHeight="1" x14ac:dyDescent="0.2">
      <c r="A17" s="93" t="s">
        <v>381</v>
      </c>
      <c r="B17" s="27">
        <v>2</v>
      </c>
      <c r="C17" s="28">
        <v>5</v>
      </c>
      <c r="D17" s="29">
        <v>13</v>
      </c>
      <c r="E17" s="28">
        <v>8</v>
      </c>
      <c r="F17" s="29"/>
      <c r="G17" s="28"/>
      <c r="H17" s="29"/>
      <c r="I17" s="28"/>
      <c r="J17" s="29"/>
      <c r="K17" s="28"/>
      <c r="L17" s="29"/>
      <c r="M17" s="77"/>
      <c r="N17" s="3">
        <f t="shared" si="0"/>
        <v>28</v>
      </c>
      <c r="O17" s="71">
        <f t="shared" si="1"/>
        <v>7</v>
      </c>
      <c r="P17" s="61"/>
    </row>
    <row r="18" spans="1:16" s="145" customFormat="1" ht="15" customHeight="1" x14ac:dyDescent="0.2">
      <c r="A18" s="93" t="s">
        <v>128</v>
      </c>
      <c r="B18" s="27">
        <v>4</v>
      </c>
      <c r="C18" s="28">
        <v>2</v>
      </c>
      <c r="D18" s="29">
        <v>6</v>
      </c>
      <c r="E18" s="28">
        <v>5</v>
      </c>
      <c r="F18" s="29"/>
      <c r="G18" s="28"/>
      <c r="H18" s="29"/>
      <c r="I18" s="28"/>
      <c r="J18" s="29"/>
      <c r="K18" s="28"/>
      <c r="L18" s="29"/>
      <c r="M18" s="77"/>
      <c r="N18" s="3">
        <f t="shared" si="0"/>
        <v>17</v>
      </c>
      <c r="O18" s="71">
        <f t="shared" si="1"/>
        <v>4.25</v>
      </c>
      <c r="P18" s="61"/>
    </row>
    <row r="19" spans="1:16" s="145" customFormat="1" ht="15" customHeight="1" x14ac:dyDescent="0.2">
      <c r="A19" s="93" t="s">
        <v>129</v>
      </c>
      <c r="B19" s="27">
        <v>3</v>
      </c>
      <c r="C19" s="28">
        <v>3</v>
      </c>
      <c r="D19" s="29">
        <v>5</v>
      </c>
      <c r="E19" s="28">
        <v>4</v>
      </c>
      <c r="F19" s="29"/>
      <c r="G19" s="28"/>
      <c r="H19" s="29"/>
      <c r="I19" s="28"/>
      <c r="J19" s="29"/>
      <c r="K19" s="28"/>
      <c r="L19" s="29"/>
      <c r="M19" s="77"/>
      <c r="N19" s="3">
        <f t="shared" si="0"/>
        <v>15</v>
      </c>
      <c r="O19" s="71">
        <f t="shared" si="1"/>
        <v>3.75</v>
      </c>
      <c r="P19" s="61"/>
    </row>
    <row r="20" spans="1:16" s="145" customFormat="1" ht="15" customHeight="1" x14ac:dyDescent="0.2">
      <c r="A20" s="92" t="s">
        <v>130</v>
      </c>
      <c r="B20" s="27">
        <v>2</v>
      </c>
      <c r="C20" s="28">
        <v>2</v>
      </c>
      <c r="D20" s="29">
        <v>7</v>
      </c>
      <c r="E20" s="28">
        <v>9</v>
      </c>
      <c r="F20" s="29"/>
      <c r="G20" s="28"/>
      <c r="H20" s="29"/>
      <c r="I20" s="28"/>
      <c r="J20" s="29"/>
      <c r="K20" s="28"/>
      <c r="L20" s="29"/>
      <c r="M20" s="77"/>
      <c r="N20" s="3">
        <f t="shared" si="0"/>
        <v>20</v>
      </c>
      <c r="O20" s="71">
        <f t="shared" si="1"/>
        <v>5</v>
      </c>
      <c r="P20" s="61"/>
    </row>
    <row r="21" spans="1:16" s="145" customFormat="1" ht="15" customHeight="1" x14ac:dyDescent="0.2">
      <c r="A21" s="93" t="s">
        <v>131</v>
      </c>
      <c r="B21" s="27">
        <v>2</v>
      </c>
      <c r="C21" s="28">
        <v>1</v>
      </c>
      <c r="D21" s="29">
        <v>1</v>
      </c>
      <c r="E21" s="28"/>
      <c r="F21" s="29"/>
      <c r="G21" s="28"/>
      <c r="H21" s="29"/>
      <c r="I21" s="28"/>
      <c r="J21" s="29"/>
      <c r="K21" s="28"/>
      <c r="L21" s="29"/>
      <c r="M21" s="77"/>
      <c r="N21" s="3">
        <f t="shared" si="0"/>
        <v>4</v>
      </c>
      <c r="O21" s="71">
        <f t="shared" si="1"/>
        <v>1.3333333333333333</v>
      </c>
      <c r="P21" s="61"/>
    </row>
    <row r="22" spans="1:16" s="145" customFormat="1" ht="15" customHeight="1" x14ac:dyDescent="0.2">
      <c r="A22" s="93" t="s">
        <v>132</v>
      </c>
      <c r="B22" s="27">
        <v>5</v>
      </c>
      <c r="C22" s="28">
        <v>5</v>
      </c>
      <c r="D22" s="29">
        <v>8</v>
      </c>
      <c r="E22" s="28">
        <v>2</v>
      </c>
      <c r="F22" s="29"/>
      <c r="G22" s="28"/>
      <c r="H22" s="29"/>
      <c r="I22" s="28"/>
      <c r="J22" s="29"/>
      <c r="K22" s="28"/>
      <c r="L22" s="29"/>
      <c r="M22" s="77"/>
      <c r="N22" s="3">
        <f t="shared" si="0"/>
        <v>20</v>
      </c>
      <c r="O22" s="71">
        <f t="shared" si="1"/>
        <v>5</v>
      </c>
      <c r="P22" s="61"/>
    </row>
    <row r="23" spans="1:16" s="145" customFormat="1" ht="15" customHeight="1" x14ac:dyDescent="0.2">
      <c r="A23" s="93" t="s">
        <v>133</v>
      </c>
      <c r="B23" s="27">
        <v>6</v>
      </c>
      <c r="C23" s="28">
        <v>5</v>
      </c>
      <c r="D23" s="29">
        <v>3</v>
      </c>
      <c r="E23" s="28">
        <v>4</v>
      </c>
      <c r="F23" s="29"/>
      <c r="G23" s="28"/>
      <c r="H23" s="29"/>
      <c r="I23" s="28"/>
      <c r="J23" s="29"/>
      <c r="K23" s="28"/>
      <c r="L23" s="29"/>
      <c r="M23" s="77"/>
      <c r="N23" s="3">
        <f t="shared" si="0"/>
        <v>18</v>
      </c>
      <c r="O23" s="71">
        <f t="shared" si="1"/>
        <v>4.5</v>
      </c>
      <c r="P23" s="61"/>
    </row>
    <row r="24" spans="1:16" s="145" customFormat="1" ht="15" customHeight="1" x14ac:dyDescent="0.2">
      <c r="A24" s="93" t="s">
        <v>134</v>
      </c>
      <c r="B24" s="27">
        <v>2</v>
      </c>
      <c r="C24" s="28">
        <v>5</v>
      </c>
      <c r="D24" s="29">
        <v>3</v>
      </c>
      <c r="E24" s="28">
        <v>3</v>
      </c>
      <c r="F24" s="29"/>
      <c r="G24" s="28"/>
      <c r="H24" s="29"/>
      <c r="I24" s="28"/>
      <c r="J24" s="29"/>
      <c r="K24" s="28"/>
      <c r="L24" s="29"/>
      <c r="M24" s="77"/>
      <c r="N24" s="3">
        <f t="shared" si="0"/>
        <v>13</v>
      </c>
      <c r="O24" s="71">
        <f t="shared" si="1"/>
        <v>3.25</v>
      </c>
      <c r="P24" s="61"/>
    </row>
    <row r="25" spans="1:16" s="145" customFormat="1" ht="15" customHeight="1" x14ac:dyDescent="0.2">
      <c r="A25" s="93" t="s">
        <v>135</v>
      </c>
      <c r="B25" s="27">
        <v>1</v>
      </c>
      <c r="C25" s="28">
        <v>2</v>
      </c>
      <c r="D25" s="29">
        <v>4</v>
      </c>
      <c r="E25" s="28"/>
      <c r="F25" s="29"/>
      <c r="G25" s="28"/>
      <c r="H25" s="29"/>
      <c r="I25" s="28"/>
      <c r="J25" s="29"/>
      <c r="K25" s="28"/>
      <c r="L25" s="29"/>
      <c r="M25" s="77"/>
      <c r="N25" s="3">
        <f t="shared" si="0"/>
        <v>7</v>
      </c>
      <c r="O25" s="71">
        <f t="shared" si="1"/>
        <v>2.3333333333333335</v>
      </c>
      <c r="P25" s="61"/>
    </row>
    <row r="26" spans="1:16" s="145" customFormat="1" ht="15" customHeight="1" x14ac:dyDescent="0.2">
      <c r="A26" s="93" t="s">
        <v>136</v>
      </c>
      <c r="B26" s="27">
        <v>1</v>
      </c>
      <c r="C26" s="28">
        <v>2</v>
      </c>
      <c r="D26" s="29">
        <v>5</v>
      </c>
      <c r="E26" s="28">
        <v>4</v>
      </c>
      <c r="F26" s="29"/>
      <c r="G26" s="28"/>
      <c r="H26" s="29"/>
      <c r="I26" s="28"/>
      <c r="J26" s="29"/>
      <c r="K26" s="28"/>
      <c r="L26" s="29"/>
      <c r="M26" s="77"/>
      <c r="N26" s="3">
        <f t="shared" si="0"/>
        <v>12</v>
      </c>
      <c r="O26" s="71">
        <f t="shared" si="1"/>
        <v>3</v>
      </c>
      <c r="P26" s="61"/>
    </row>
    <row r="27" spans="1:16" s="145" customFormat="1" ht="15" customHeight="1" x14ac:dyDescent="0.2">
      <c r="A27" s="93" t="s">
        <v>21</v>
      </c>
      <c r="B27" s="27">
        <v>5</v>
      </c>
      <c r="C27" s="28">
        <v>2</v>
      </c>
      <c r="D27" s="29">
        <v>2</v>
      </c>
      <c r="E27" s="28">
        <v>1</v>
      </c>
      <c r="F27" s="29"/>
      <c r="G27" s="28"/>
      <c r="H27" s="29"/>
      <c r="I27" s="28"/>
      <c r="J27" s="29"/>
      <c r="K27" s="28"/>
      <c r="L27" s="29"/>
      <c r="M27" s="77"/>
      <c r="N27" s="3">
        <f t="shared" si="0"/>
        <v>10</v>
      </c>
      <c r="O27" s="71">
        <f t="shared" si="1"/>
        <v>2.5</v>
      </c>
      <c r="P27" s="61"/>
    </row>
    <row r="28" spans="1:16" s="145" customFormat="1" ht="15" customHeight="1" x14ac:dyDescent="0.2">
      <c r="A28" s="93" t="s">
        <v>392</v>
      </c>
      <c r="B28" s="27">
        <v>1</v>
      </c>
      <c r="C28" s="28">
        <v>2</v>
      </c>
      <c r="D28" s="29">
        <v>5</v>
      </c>
      <c r="E28" s="28">
        <v>1</v>
      </c>
      <c r="F28" s="29"/>
      <c r="G28" s="28"/>
      <c r="H28" s="29"/>
      <c r="I28" s="28"/>
      <c r="J28" s="29"/>
      <c r="K28" s="28"/>
      <c r="L28" s="29"/>
      <c r="M28" s="77"/>
      <c r="N28" s="3">
        <f t="shared" si="0"/>
        <v>9</v>
      </c>
      <c r="O28" s="71">
        <f t="shared" si="1"/>
        <v>2.25</v>
      </c>
      <c r="P28" s="61"/>
    </row>
    <row r="29" spans="1:16" s="145" customFormat="1" ht="15" customHeight="1" x14ac:dyDescent="0.2">
      <c r="A29" s="93" t="s">
        <v>387</v>
      </c>
      <c r="B29" s="27">
        <v>3</v>
      </c>
      <c r="C29" s="28">
        <v>2</v>
      </c>
      <c r="D29" s="29">
        <v>6</v>
      </c>
      <c r="E29" s="28">
        <v>6</v>
      </c>
      <c r="F29" s="29"/>
      <c r="G29" s="28"/>
      <c r="H29" s="29"/>
      <c r="I29" s="28"/>
      <c r="J29" s="29"/>
      <c r="K29" s="28"/>
      <c r="L29" s="29"/>
      <c r="M29" s="77"/>
      <c r="N29" s="3">
        <f t="shared" si="0"/>
        <v>17</v>
      </c>
      <c r="O29" s="71">
        <f t="shared" si="1"/>
        <v>4.25</v>
      </c>
      <c r="P29" s="61"/>
    </row>
    <row r="30" spans="1:16" s="145" customFormat="1" ht="15" customHeight="1" x14ac:dyDescent="0.2">
      <c r="A30" s="93" t="s">
        <v>137</v>
      </c>
      <c r="B30" s="27">
        <v>1</v>
      </c>
      <c r="C30" s="28">
        <v>3</v>
      </c>
      <c r="D30" s="29">
        <v>5</v>
      </c>
      <c r="E30" s="28">
        <v>8</v>
      </c>
      <c r="F30" s="29"/>
      <c r="G30" s="28"/>
      <c r="H30" s="29"/>
      <c r="I30" s="28"/>
      <c r="J30" s="29"/>
      <c r="K30" s="28"/>
      <c r="L30" s="29"/>
      <c r="M30" s="77"/>
      <c r="N30" s="3">
        <f t="shared" si="0"/>
        <v>17</v>
      </c>
      <c r="O30" s="71">
        <f t="shared" si="1"/>
        <v>4.25</v>
      </c>
      <c r="P30" s="61"/>
    </row>
    <row r="31" spans="1:16" s="145" customFormat="1" ht="15" customHeight="1" x14ac:dyDescent="0.2">
      <c r="A31" s="92" t="s">
        <v>138</v>
      </c>
      <c r="B31" s="27">
        <v>2</v>
      </c>
      <c r="C31" s="28">
        <v>1</v>
      </c>
      <c r="D31" s="29">
        <v>3</v>
      </c>
      <c r="E31" s="28">
        <v>1</v>
      </c>
      <c r="F31" s="29"/>
      <c r="G31" s="28"/>
      <c r="H31" s="29"/>
      <c r="I31" s="28"/>
      <c r="J31" s="29"/>
      <c r="K31" s="28"/>
      <c r="L31" s="29"/>
      <c r="M31" s="77"/>
      <c r="N31" s="3">
        <f t="shared" si="0"/>
        <v>7</v>
      </c>
      <c r="O31" s="71">
        <f t="shared" si="1"/>
        <v>1.75</v>
      </c>
      <c r="P31" s="61"/>
    </row>
    <row r="32" spans="1:16" s="145" customFormat="1" ht="15" customHeight="1" x14ac:dyDescent="0.2">
      <c r="A32" s="93" t="s">
        <v>139</v>
      </c>
      <c r="B32" s="27">
        <v>1</v>
      </c>
      <c r="C32" s="28">
        <v>1</v>
      </c>
      <c r="D32" s="29">
        <v>4</v>
      </c>
      <c r="E32" s="28">
        <v>1</v>
      </c>
      <c r="F32" s="29"/>
      <c r="G32" s="28"/>
      <c r="H32" s="29"/>
      <c r="I32" s="28"/>
      <c r="J32" s="29"/>
      <c r="K32" s="28"/>
      <c r="L32" s="29"/>
      <c r="M32" s="77"/>
      <c r="N32" s="3">
        <f t="shared" si="0"/>
        <v>7</v>
      </c>
      <c r="O32" s="71">
        <f t="shared" si="1"/>
        <v>1.75</v>
      </c>
      <c r="P32" s="61"/>
    </row>
    <row r="33" spans="1:16" s="145" customFormat="1" ht="15" customHeight="1" x14ac:dyDescent="0.2">
      <c r="A33" s="92" t="s">
        <v>22</v>
      </c>
      <c r="B33" s="27">
        <v>1</v>
      </c>
      <c r="C33" s="28">
        <v>2</v>
      </c>
      <c r="D33" s="29">
        <v>4</v>
      </c>
      <c r="E33" s="28"/>
      <c r="F33" s="29"/>
      <c r="G33" s="28"/>
      <c r="H33" s="29"/>
      <c r="I33" s="28"/>
      <c r="J33" s="29"/>
      <c r="K33" s="28"/>
      <c r="L33" s="29"/>
      <c r="M33" s="77"/>
      <c r="N33" s="3">
        <f t="shared" si="0"/>
        <v>7</v>
      </c>
      <c r="O33" s="71">
        <f t="shared" si="1"/>
        <v>2.3333333333333335</v>
      </c>
      <c r="P33" s="61"/>
    </row>
    <row r="34" spans="1:16" s="145" customFormat="1" ht="15" customHeight="1" x14ac:dyDescent="0.2">
      <c r="A34" s="92" t="s">
        <v>382</v>
      </c>
      <c r="B34" s="27">
        <v>4</v>
      </c>
      <c r="C34" s="28">
        <v>10</v>
      </c>
      <c r="D34" s="29">
        <v>3</v>
      </c>
      <c r="E34" s="28">
        <v>6</v>
      </c>
      <c r="F34" s="29"/>
      <c r="G34" s="28"/>
      <c r="H34" s="29"/>
      <c r="I34" s="28"/>
      <c r="J34" s="29"/>
      <c r="K34" s="28"/>
      <c r="L34" s="29"/>
      <c r="M34" s="77"/>
      <c r="N34" s="3">
        <f t="shared" si="0"/>
        <v>23</v>
      </c>
      <c r="O34" s="71">
        <f t="shared" si="1"/>
        <v>5.75</v>
      </c>
      <c r="P34" s="61"/>
    </row>
    <row r="35" spans="1:16" s="145" customFormat="1" ht="15" customHeight="1" x14ac:dyDescent="0.2">
      <c r="A35" s="94" t="s">
        <v>383</v>
      </c>
      <c r="B35" s="27">
        <v>5</v>
      </c>
      <c r="C35" s="28">
        <v>10</v>
      </c>
      <c r="D35" s="29">
        <v>17</v>
      </c>
      <c r="E35" s="28">
        <v>9</v>
      </c>
      <c r="F35" s="29"/>
      <c r="G35" s="28"/>
      <c r="H35" s="29"/>
      <c r="I35" s="28"/>
      <c r="J35" s="29"/>
      <c r="K35" s="28"/>
      <c r="L35" s="29"/>
      <c r="M35" s="77"/>
      <c r="N35" s="3">
        <f t="shared" si="0"/>
        <v>41</v>
      </c>
      <c r="O35" s="71">
        <f t="shared" si="1"/>
        <v>10.25</v>
      </c>
      <c r="P35" s="61"/>
    </row>
    <row r="36" spans="1:16" s="145" customFormat="1" ht="15" customHeight="1" x14ac:dyDescent="0.2">
      <c r="A36" s="92" t="s">
        <v>140</v>
      </c>
      <c r="B36" s="27">
        <v>5</v>
      </c>
      <c r="C36" s="28">
        <v>6</v>
      </c>
      <c r="D36" s="29">
        <v>10</v>
      </c>
      <c r="E36" s="28">
        <v>13</v>
      </c>
      <c r="F36" s="29"/>
      <c r="G36" s="28"/>
      <c r="H36" s="29"/>
      <c r="I36" s="28"/>
      <c r="J36" s="29"/>
      <c r="K36" s="28"/>
      <c r="L36" s="29"/>
      <c r="M36" s="77"/>
      <c r="N36" s="3">
        <f t="shared" si="0"/>
        <v>34</v>
      </c>
      <c r="O36" s="71">
        <f t="shared" si="1"/>
        <v>8.5</v>
      </c>
      <c r="P36" s="61"/>
    </row>
    <row r="37" spans="1:16" s="145" customFormat="1" ht="15" customHeight="1" x14ac:dyDescent="0.2">
      <c r="A37" s="92" t="s">
        <v>384</v>
      </c>
      <c r="B37" s="27">
        <v>15</v>
      </c>
      <c r="C37" s="28">
        <v>20</v>
      </c>
      <c r="D37" s="29">
        <v>16</v>
      </c>
      <c r="E37" s="28">
        <v>18</v>
      </c>
      <c r="F37" s="29"/>
      <c r="G37" s="28"/>
      <c r="H37" s="29"/>
      <c r="I37" s="28"/>
      <c r="J37" s="29"/>
      <c r="K37" s="28"/>
      <c r="L37" s="29"/>
      <c r="M37" s="77"/>
      <c r="N37" s="3">
        <f t="shared" si="0"/>
        <v>69</v>
      </c>
      <c r="O37" s="71">
        <f t="shared" si="1"/>
        <v>17.25</v>
      </c>
      <c r="P37" s="61"/>
    </row>
    <row r="38" spans="1:16" s="145" customFormat="1" ht="15" customHeight="1" x14ac:dyDescent="0.2">
      <c r="A38" s="92" t="s">
        <v>141</v>
      </c>
      <c r="B38" s="27">
        <v>1</v>
      </c>
      <c r="C38" s="28">
        <v>2</v>
      </c>
      <c r="D38" s="29">
        <v>2</v>
      </c>
      <c r="E38" s="28"/>
      <c r="F38" s="29"/>
      <c r="G38" s="28"/>
      <c r="H38" s="29"/>
      <c r="I38" s="28"/>
      <c r="J38" s="29"/>
      <c r="K38" s="28"/>
      <c r="L38" s="29"/>
      <c r="M38" s="77"/>
      <c r="N38" s="3">
        <f t="shared" si="0"/>
        <v>5</v>
      </c>
      <c r="O38" s="71">
        <f t="shared" si="1"/>
        <v>1.6666666666666667</v>
      </c>
      <c r="P38" s="61"/>
    </row>
    <row r="39" spans="1:16" s="145" customFormat="1" ht="15" customHeight="1" x14ac:dyDescent="0.2">
      <c r="A39" s="92" t="s">
        <v>142</v>
      </c>
      <c r="B39" s="27">
        <v>2</v>
      </c>
      <c r="C39" s="28">
        <v>7</v>
      </c>
      <c r="D39" s="29">
        <v>3</v>
      </c>
      <c r="E39" s="28">
        <v>10</v>
      </c>
      <c r="F39" s="29"/>
      <c r="G39" s="28"/>
      <c r="H39" s="29"/>
      <c r="I39" s="28"/>
      <c r="J39" s="29"/>
      <c r="K39" s="28"/>
      <c r="L39" s="29"/>
      <c r="M39" s="77"/>
      <c r="N39" s="3">
        <f t="shared" si="0"/>
        <v>22</v>
      </c>
      <c r="O39" s="71">
        <f t="shared" si="1"/>
        <v>5.5</v>
      </c>
      <c r="P39" s="61"/>
    </row>
    <row r="40" spans="1:16" s="145" customFormat="1" ht="15" customHeight="1" x14ac:dyDescent="0.2">
      <c r="A40" s="92" t="s">
        <v>143</v>
      </c>
      <c r="B40" s="27">
        <v>2</v>
      </c>
      <c r="C40" s="28">
        <v>6</v>
      </c>
      <c r="D40" s="29">
        <v>9</v>
      </c>
      <c r="E40" s="28">
        <v>6</v>
      </c>
      <c r="F40" s="29"/>
      <c r="G40" s="28"/>
      <c r="H40" s="29"/>
      <c r="I40" s="28"/>
      <c r="J40" s="29"/>
      <c r="K40" s="28"/>
      <c r="L40" s="29"/>
      <c r="M40" s="77"/>
      <c r="N40" s="3">
        <f t="shared" si="0"/>
        <v>23</v>
      </c>
      <c r="O40" s="71">
        <f t="shared" si="1"/>
        <v>5.75</v>
      </c>
      <c r="P40" s="61"/>
    </row>
    <row r="41" spans="1:16" s="145" customFormat="1" ht="15" customHeight="1" x14ac:dyDescent="0.2">
      <c r="A41" s="93" t="s">
        <v>50</v>
      </c>
      <c r="B41" s="27">
        <v>1</v>
      </c>
      <c r="C41" s="28">
        <v>1</v>
      </c>
      <c r="D41" s="29">
        <v>1</v>
      </c>
      <c r="E41" s="28">
        <v>1</v>
      </c>
      <c r="F41" s="29"/>
      <c r="G41" s="28"/>
      <c r="H41" s="29"/>
      <c r="I41" s="28"/>
      <c r="J41" s="29"/>
      <c r="K41" s="28"/>
      <c r="L41" s="29"/>
      <c r="M41" s="77"/>
      <c r="N41" s="3">
        <f t="shared" si="0"/>
        <v>4</v>
      </c>
      <c r="O41" s="71">
        <f t="shared" si="1"/>
        <v>1</v>
      </c>
      <c r="P41" s="61"/>
    </row>
    <row r="42" spans="1:16" s="145" customFormat="1" ht="15" customHeight="1" x14ac:dyDescent="0.2">
      <c r="A42" s="93" t="s">
        <v>144</v>
      </c>
      <c r="B42" s="27">
        <v>4</v>
      </c>
      <c r="C42" s="28">
        <v>5</v>
      </c>
      <c r="D42" s="29">
        <v>3</v>
      </c>
      <c r="E42" s="28">
        <v>3</v>
      </c>
      <c r="F42" s="29"/>
      <c r="G42" s="28"/>
      <c r="H42" s="29"/>
      <c r="I42" s="28"/>
      <c r="J42" s="29"/>
      <c r="K42" s="28"/>
      <c r="L42" s="29"/>
      <c r="M42" s="77"/>
      <c r="N42" s="3">
        <f t="shared" si="0"/>
        <v>15</v>
      </c>
      <c r="O42" s="71">
        <f t="shared" si="1"/>
        <v>3.75</v>
      </c>
      <c r="P42" s="61"/>
    </row>
    <row r="43" spans="1:16" s="145" customFormat="1" ht="15" customHeight="1" x14ac:dyDescent="0.2">
      <c r="A43" s="93" t="s">
        <v>145</v>
      </c>
      <c r="B43" s="27">
        <v>2</v>
      </c>
      <c r="C43" s="28">
        <v>6</v>
      </c>
      <c r="D43" s="29">
        <v>11</v>
      </c>
      <c r="E43" s="28">
        <v>27</v>
      </c>
      <c r="F43" s="29"/>
      <c r="G43" s="28"/>
      <c r="H43" s="29"/>
      <c r="I43" s="28"/>
      <c r="J43" s="29"/>
      <c r="K43" s="28"/>
      <c r="L43" s="29"/>
      <c r="M43" s="77"/>
      <c r="N43" s="3">
        <f t="shared" si="0"/>
        <v>46</v>
      </c>
      <c r="O43" s="71">
        <f t="shared" si="1"/>
        <v>11.5</v>
      </c>
      <c r="P43" s="61"/>
    </row>
    <row r="44" spans="1:16" s="145" customFormat="1" ht="15" customHeight="1" x14ac:dyDescent="0.2">
      <c r="A44" s="93" t="s">
        <v>146</v>
      </c>
      <c r="B44" s="27">
        <v>1</v>
      </c>
      <c r="C44" s="28">
        <v>1</v>
      </c>
      <c r="D44" s="29">
        <v>2</v>
      </c>
      <c r="E44" s="28">
        <v>7</v>
      </c>
      <c r="F44" s="29"/>
      <c r="G44" s="28"/>
      <c r="H44" s="29"/>
      <c r="I44" s="28"/>
      <c r="J44" s="29"/>
      <c r="K44" s="28"/>
      <c r="L44" s="29"/>
      <c r="M44" s="77"/>
      <c r="N44" s="3">
        <f t="shared" si="0"/>
        <v>11</v>
      </c>
      <c r="O44" s="71">
        <f t="shared" si="1"/>
        <v>2.75</v>
      </c>
      <c r="P44" s="61"/>
    </row>
    <row r="45" spans="1:16" s="145" customFormat="1" ht="15" customHeight="1" x14ac:dyDescent="0.2">
      <c r="A45" s="93" t="s">
        <v>147</v>
      </c>
      <c r="B45" s="27">
        <v>2</v>
      </c>
      <c r="C45" s="28">
        <v>2</v>
      </c>
      <c r="D45" s="29">
        <v>2</v>
      </c>
      <c r="E45" s="28">
        <v>10</v>
      </c>
      <c r="F45" s="29"/>
      <c r="G45" s="28"/>
      <c r="H45" s="29"/>
      <c r="I45" s="28"/>
      <c r="J45" s="29"/>
      <c r="K45" s="28"/>
      <c r="L45" s="29"/>
      <c r="M45" s="77"/>
      <c r="N45" s="3">
        <f>SUM(B45:M45)</f>
        <v>16</v>
      </c>
      <c r="O45" s="71">
        <f t="shared" si="1"/>
        <v>4</v>
      </c>
      <c r="P45" s="61"/>
    </row>
    <row r="46" spans="1:16" s="145" customFormat="1" ht="15" customHeight="1" x14ac:dyDescent="0.2">
      <c r="A46" s="92" t="s">
        <v>2</v>
      </c>
      <c r="B46" s="27">
        <v>395</v>
      </c>
      <c r="C46" s="28">
        <v>450</v>
      </c>
      <c r="D46" s="29">
        <v>819</v>
      </c>
      <c r="E46" s="28">
        <v>367</v>
      </c>
      <c r="F46" s="29"/>
      <c r="G46" s="28"/>
      <c r="H46" s="29"/>
      <c r="I46" s="28"/>
      <c r="J46" s="29"/>
      <c r="K46" s="28"/>
      <c r="L46" s="29"/>
      <c r="M46" s="77"/>
      <c r="N46" s="3">
        <f>SUM(B46:M46)</f>
        <v>2031</v>
      </c>
      <c r="O46" s="71">
        <f t="shared" si="1"/>
        <v>507.75</v>
      </c>
      <c r="P46" s="61"/>
    </row>
    <row r="47" spans="1:16" s="146" customFormat="1" ht="15" customHeight="1" x14ac:dyDescent="0.2">
      <c r="A47" s="88" t="s">
        <v>0</v>
      </c>
      <c r="B47" s="1">
        <f>IF(SUM(B2:B46)=0,0,SUM(B2:B46))</f>
        <v>1456</v>
      </c>
      <c r="C47" s="2">
        <f>SUM(C2:C46)</f>
        <v>1786</v>
      </c>
      <c r="D47" s="1">
        <f>SUM(D2:D46)</f>
        <v>2253</v>
      </c>
      <c r="E47" s="98">
        <f>SUM(E2:E46)</f>
        <v>949</v>
      </c>
      <c r="F47" s="1"/>
      <c r="G47" s="2"/>
      <c r="H47" s="1"/>
      <c r="I47" s="2"/>
      <c r="J47" s="1"/>
      <c r="K47" s="2"/>
      <c r="L47" s="1"/>
      <c r="M47" s="2"/>
      <c r="N47" s="3">
        <f>SUM(N2:N46)</f>
        <v>6444</v>
      </c>
      <c r="O47" s="71">
        <f t="shared" si="1"/>
        <v>1611</v>
      </c>
      <c r="P47" s="62"/>
    </row>
    <row r="49" spans="1:16" ht="13.5" thickBot="1" x14ac:dyDescent="0.25"/>
    <row r="50" spans="1:16" s="147" customFormat="1" ht="15" customHeight="1" thickBot="1" x14ac:dyDescent="0.25">
      <c r="A50" s="597" t="s">
        <v>329</v>
      </c>
      <c r="B50" s="598"/>
      <c r="C50" s="598"/>
      <c r="D50" s="598"/>
      <c r="E50" s="598"/>
      <c r="F50" s="598"/>
      <c r="G50" s="598"/>
      <c r="H50" s="598"/>
      <c r="I50" s="598"/>
      <c r="J50" s="598"/>
      <c r="K50" s="598"/>
      <c r="L50" s="598"/>
      <c r="M50" s="598"/>
      <c r="N50" s="598"/>
      <c r="O50" s="599"/>
      <c r="P50" s="63"/>
    </row>
    <row r="51" spans="1:16" s="151" customFormat="1" ht="15" customHeight="1" x14ac:dyDescent="0.2">
      <c r="A51" s="95" t="s">
        <v>29</v>
      </c>
      <c r="B51" s="80"/>
      <c r="C51" s="99"/>
      <c r="D51" s="80"/>
      <c r="E51" s="103"/>
      <c r="F51" s="80"/>
      <c r="G51" s="85"/>
      <c r="H51" s="80"/>
      <c r="I51" s="85"/>
      <c r="J51" s="80"/>
      <c r="K51" s="85"/>
      <c r="L51" s="80"/>
      <c r="M51" s="85"/>
      <c r="N51" s="81">
        <f>SUM(B51:M51)</f>
        <v>0</v>
      </c>
      <c r="O51" s="89">
        <f>IF(N51=0,0,AVERAGE(B51:M51))</f>
        <v>0</v>
      </c>
      <c r="P51" s="66"/>
    </row>
    <row r="52" spans="1:16" s="145" customFormat="1" ht="15" customHeight="1" x14ac:dyDescent="0.2">
      <c r="A52" s="40" t="s">
        <v>18</v>
      </c>
      <c r="B52" s="25"/>
      <c r="C52" s="100"/>
      <c r="D52" s="25"/>
      <c r="E52" s="104"/>
      <c r="F52" s="25"/>
      <c r="G52" s="26"/>
      <c r="H52" s="25"/>
      <c r="I52" s="26"/>
      <c r="J52" s="25"/>
      <c r="K52" s="26"/>
      <c r="L52" s="25"/>
      <c r="M52" s="26"/>
      <c r="N52" s="3">
        <f>SUM(B52:M52)</f>
        <v>0</v>
      </c>
      <c r="O52" s="90">
        <f>IF(N52=0,0,AVERAGE(B52:M52))</f>
        <v>0</v>
      </c>
      <c r="P52" s="61"/>
    </row>
    <row r="53" spans="1:16" s="145" customFormat="1" ht="15" customHeight="1" x14ac:dyDescent="0.2">
      <c r="A53" s="40" t="s">
        <v>19</v>
      </c>
      <c r="B53" s="25"/>
      <c r="C53" s="100"/>
      <c r="D53" s="25"/>
      <c r="E53" s="104"/>
      <c r="F53" s="25"/>
      <c r="G53" s="26"/>
      <c r="H53" s="25"/>
      <c r="I53" s="26"/>
      <c r="J53" s="25"/>
      <c r="K53" s="26"/>
      <c r="L53" s="25"/>
      <c r="M53" s="26"/>
      <c r="N53" s="3">
        <f>SUM(B53:M53)</f>
        <v>0</v>
      </c>
      <c r="O53" s="90">
        <f>IF(N53=0,0,AVERAGE(B53:M53))</f>
        <v>0</v>
      </c>
      <c r="P53" s="61"/>
    </row>
    <row r="54" spans="1:16" s="145" customFormat="1" ht="15" customHeight="1" x14ac:dyDescent="0.2">
      <c r="A54" s="88" t="s">
        <v>0</v>
      </c>
      <c r="B54" s="1">
        <f t="shared" ref="B54:O54" si="2">SUM(B51:B53)</f>
        <v>0</v>
      </c>
      <c r="C54" s="101">
        <f t="shared" si="2"/>
        <v>0</v>
      </c>
      <c r="D54" s="1">
        <f t="shared" si="2"/>
        <v>0</v>
      </c>
      <c r="E54" s="105">
        <f t="shared" si="2"/>
        <v>0</v>
      </c>
      <c r="F54" s="1">
        <f t="shared" si="2"/>
        <v>0</v>
      </c>
      <c r="G54" s="2">
        <f t="shared" si="2"/>
        <v>0</v>
      </c>
      <c r="H54" s="1">
        <f t="shared" si="2"/>
        <v>0</v>
      </c>
      <c r="I54" s="2">
        <f t="shared" si="2"/>
        <v>0</v>
      </c>
      <c r="J54" s="1">
        <f t="shared" si="2"/>
        <v>0</v>
      </c>
      <c r="K54" s="2">
        <f t="shared" si="2"/>
        <v>0</v>
      </c>
      <c r="L54" s="1">
        <f t="shared" si="2"/>
        <v>0</v>
      </c>
      <c r="M54" s="2">
        <f t="shared" si="2"/>
        <v>0</v>
      </c>
      <c r="N54" s="3">
        <f t="shared" si="2"/>
        <v>0</v>
      </c>
      <c r="O54" s="90">
        <f t="shared" si="2"/>
        <v>0</v>
      </c>
      <c r="P54" s="61"/>
    </row>
    <row r="55" spans="1:16" s="144" customFormat="1" ht="15" x14ac:dyDescent="0.2">
      <c r="A55" s="88" t="s">
        <v>1</v>
      </c>
      <c r="B55" s="74" t="str">
        <f t="shared" ref="B55:M55" si="3">IF(B54=0,"",B54/B269)</f>
        <v/>
      </c>
      <c r="C55" s="102" t="str">
        <f t="shared" si="3"/>
        <v/>
      </c>
      <c r="D55" s="74" t="str">
        <f t="shared" si="3"/>
        <v/>
      </c>
      <c r="E55" s="106" t="str">
        <f t="shared" si="3"/>
        <v/>
      </c>
      <c r="F55" s="74" t="str">
        <f t="shared" si="3"/>
        <v/>
      </c>
      <c r="G55" s="75" t="str">
        <f t="shared" si="3"/>
        <v/>
      </c>
      <c r="H55" s="74" t="str">
        <f t="shared" si="3"/>
        <v/>
      </c>
      <c r="I55" s="75" t="str">
        <f t="shared" si="3"/>
        <v/>
      </c>
      <c r="J55" s="74" t="str">
        <f t="shared" si="3"/>
        <v/>
      </c>
      <c r="K55" s="75" t="str">
        <f t="shared" si="3"/>
        <v/>
      </c>
      <c r="L55" s="74" t="str">
        <f t="shared" si="3"/>
        <v/>
      </c>
      <c r="M55" s="75" t="str">
        <f t="shared" si="3"/>
        <v/>
      </c>
      <c r="N55" s="76">
        <f>SUM(B55:M55)</f>
        <v>0</v>
      </c>
      <c r="O55" s="71">
        <f>IF(N55=0,0,AVERAGE(B55:M55))</f>
        <v>0</v>
      </c>
      <c r="P55" s="36"/>
    </row>
    <row r="56" spans="1:16" s="146" customFormat="1" ht="15" customHeight="1" x14ac:dyDescent="0.2">
      <c r="A56" s="565"/>
      <c r="B56" s="562"/>
      <c r="C56" s="562"/>
      <c r="D56" s="562"/>
      <c r="E56" s="562"/>
      <c r="F56" s="562"/>
      <c r="G56" s="562"/>
      <c r="H56" s="562"/>
      <c r="I56" s="562"/>
      <c r="J56" s="562"/>
      <c r="K56" s="562"/>
      <c r="L56" s="562"/>
      <c r="M56" s="562"/>
      <c r="N56" s="562"/>
      <c r="O56" s="600"/>
      <c r="P56" s="62"/>
    </row>
  </sheetData>
  <mergeCells count="3">
    <mergeCell ref="A1:O1"/>
    <mergeCell ref="A50:O50"/>
    <mergeCell ref="A56:O56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10202B-BF7E-4BA0-AE99-79BCEF70D855}">
  <dimension ref="A2:B121"/>
  <sheetViews>
    <sheetView topLeftCell="A109" workbookViewId="0">
      <selection activeCell="B45" sqref="B45"/>
    </sheetView>
  </sheetViews>
  <sheetFormatPr defaultRowHeight="12.75" x14ac:dyDescent="0.2"/>
  <cols>
    <col min="1" max="1" width="34.7109375" bestFit="1" customWidth="1"/>
  </cols>
  <sheetData>
    <row r="2" spans="1:2" x14ac:dyDescent="0.2">
      <c r="A2" s="107" t="s">
        <v>404</v>
      </c>
      <c r="B2" s="107" t="s">
        <v>405</v>
      </c>
    </row>
    <row r="3" spans="1:2" x14ac:dyDescent="0.2">
      <c r="A3" t="s">
        <v>183</v>
      </c>
      <c r="B3" s="107" t="s">
        <v>65</v>
      </c>
    </row>
    <row r="4" spans="1:2" x14ac:dyDescent="0.2">
      <c r="A4" t="s">
        <v>184</v>
      </c>
      <c r="B4" s="107" t="s">
        <v>65</v>
      </c>
    </row>
    <row r="5" spans="1:2" x14ac:dyDescent="0.2">
      <c r="A5" t="s">
        <v>185</v>
      </c>
      <c r="B5" s="107" t="s">
        <v>65</v>
      </c>
    </row>
    <row r="6" spans="1:2" x14ac:dyDescent="0.2">
      <c r="A6" t="s">
        <v>186</v>
      </c>
      <c r="B6" s="107" t="s">
        <v>65</v>
      </c>
    </row>
    <row r="7" spans="1:2" x14ac:dyDescent="0.2">
      <c r="A7" t="s">
        <v>187</v>
      </c>
      <c r="B7" s="107" t="s">
        <v>65</v>
      </c>
    </row>
    <row r="8" spans="1:2" x14ac:dyDescent="0.2">
      <c r="A8" t="s">
        <v>188</v>
      </c>
      <c r="B8" s="107" t="s">
        <v>65</v>
      </c>
    </row>
    <row r="9" spans="1:2" x14ac:dyDescent="0.2">
      <c r="A9" t="s">
        <v>189</v>
      </c>
      <c r="B9" s="107" t="s">
        <v>65</v>
      </c>
    </row>
    <row r="10" spans="1:2" x14ac:dyDescent="0.2">
      <c r="A10" t="s">
        <v>298</v>
      </c>
      <c r="B10" s="107" t="s">
        <v>65</v>
      </c>
    </row>
    <row r="11" spans="1:2" x14ac:dyDescent="0.2">
      <c r="A11" t="s">
        <v>190</v>
      </c>
      <c r="B11" s="107" t="s">
        <v>65</v>
      </c>
    </row>
    <row r="12" spans="1:2" x14ac:dyDescent="0.2">
      <c r="A12" t="s">
        <v>191</v>
      </c>
      <c r="B12" s="107" t="s">
        <v>65</v>
      </c>
    </row>
    <row r="13" spans="1:2" x14ac:dyDescent="0.2">
      <c r="A13" t="s">
        <v>192</v>
      </c>
      <c r="B13" s="107" t="s">
        <v>65</v>
      </c>
    </row>
    <row r="14" spans="1:2" x14ac:dyDescent="0.2">
      <c r="A14" t="s">
        <v>193</v>
      </c>
      <c r="B14" s="107" t="s">
        <v>65</v>
      </c>
    </row>
    <row r="15" spans="1:2" x14ac:dyDescent="0.2">
      <c r="A15" t="s">
        <v>194</v>
      </c>
      <c r="B15" s="107" t="s">
        <v>65</v>
      </c>
    </row>
    <row r="16" spans="1:2" x14ac:dyDescent="0.2">
      <c r="A16" t="s">
        <v>195</v>
      </c>
      <c r="B16" s="107" t="s">
        <v>65</v>
      </c>
    </row>
    <row r="17" spans="1:2" x14ac:dyDescent="0.2">
      <c r="A17" t="s">
        <v>196</v>
      </c>
      <c r="B17" s="107" t="s">
        <v>65</v>
      </c>
    </row>
    <row r="18" spans="1:2" x14ac:dyDescent="0.2">
      <c r="A18" t="s">
        <v>197</v>
      </c>
      <c r="B18" s="107" t="s">
        <v>65</v>
      </c>
    </row>
    <row r="19" spans="1:2" x14ac:dyDescent="0.2">
      <c r="A19" t="s">
        <v>198</v>
      </c>
      <c r="B19" s="107" t="s">
        <v>65</v>
      </c>
    </row>
    <row r="20" spans="1:2" x14ac:dyDescent="0.2">
      <c r="A20" t="s">
        <v>199</v>
      </c>
      <c r="B20" s="107" t="s">
        <v>65</v>
      </c>
    </row>
    <row r="21" spans="1:2" x14ac:dyDescent="0.2">
      <c r="A21" t="s">
        <v>200</v>
      </c>
      <c r="B21" s="107" t="s">
        <v>65</v>
      </c>
    </row>
    <row r="22" spans="1:2" x14ac:dyDescent="0.2">
      <c r="A22" t="s">
        <v>201</v>
      </c>
      <c r="B22" s="107" t="s">
        <v>65</v>
      </c>
    </row>
    <row r="23" spans="1:2" x14ac:dyDescent="0.2">
      <c r="A23" t="s">
        <v>202</v>
      </c>
      <c r="B23" s="107" t="s">
        <v>65</v>
      </c>
    </row>
    <row r="24" spans="1:2" x14ac:dyDescent="0.2">
      <c r="A24" t="s">
        <v>203</v>
      </c>
      <c r="B24" s="107" t="s">
        <v>65</v>
      </c>
    </row>
    <row r="25" spans="1:2" x14ac:dyDescent="0.2">
      <c r="A25" t="s">
        <v>378</v>
      </c>
      <c r="B25" s="107" t="s">
        <v>65</v>
      </c>
    </row>
    <row r="26" spans="1:2" x14ac:dyDescent="0.2">
      <c r="A26" t="s">
        <v>242</v>
      </c>
      <c r="B26" s="107" t="s">
        <v>65</v>
      </c>
    </row>
    <row r="27" spans="1:2" x14ac:dyDescent="0.2">
      <c r="A27" s="107" t="s">
        <v>226</v>
      </c>
      <c r="B27" s="107" t="s">
        <v>65</v>
      </c>
    </row>
    <row r="28" spans="1:2" x14ac:dyDescent="0.2">
      <c r="A28" t="s">
        <v>299</v>
      </c>
      <c r="B28" s="107" t="s">
        <v>151</v>
      </c>
    </row>
    <row r="29" spans="1:2" x14ac:dyDescent="0.2">
      <c r="A29" t="s">
        <v>300</v>
      </c>
      <c r="B29" s="107" t="s">
        <v>151</v>
      </c>
    </row>
    <row r="30" spans="1:2" x14ac:dyDescent="0.2">
      <c r="A30" t="s">
        <v>301</v>
      </c>
      <c r="B30" s="107" t="s">
        <v>151</v>
      </c>
    </row>
    <row r="31" spans="1:2" x14ac:dyDescent="0.2">
      <c r="A31" t="s">
        <v>302</v>
      </c>
      <c r="B31" s="107" t="s">
        <v>151</v>
      </c>
    </row>
    <row r="32" spans="1:2" x14ac:dyDescent="0.2">
      <c r="A32" t="s">
        <v>241</v>
      </c>
      <c r="B32" s="107" t="s">
        <v>151</v>
      </c>
    </row>
    <row r="33" spans="1:2" x14ac:dyDescent="0.2">
      <c r="A33" t="s">
        <v>204</v>
      </c>
      <c r="B33" s="107" t="s">
        <v>406</v>
      </c>
    </row>
    <row r="34" spans="1:2" x14ac:dyDescent="0.2">
      <c r="A34" t="s">
        <v>205</v>
      </c>
      <c r="B34" s="107" t="s">
        <v>406</v>
      </c>
    </row>
    <row r="35" spans="1:2" x14ac:dyDescent="0.2">
      <c r="A35" t="s">
        <v>303</v>
      </c>
      <c r="B35" s="107" t="s">
        <v>406</v>
      </c>
    </row>
    <row r="36" spans="1:2" x14ac:dyDescent="0.2">
      <c r="A36" t="s">
        <v>206</v>
      </c>
      <c r="B36" s="107" t="s">
        <v>406</v>
      </c>
    </row>
    <row r="37" spans="1:2" x14ac:dyDescent="0.2">
      <c r="A37" t="s">
        <v>207</v>
      </c>
      <c r="B37" s="107" t="s">
        <v>406</v>
      </c>
    </row>
    <row r="38" spans="1:2" x14ac:dyDescent="0.2">
      <c r="A38" t="s">
        <v>208</v>
      </c>
      <c r="B38" s="107" t="s">
        <v>406</v>
      </c>
    </row>
    <row r="39" spans="1:2" x14ac:dyDescent="0.2">
      <c r="A39" t="s">
        <v>209</v>
      </c>
      <c r="B39" s="107" t="s">
        <v>406</v>
      </c>
    </row>
    <row r="40" spans="1:2" x14ac:dyDescent="0.2">
      <c r="A40" t="s">
        <v>210</v>
      </c>
      <c r="B40" s="107" t="s">
        <v>406</v>
      </c>
    </row>
    <row r="41" spans="1:2" x14ac:dyDescent="0.2">
      <c r="A41" s="107" t="s">
        <v>410</v>
      </c>
      <c r="B41" s="107" t="s">
        <v>406</v>
      </c>
    </row>
    <row r="42" spans="1:2" x14ac:dyDescent="0.2">
      <c r="A42" s="107" t="s">
        <v>412</v>
      </c>
      <c r="B42" s="107" t="s">
        <v>406</v>
      </c>
    </row>
    <row r="43" spans="1:2" x14ac:dyDescent="0.2">
      <c r="A43" s="107" t="s">
        <v>227</v>
      </c>
      <c r="B43" s="107" t="s">
        <v>406</v>
      </c>
    </row>
    <row r="44" spans="1:2" x14ac:dyDescent="0.2">
      <c r="A44" s="107" t="s">
        <v>255</v>
      </c>
      <c r="B44" s="107" t="s">
        <v>406</v>
      </c>
    </row>
    <row r="45" spans="1:2" x14ac:dyDescent="0.2">
      <c r="A45" s="107" t="s">
        <v>256</v>
      </c>
      <c r="B45" s="107" t="s">
        <v>406</v>
      </c>
    </row>
    <row r="46" spans="1:2" x14ac:dyDescent="0.2">
      <c r="A46" t="s">
        <v>304</v>
      </c>
      <c r="B46" s="107" t="s">
        <v>377</v>
      </c>
    </row>
    <row r="47" spans="1:2" x14ac:dyDescent="0.2">
      <c r="A47" t="s">
        <v>305</v>
      </c>
      <c r="B47" s="107" t="s">
        <v>377</v>
      </c>
    </row>
    <row r="48" spans="1:2" x14ac:dyDescent="0.2">
      <c r="A48" t="s">
        <v>306</v>
      </c>
      <c r="B48" s="107" t="s">
        <v>377</v>
      </c>
    </row>
    <row r="49" spans="1:2" x14ac:dyDescent="0.2">
      <c r="A49" t="s">
        <v>307</v>
      </c>
      <c r="B49" s="107" t="s">
        <v>377</v>
      </c>
    </row>
    <row r="50" spans="1:2" x14ac:dyDescent="0.2">
      <c r="A50" t="s">
        <v>211</v>
      </c>
      <c r="B50" s="107" t="s">
        <v>377</v>
      </c>
    </row>
    <row r="51" spans="1:2" x14ac:dyDescent="0.2">
      <c r="A51" t="s">
        <v>212</v>
      </c>
      <c r="B51" s="107" t="s">
        <v>377</v>
      </c>
    </row>
    <row r="52" spans="1:2" x14ac:dyDescent="0.2">
      <c r="A52" t="s">
        <v>213</v>
      </c>
      <c r="B52" s="107" t="s">
        <v>377</v>
      </c>
    </row>
    <row r="53" spans="1:2" x14ac:dyDescent="0.2">
      <c r="A53" t="s">
        <v>214</v>
      </c>
      <c r="B53" s="107" t="s">
        <v>377</v>
      </c>
    </row>
    <row r="54" spans="1:2" x14ac:dyDescent="0.2">
      <c r="A54" t="s">
        <v>243</v>
      </c>
      <c r="B54" s="107" t="s">
        <v>377</v>
      </c>
    </row>
    <row r="55" spans="1:2" x14ac:dyDescent="0.2">
      <c r="A55" t="s">
        <v>377</v>
      </c>
      <c r="B55" s="107" t="s">
        <v>377</v>
      </c>
    </row>
    <row r="56" spans="1:2" x14ac:dyDescent="0.2">
      <c r="A56" s="107" t="s">
        <v>235</v>
      </c>
      <c r="B56" s="107" t="s">
        <v>377</v>
      </c>
    </row>
    <row r="57" spans="1:2" x14ac:dyDescent="0.2">
      <c r="A57" s="107" t="s">
        <v>413</v>
      </c>
      <c r="B57" s="107" t="s">
        <v>377</v>
      </c>
    </row>
    <row r="58" spans="1:2" x14ac:dyDescent="0.2">
      <c r="A58" t="s">
        <v>237</v>
      </c>
      <c r="B58" s="107" t="s">
        <v>377</v>
      </c>
    </row>
    <row r="59" spans="1:2" x14ac:dyDescent="0.2">
      <c r="A59" t="s">
        <v>61</v>
      </c>
      <c r="B59" s="107" t="s">
        <v>408</v>
      </c>
    </row>
    <row r="60" spans="1:2" x14ac:dyDescent="0.2">
      <c r="A60" s="107" t="s">
        <v>407</v>
      </c>
      <c r="B60" s="107" t="s">
        <v>408</v>
      </c>
    </row>
    <row r="61" spans="1:2" x14ac:dyDescent="0.2">
      <c r="A61" s="107" t="s">
        <v>411</v>
      </c>
      <c r="B61" s="107" t="s">
        <v>408</v>
      </c>
    </row>
    <row r="62" spans="1:2" x14ac:dyDescent="0.2">
      <c r="A62" s="107" t="s">
        <v>60</v>
      </c>
      <c r="B62" s="107" t="s">
        <v>408</v>
      </c>
    </row>
    <row r="63" spans="1:2" x14ac:dyDescent="0.2">
      <c r="A63" s="107" t="s">
        <v>229</v>
      </c>
      <c r="B63" s="107" t="s">
        <v>408</v>
      </c>
    </row>
    <row r="64" spans="1:2" x14ac:dyDescent="0.2">
      <c r="A64" s="107" t="s">
        <v>17</v>
      </c>
      <c r="B64" s="107" t="s">
        <v>408</v>
      </c>
    </row>
    <row r="65" spans="1:2" x14ac:dyDescent="0.2">
      <c r="A65" t="s">
        <v>238</v>
      </c>
      <c r="B65" s="107" t="s">
        <v>408</v>
      </c>
    </row>
    <row r="66" spans="1:2" x14ac:dyDescent="0.2">
      <c r="A66" t="s">
        <v>60</v>
      </c>
      <c r="B66" s="107" t="s">
        <v>408</v>
      </c>
    </row>
    <row r="67" spans="1:2" x14ac:dyDescent="0.2">
      <c r="A67" t="s">
        <v>244</v>
      </c>
      <c r="B67" s="107" t="s">
        <v>408</v>
      </c>
    </row>
    <row r="68" spans="1:2" x14ac:dyDescent="0.2">
      <c r="A68" t="s">
        <v>246</v>
      </c>
      <c r="B68" s="107" t="s">
        <v>408</v>
      </c>
    </row>
    <row r="69" spans="1:2" x14ac:dyDescent="0.2">
      <c r="A69" t="s">
        <v>247</v>
      </c>
      <c r="B69" s="107" t="s">
        <v>408</v>
      </c>
    </row>
    <row r="70" spans="1:2" x14ac:dyDescent="0.2">
      <c r="A70" t="s">
        <v>311</v>
      </c>
      <c r="B70" s="107" t="s">
        <v>408</v>
      </c>
    </row>
    <row r="71" spans="1:2" x14ac:dyDescent="0.2">
      <c r="A71" t="s">
        <v>248</v>
      </c>
      <c r="B71" s="107" t="s">
        <v>408</v>
      </c>
    </row>
    <row r="72" spans="1:2" x14ac:dyDescent="0.2">
      <c r="A72" t="s">
        <v>249</v>
      </c>
      <c r="B72" s="107" t="s">
        <v>408</v>
      </c>
    </row>
    <row r="73" spans="1:2" x14ac:dyDescent="0.2">
      <c r="A73" t="s">
        <v>250</v>
      </c>
      <c r="B73" s="107" t="s">
        <v>408</v>
      </c>
    </row>
    <row r="74" spans="1:2" x14ac:dyDescent="0.2">
      <c r="A74" t="s">
        <v>251</v>
      </c>
      <c r="B74" s="107" t="s">
        <v>408</v>
      </c>
    </row>
    <row r="75" spans="1:2" x14ac:dyDescent="0.2">
      <c r="A75" t="s">
        <v>26</v>
      </c>
      <c r="B75" s="107" t="s">
        <v>408</v>
      </c>
    </row>
    <row r="76" spans="1:2" x14ac:dyDescent="0.2">
      <c r="A76" t="s">
        <v>58</v>
      </c>
      <c r="B76" s="107" t="s">
        <v>408</v>
      </c>
    </row>
    <row r="77" spans="1:2" x14ac:dyDescent="0.2">
      <c r="A77" t="s">
        <v>59</v>
      </c>
      <c r="B77" s="107" t="s">
        <v>408</v>
      </c>
    </row>
    <row r="78" spans="1:2" x14ac:dyDescent="0.2">
      <c r="A78" t="s">
        <v>252</v>
      </c>
      <c r="B78" s="107" t="s">
        <v>408</v>
      </c>
    </row>
    <row r="79" spans="1:2" x14ac:dyDescent="0.2">
      <c r="A79" t="s">
        <v>253</v>
      </c>
      <c r="B79" s="107" t="s">
        <v>408</v>
      </c>
    </row>
    <row r="80" spans="1:2" x14ac:dyDescent="0.2">
      <c r="A80" t="s">
        <v>254</v>
      </c>
      <c r="B80" s="107" t="s">
        <v>408</v>
      </c>
    </row>
    <row r="81" spans="1:2" x14ac:dyDescent="0.2">
      <c r="A81" t="s">
        <v>48</v>
      </c>
      <c r="B81" s="107" t="s">
        <v>408</v>
      </c>
    </row>
    <row r="82" spans="1:2" x14ac:dyDescent="0.2">
      <c r="A82" t="s">
        <v>156</v>
      </c>
      <c r="B82" s="107" t="s">
        <v>55</v>
      </c>
    </row>
    <row r="83" spans="1:2" x14ac:dyDescent="0.2">
      <c r="A83" t="s">
        <v>215</v>
      </c>
      <c r="B83" s="107" t="s">
        <v>55</v>
      </c>
    </row>
    <row r="84" spans="1:2" x14ac:dyDescent="0.2">
      <c r="A84" t="s">
        <v>158</v>
      </c>
      <c r="B84" s="107" t="s">
        <v>55</v>
      </c>
    </row>
    <row r="85" spans="1:2" x14ac:dyDescent="0.2">
      <c r="A85" t="s">
        <v>159</v>
      </c>
      <c r="B85" s="107" t="s">
        <v>55</v>
      </c>
    </row>
    <row r="86" spans="1:2" x14ac:dyDescent="0.2">
      <c r="A86" t="s">
        <v>216</v>
      </c>
      <c r="B86" s="107" t="s">
        <v>55</v>
      </c>
    </row>
    <row r="87" spans="1:2" x14ac:dyDescent="0.2">
      <c r="A87" t="s">
        <v>160</v>
      </c>
      <c r="B87" s="107" t="s">
        <v>55</v>
      </c>
    </row>
    <row r="88" spans="1:2" x14ac:dyDescent="0.2">
      <c r="A88" t="s">
        <v>161</v>
      </c>
      <c r="B88" s="107" t="s">
        <v>55</v>
      </c>
    </row>
    <row r="89" spans="1:2" x14ac:dyDescent="0.2">
      <c r="A89" t="s">
        <v>217</v>
      </c>
      <c r="B89" s="107" t="s">
        <v>55</v>
      </c>
    </row>
    <row r="90" spans="1:2" x14ac:dyDescent="0.2">
      <c r="A90" t="s">
        <v>308</v>
      </c>
      <c r="B90" s="107" t="s">
        <v>55</v>
      </c>
    </row>
    <row r="91" spans="1:2" x14ac:dyDescent="0.2">
      <c r="A91" t="s">
        <v>163</v>
      </c>
      <c r="B91" s="107" t="s">
        <v>55</v>
      </c>
    </row>
    <row r="92" spans="1:2" x14ac:dyDescent="0.2">
      <c r="A92" t="s">
        <v>218</v>
      </c>
      <c r="B92" s="107" t="s">
        <v>55</v>
      </c>
    </row>
    <row r="93" spans="1:2" x14ac:dyDescent="0.2">
      <c r="A93" t="s">
        <v>309</v>
      </c>
      <c r="B93" s="107" t="s">
        <v>55</v>
      </c>
    </row>
    <row r="94" spans="1:2" x14ac:dyDescent="0.2">
      <c r="A94" t="s">
        <v>219</v>
      </c>
      <c r="B94" s="107" t="s">
        <v>55</v>
      </c>
    </row>
    <row r="95" spans="1:2" x14ac:dyDescent="0.2">
      <c r="A95" t="s">
        <v>220</v>
      </c>
      <c r="B95" s="107" t="s">
        <v>55</v>
      </c>
    </row>
    <row r="96" spans="1:2" x14ac:dyDescent="0.2">
      <c r="A96" t="s">
        <v>221</v>
      </c>
      <c r="B96" s="107" t="s">
        <v>55</v>
      </c>
    </row>
    <row r="97" spans="1:2" x14ac:dyDescent="0.2">
      <c r="A97" t="s">
        <v>222</v>
      </c>
      <c r="B97" s="107" t="s">
        <v>55</v>
      </c>
    </row>
    <row r="98" spans="1:2" x14ac:dyDescent="0.2">
      <c r="A98" t="s">
        <v>223</v>
      </c>
      <c r="B98" s="107" t="s">
        <v>55</v>
      </c>
    </row>
    <row r="99" spans="1:2" x14ac:dyDescent="0.2">
      <c r="A99" s="107" t="s">
        <v>20</v>
      </c>
      <c r="B99" s="107" t="s">
        <v>55</v>
      </c>
    </row>
    <row r="100" spans="1:2" x14ac:dyDescent="0.2">
      <c r="A100" s="107" t="s">
        <v>245</v>
      </c>
      <c r="B100" s="107" t="s">
        <v>55</v>
      </c>
    </row>
    <row r="101" spans="1:2" x14ac:dyDescent="0.2">
      <c r="A101" t="s">
        <v>228</v>
      </c>
      <c r="B101" s="107" t="s">
        <v>55</v>
      </c>
    </row>
    <row r="102" spans="1:2" x14ac:dyDescent="0.2">
      <c r="A102" t="s">
        <v>240</v>
      </c>
      <c r="B102" s="107" t="s">
        <v>55</v>
      </c>
    </row>
    <row r="103" spans="1:2" x14ac:dyDescent="0.2">
      <c r="A103" t="s">
        <v>224</v>
      </c>
      <c r="B103" s="107" t="s">
        <v>409</v>
      </c>
    </row>
    <row r="104" spans="1:2" x14ac:dyDescent="0.2">
      <c r="A104" t="s">
        <v>225</v>
      </c>
      <c r="B104" s="107" t="s">
        <v>409</v>
      </c>
    </row>
    <row r="105" spans="1:2" x14ac:dyDescent="0.2">
      <c r="A105" t="s">
        <v>227</v>
      </c>
      <c r="B105" s="107" t="s">
        <v>409</v>
      </c>
    </row>
    <row r="106" spans="1:2" x14ac:dyDescent="0.2">
      <c r="A106" t="s">
        <v>229</v>
      </c>
      <c r="B106" s="107" t="s">
        <v>409</v>
      </c>
    </row>
    <row r="107" spans="1:2" x14ac:dyDescent="0.2">
      <c r="A107" t="s">
        <v>230</v>
      </c>
      <c r="B107" s="107" t="s">
        <v>409</v>
      </c>
    </row>
    <row r="108" spans="1:2" x14ac:dyDescent="0.2">
      <c r="A108" t="s">
        <v>231</v>
      </c>
      <c r="B108" s="107" t="s">
        <v>409</v>
      </c>
    </row>
    <row r="109" spans="1:2" x14ac:dyDescent="0.2">
      <c r="A109" t="s">
        <v>232</v>
      </c>
      <c r="B109" s="107" t="s">
        <v>409</v>
      </c>
    </row>
    <row r="110" spans="1:2" x14ac:dyDescent="0.2">
      <c r="A110" t="s">
        <v>233</v>
      </c>
      <c r="B110" s="107" t="s">
        <v>409</v>
      </c>
    </row>
    <row r="111" spans="1:2" x14ac:dyDescent="0.2">
      <c r="A111" t="s">
        <v>234</v>
      </c>
      <c r="B111" s="107" t="s">
        <v>409</v>
      </c>
    </row>
    <row r="112" spans="1:2" x14ac:dyDescent="0.2">
      <c r="A112" t="s">
        <v>4</v>
      </c>
      <c r="B112" s="107" t="s">
        <v>409</v>
      </c>
    </row>
    <row r="113" spans="1:2" x14ac:dyDescent="0.2">
      <c r="A113" t="s">
        <v>25</v>
      </c>
      <c r="B113" s="107" t="s">
        <v>409</v>
      </c>
    </row>
    <row r="114" spans="1:2" x14ac:dyDescent="0.2">
      <c r="A114" t="s">
        <v>236</v>
      </c>
      <c r="B114" s="107" t="s">
        <v>409</v>
      </c>
    </row>
    <row r="115" spans="1:2" x14ac:dyDescent="0.2">
      <c r="A115" t="s">
        <v>310</v>
      </c>
      <c r="B115" s="107" t="s">
        <v>409</v>
      </c>
    </row>
    <row r="116" spans="1:2" x14ac:dyDescent="0.2">
      <c r="A116" t="s">
        <v>239</v>
      </c>
      <c r="B116" s="107" t="s">
        <v>409</v>
      </c>
    </row>
    <row r="117" spans="1:2" x14ac:dyDescent="0.2">
      <c r="A117" t="s">
        <v>257</v>
      </c>
      <c r="B117" s="107" t="s">
        <v>286</v>
      </c>
    </row>
    <row r="118" spans="1:2" x14ac:dyDescent="0.2">
      <c r="A118" t="s">
        <v>258</v>
      </c>
      <c r="B118" s="107" t="s">
        <v>286</v>
      </c>
    </row>
    <row r="119" spans="1:2" x14ac:dyDescent="0.2">
      <c r="A119" t="s">
        <v>259</v>
      </c>
      <c r="B119" s="107" t="s">
        <v>286</v>
      </c>
    </row>
    <row r="120" spans="1:2" x14ac:dyDescent="0.2">
      <c r="A120" t="s">
        <v>260</v>
      </c>
      <c r="B120" s="107" t="s">
        <v>286</v>
      </c>
    </row>
    <row r="121" spans="1:2" x14ac:dyDescent="0.2">
      <c r="A121" t="s">
        <v>261</v>
      </c>
      <c r="B121" s="107" t="s">
        <v>286</v>
      </c>
    </row>
  </sheetData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V109"/>
  <sheetViews>
    <sheetView view="pageBreakPreview" topLeftCell="A61" zoomScaleNormal="100" zoomScaleSheetLayoutView="100" workbookViewId="0">
      <selection activeCell="F87" sqref="F87"/>
    </sheetView>
  </sheetViews>
  <sheetFormatPr defaultRowHeight="15" x14ac:dyDescent="0.2"/>
  <cols>
    <col min="1" max="1" width="49.7109375" style="38" bestFit="1" customWidth="1"/>
    <col min="2" max="4" width="12.7109375" style="38" customWidth="1"/>
    <col min="5" max="5" width="13.85546875" style="38" bestFit="1" customWidth="1"/>
    <col min="6" max="13" width="12.7109375" style="38" customWidth="1"/>
    <col min="14" max="14" width="12.85546875" style="55" customWidth="1"/>
    <col min="15" max="15" width="12.7109375" style="54" customWidth="1"/>
    <col min="16" max="16384" width="9.140625" style="38"/>
  </cols>
  <sheetData>
    <row r="1" spans="1:16" ht="18" x14ac:dyDescent="0.2">
      <c r="A1" s="248" t="s">
        <v>389</v>
      </c>
      <c r="B1" s="582" t="s">
        <v>388</v>
      </c>
      <c r="C1" s="582"/>
      <c r="D1" s="582"/>
      <c r="E1" s="582"/>
      <c r="F1" s="582"/>
      <c r="G1" s="582"/>
      <c r="H1" s="582"/>
      <c r="I1" s="582"/>
      <c r="J1" s="582"/>
      <c r="K1" s="582"/>
      <c r="L1" s="249"/>
      <c r="M1" s="249"/>
      <c r="N1" s="250"/>
      <c r="O1" s="251"/>
    </row>
    <row r="2" spans="1:16" ht="28.5" customHeight="1" x14ac:dyDescent="0.2">
      <c r="A2" s="601" t="s">
        <v>390</v>
      </c>
      <c r="B2" s="602"/>
      <c r="C2" s="602"/>
      <c r="D2" s="602"/>
      <c r="E2" s="602"/>
      <c r="F2" s="602"/>
      <c r="G2" s="602"/>
      <c r="H2" s="602"/>
      <c r="I2" s="602"/>
      <c r="J2" s="602"/>
      <c r="K2" s="602"/>
      <c r="L2" s="602"/>
      <c r="M2" s="602"/>
      <c r="N2" s="602"/>
      <c r="O2" s="603"/>
    </row>
    <row r="3" spans="1:16" x14ac:dyDescent="0.2">
      <c r="A3" s="608" t="s">
        <v>379</v>
      </c>
      <c r="B3" s="609"/>
      <c r="C3" s="609"/>
      <c r="D3" s="609"/>
      <c r="E3" s="609"/>
      <c r="F3" s="609"/>
      <c r="G3" s="609"/>
      <c r="H3" s="609"/>
      <c r="I3" s="609"/>
      <c r="J3" s="609"/>
      <c r="K3" s="609"/>
      <c r="L3" s="609"/>
      <c r="M3" s="609"/>
      <c r="N3" s="609"/>
      <c r="O3" s="610"/>
    </row>
    <row r="4" spans="1:16" ht="6" customHeight="1" x14ac:dyDescent="0.2">
      <c r="A4" s="607"/>
      <c r="B4" s="607"/>
      <c r="C4" s="607"/>
      <c r="D4" s="607"/>
      <c r="E4" s="607"/>
      <c r="F4" s="607"/>
      <c r="G4" s="607"/>
      <c r="H4" s="607"/>
      <c r="I4" s="607"/>
      <c r="J4" s="607"/>
      <c r="K4" s="607"/>
      <c r="L4" s="607"/>
      <c r="M4" s="607"/>
      <c r="N4" s="607"/>
      <c r="O4" s="607"/>
    </row>
    <row r="5" spans="1:16" s="53" customFormat="1" x14ac:dyDescent="0.2">
      <c r="A5" s="355" t="s">
        <v>46</v>
      </c>
      <c r="B5" s="356">
        <v>43466</v>
      </c>
      <c r="C5" s="356">
        <v>43497</v>
      </c>
      <c r="D5" s="356">
        <v>43525</v>
      </c>
      <c r="E5" s="356">
        <v>43556</v>
      </c>
      <c r="F5" s="356">
        <v>43586</v>
      </c>
      <c r="G5" s="356">
        <v>43617</v>
      </c>
      <c r="H5" s="356">
        <v>43647</v>
      </c>
      <c r="I5" s="356">
        <v>43678</v>
      </c>
      <c r="J5" s="356">
        <v>43709</v>
      </c>
      <c r="K5" s="356">
        <v>43739</v>
      </c>
      <c r="L5" s="356">
        <v>43770</v>
      </c>
      <c r="M5" s="356">
        <v>43800</v>
      </c>
      <c r="N5" s="356" t="s">
        <v>438</v>
      </c>
      <c r="O5" s="356" t="s">
        <v>380</v>
      </c>
    </row>
    <row r="6" spans="1:16" x14ac:dyDescent="0.2">
      <c r="A6" s="357" t="s">
        <v>315</v>
      </c>
      <c r="B6" s="233">
        <f>'Plano Estatístico Analitic 2019'!B13</f>
        <v>58</v>
      </c>
      <c r="C6" s="233">
        <f>'Plano Estatístico Analitic 2019'!C13</f>
        <v>58</v>
      </c>
      <c r="D6" s="233">
        <f>'Plano Estatístico Analitic 2019'!D13</f>
        <v>58</v>
      </c>
      <c r="E6" s="233">
        <f>'Plano Estatístico Analitic 2019'!E13</f>
        <v>58</v>
      </c>
      <c r="F6" s="233">
        <f>'Plano Estatístico Analitic 2019'!F13</f>
        <v>58</v>
      </c>
      <c r="G6" s="233">
        <f>'Plano Estatístico Analitic 2019'!G13</f>
        <v>58</v>
      </c>
      <c r="H6" s="233">
        <f>'Plano Estatístico Analitic 2019'!H13</f>
        <v>58</v>
      </c>
      <c r="I6" s="233">
        <f>'Plano Estatístico Analitic 2019'!I13</f>
        <v>58</v>
      </c>
      <c r="J6" s="233">
        <f>'Plano Estatístico Analitic 2019'!J13</f>
        <v>58</v>
      </c>
      <c r="K6" s="233">
        <f>'Plano Estatístico Analitic 2019'!K13</f>
        <v>58</v>
      </c>
      <c r="L6" s="233">
        <f>'Plano Estatístico Analitic 2019'!L13</f>
        <v>58</v>
      </c>
      <c r="M6" s="233">
        <f>'Plano Estatístico Analitic 2019'!M13</f>
        <v>58</v>
      </c>
      <c r="N6" s="358">
        <f>'Plano Estatístico Analitic 2019'!N13</f>
        <v>58</v>
      </c>
      <c r="O6" s="358">
        <f>'Plano Estatístico Analitic 2019'!O13</f>
        <v>58</v>
      </c>
    </row>
    <row r="7" spans="1:16" x14ac:dyDescent="0.2">
      <c r="A7" s="368" t="s">
        <v>316</v>
      </c>
      <c r="B7" s="369">
        <f>'Plano Estatístico Analitic 2019'!B21</f>
        <v>11548</v>
      </c>
      <c r="C7" s="369">
        <f>'Plano Estatístico Analitic 2019'!C21</f>
        <v>11733</v>
      </c>
      <c r="D7" s="369">
        <f>'Plano Estatístico Analitic 2019'!D21</f>
        <v>10726</v>
      </c>
      <c r="E7" s="369">
        <f>'Plano Estatístico Analitic 2019'!E21</f>
        <v>13018</v>
      </c>
      <c r="F7" s="369">
        <f>'Plano Estatístico Analitic 2019'!F21</f>
        <v>15092</v>
      </c>
      <c r="G7" s="369">
        <f>'Plano Estatístico Analitic 2019'!G21</f>
        <v>15006</v>
      </c>
      <c r="H7" s="369">
        <f>'Plano Estatístico Analitic 2019'!H21</f>
        <v>17838</v>
      </c>
      <c r="I7" s="369">
        <f>'Plano Estatístico Analitic 2019'!I21</f>
        <v>17571</v>
      </c>
      <c r="J7" s="369">
        <f>'Plano Estatístico Analitic 2019'!J21</f>
        <v>16946</v>
      </c>
      <c r="K7" s="369">
        <f>'Plano Estatístico Analitic 2019'!K21</f>
        <v>17003</v>
      </c>
      <c r="L7" s="369">
        <f>'Plano Estatístico Analitic 2019'!L21</f>
        <v>14980</v>
      </c>
      <c r="M7" s="369">
        <f>'Plano Estatístico Analitic 2019'!M21</f>
        <v>14906</v>
      </c>
      <c r="N7" s="370">
        <f>'Plano Estatístico Analitic 2019'!N21</f>
        <v>176367</v>
      </c>
      <c r="O7" s="370">
        <f>'Plano Estatístico Analitic 2019'!O21</f>
        <v>14698</v>
      </c>
    </row>
    <row r="8" spans="1:16" x14ac:dyDescent="0.2">
      <c r="A8" s="357" t="s">
        <v>317</v>
      </c>
      <c r="B8" s="225">
        <f>'Plano Estatístico Analitic 2019'!B63</f>
        <v>67</v>
      </c>
      <c r="C8" s="225">
        <f>'Plano Estatístico Analitic 2019'!C63</f>
        <v>37</v>
      </c>
      <c r="D8" s="225">
        <f>'Plano Estatístico Analitic 2019'!D63</f>
        <v>26</v>
      </c>
      <c r="E8" s="225">
        <f>'Plano Estatístico Analitic 2019'!E63</f>
        <v>31</v>
      </c>
      <c r="F8" s="225">
        <f>'Plano Estatístico Analitic 2019'!F63</f>
        <v>36</v>
      </c>
      <c r="G8" s="225">
        <f>'Plano Estatístico Analitic 2019'!G63</f>
        <v>34</v>
      </c>
      <c r="H8" s="225">
        <f>'Plano Estatístico Analitic 2019'!H63</f>
        <v>87</v>
      </c>
      <c r="I8" s="225">
        <f>'Plano Estatístico Analitic 2019'!I63</f>
        <v>105</v>
      </c>
      <c r="J8" s="225">
        <f>'Plano Estatístico Analitic 2019'!J63</f>
        <v>53</v>
      </c>
      <c r="K8" s="225">
        <f>'Plano Estatístico Analitic 2019'!K63</f>
        <v>64</v>
      </c>
      <c r="L8" s="225">
        <f>'Plano Estatístico Analitic 2019'!L63</f>
        <v>50</v>
      </c>
      <c r="M8" s="225">
        <f>'Plano Estatístico Analitic 2019'!M63</f>
        <v>18</v>
      </c>
      <c r="N8" s="359">
        <f>'Plano Estatístico Analitic 2019'!N63</f>
        <v>608</v>
      </c>
      <c r="O8" s="359">
        <f>'Plano Estatístico Analitic 2019'!O63</f>
        <v>51.166666666666671</v>
      </c>
    </row>
    <row r="9" spans="1:16" x14ac:dyDescent="0.2">
      <c r="A9" s="368" t="s">
        <v>318</v>
      </c>
      <c r="B9" s="371">
        <f>'Plano Estatístico Analitic 2019'!B70</f>
        <v>277</v>
      </c>
      <c r="C9" s="371">
        <f>'Plano Estatístico Analitic 2019'!C70</f>
        <v>280</v>
      </c>
      <c r="D9" s="371">
        <f>'Plano Estatístico Analitic 2019'!D70</f>
        <v>284</v>
      </c>
      <c r="E9" s="371">
        <f>'Plano Estatístico Analitic 2019'!E70</f>
        <v>316</v>
      </c>
      <c r="F9" s="371">
        <f>'Plano Estatístico Analitic 2019'!F70</f>
        <v>362</v>
      </c>
      <c r="G9" s="371">
        <f>'Plano Estatístico Analitic 2019'!G70</f>
        <v>383</v>
      </c>
      <c r="H9" s="371">
        <f>'Plano Estatístico Analitic 2019'!H70</f>
        <v>394</v>
      </c>
      <c r="I9" s="371">
        <f>'Plano Estatístico Analitic 2019'!I70</f>
        <v>409</v>
      </c>
      <c r="J9" s="371">
        <f>'Plano Estatístico Analitic 2019'!J70</f>
        <v>508</v>
      </c>
      <c r="K9" s="371">
        <f>'Plano Estatístico Analitic 2019'!K70</f>
        <v>583</v>
      </c>
      <c r="L9" s="371">
        <f>'Plano Estatístico Analitic 2019'!L70</f>
        <v>608</v>
      </c>
      <c r="M9" s="371">
        <f>'Plano Estatístico Analitic 2019'!M70</f>
        <v>617</v>
      </c>
      <c r="N9" s="372">
        <f>'Plano Estatístico Analitic 2019'!N70</f>
        <v>5021</v>
      </c>
      <c r="O9" s="372">
        <f>'Plano Estatístico Analitic 2019'!O70</f>
        <v>421.719696969697</v>
      </c>
      <c r="P9" s="58"/>
    </row>
    <row r="10" spans="1:16" x14ac:dyDescent="0.2">
      <c r="A10" s="357" t="s">
        <v>322</v>
      </c>
      <c r="B10" s="360">
        <f>'Plano Estatístico Analitic 2019'!B77</f>
        <v>66</v>
      </c>
      <c r="C10" s="360">
        <f>'Plano Estatístico Analitic 2019'!C77</f>
        <v>3</v>
      </c>
      <c r="D10" s="360">
        <f>'Plano Estatístico Analitic 2019'!D77</f>
        <v>4</v>
      </c>
      <c r="E10" s="360">
        <f>'Plano Estatístico Analitic 2019'!E77</f>
        <v>32</v>
      </c>
      <c r="F10" s="360">
        <f>'Plano Estatístico Analitic 2019'!F77</f>
        <v>48</v>
      </c>
      <c r="G10" s="360">
        <f>'Plano Estatístico Analitic 2019'!G77</f>
        <v>21</v>
      </c>
      <c r="H10" s="360">
        <f>'Plano Estatístico Analitic 2019'!H77</f>
        <v>12</v>
      </c>
      <c r="I10" s="360">
        <f>'Plano Estatístico Analitic 2019'!I77</f>
        <v>15</v>
      </c>
      <c r="J10" s="360">
        <f>'Plano Estatístico Analitic 2019'!J77</f>
        <v>100</v>
      </c>
      <c r="K10" s="360">
        <f>'Plano Estatístico Analitic 2019'!K77</f>
        <v>75</v>
      </c>
      <c r="L10" s="360">
        <f>'Plano Estatístico Analitic 2019'!L77</f>
        <v>25</v>
      </c>
      <c r="M10" s="360">
        <f>'Plano Estatístico Analitic 2019'!M77</f>
        <v>9</v>
      </c>
      <c r="N10" s="361">
        <f>'Plano Estatístico Analitic 2019'!N77</f>
        <v>410</v>
      </c>
      <c r="O10" s="361">
        <f>'Plano Estatístico Analitic 2019'!O77</f>
        <v>42.257575757575758</v>
      </c>
    </row>
    <row r="11" spans="1:16" x14ac:dyDescent="0.2">
      <c r="A11" s="368" t="s">
        <v>319</v>
      </c>
      <c r="B11" s="373">
        <f>'Plano Estatístico Analitic 2019'!B84</f>
        <v>7</v>
      </c>
      <c r="C11" s="373" t="str">
        <f>'Plano Estatístico Analitic 2019'!C84</f>
        <v/>
      </c>
      <c r="D11" s="373" t="str">
        <f>'Plano Estatístico Analitic 2019'!D84</f>
        <v/>
      </c>
      <c r="E11" s="373" t="str">
        <f>'Plano Estatístico Analitic 2019'!E84</f>
        <v/>
      </c>
      <c r="F11" s="373">
        <f>'Plano Estatístico Analitic 2019'!F84</f>
        <v>2</v>
      </c>
      <c r="G11" s="373" t="str">
        <f>'Plano Estatístico Analitic 2019'!G84</f>
        <v/>
      </c>
      <c r="H11" s="373">
        <f>'Plano Estatístico Analitic 2019'!H84</f>
        <v>2</v>
      </c>
      <c r="I11" s="373">
        <f>'Plano Estatístico Analitic 2019'!I84</f>
        <v>2</v>
      </c>
      <c r="J11" s="373">
        <f>'Plano Estatístico Analitic 2019'!J84</f>
        <v>1</v>
      </c>
      <c r="K11" s="373" t="str">
        <f>'Plano Estatístico Analitic 2019'!K84</f>
        <v/>
      </c>
      <c r="L11" s="373" t="str">
        <f>'Plano Estatístico Analitic 2019'!L84</f>
        <v/>
      </c>
      <c r="M11" s="373" t="str">
        <f>'Plano Estatístico Analitic 2019'!M84</f>
        <v/>
      </c>
      <c r="N11" s="374">
        <f>'Plano Estatístico Analitic 2019'!N84</f>
        <v>14</v>
      </c>
      <c r="O11" s="374">
        <f>'Plano Estatístico Analitic 2019'!O84</f>
        <v>7.25</v>
      </c>
    </row>
    <row r="12" spans="1:16" x14ac:dyDescent="0.2">
      <c r="A12" s="357" t="s">
        <v>320</v>
      </c>
      <c r="B12" s="225">
        <f>'Plano Estatístico Analitic 2019'!B92</f>
        <v>169</v>
      </c>
      <c r="C12" s="225">
        <f>'Plano Estatístico Analitic 2019'!C92</f>
        <v>352</v>
      </c>
      <c r="D12" s="362">
        <f>'Plano Estatístico Analitic 2019'!D92</f>
        <v>389</v>
      </c>
      <c r="E12" s="225">
        <f>'Plano Estatístico Analitic 2019'!E92</f>
        <v>307</v>
      </c>
      <c r="F12" s="225">
        <f>'Plano Estatístico Analitic 2019'!F92</f>
        <v>289</v>
      </c>
      <c r="G12" s="225">
        <f>'Plano Estatístico Analitic 2019'!G92</f>
        <v>301</v>
      </c>
      <c r="H12" s="225">
        <f>'Plano Estatístico Analitic 2019'!H92</f>
        <v>363</v>
      </c>
      <c r="I12" s="225">
        <f>'Plano Estatístico Analitic 2019'!I92</f>
        <v>354</v>
      </c>
      <c r="J12" s="225">
        <f>'Plano Estatístico Analitic 2019'!J92</f>
        <v>328</v>
      </c>
      <c r="K12" s="225">
        <f>'Plano Estatístico Analitic 2019'!K92</f>
        <v>361</v>
      </c>
      <c r="L12" s="225">
        <f>'Plano Estatístico Analitic 2019'!L92</f>
        <v>413</v>
      </c>
      <c r="M12" s="225">
        <f>'Plano Estatístico Analitic 2019'!M92</f>
        <v>285</v>
      </c>
      <c r="N12" s="359">
        <f>'Plano Estatístico Analitic 2019'!N92</f>
        <v>3911</v>
      </c>
      <c r="O12" s="359">
        <f>'Plano Estatístico Analitic 2019'!O92</f>
        <v>325.91666666666663</v>
      </c>
    </row>
    <row r="13" spans="1:16" x14ac:dyDescent="0.2">
      <c r="A13" s="375" t="s">
        <v>321</v>
      </c>
      <c r="B13" s="326">
        <f>'Plano Estatístico Analitic 2019'!B100</f>
        <v>208</v>
      </c>
      <c r="C13" s="326">
        <f>'Plano Estatístico Analitic 2019'!C100</f>
        <v>539</v>
      </c>
      <c r="D13" s="376">
        <f>'Plano Estatístico Analitic 2019'!D100</f>
        <v>605</v>
      </c>
      <c r="E13" s="326">
        <f>'Plano Estatístico Analitic 2019'!E100</f>
        <v>992</v>
      </c>
      <c r="F13" s="326">
        <f>'Plano Estatístico Analitic 2019'!F100</f>
        <v>1576</v>
      </c>
      <c r="G13" s="326">
        <f>'Plano Estatístico Analitic 2019'!G100</f>
        <v>1127</v>
      </c>
      <c r="H13" s="326">
        <f>'Plano Estatístico Analitic 2019'!H100</f>
        <v>1918</v>
      </c>
      <c r="I13" s="326">
        <f>'Plano Estatístico Analitic 2019'!I100</f>
        <v>1795</v>
      </c>
      <c r="J13" s="326">
        <f>'Plano Estatístico Analitic 2019'!J100</f>
        <v>1505</v>
      </c>
      <c r="K13" s="326">
        <f>'Plano Estatístico Analitic 2019'!K100</f>
        <v>1787</v>
      </c>
      <c r="L13" s="326">
        <f>'Plano Estatístico Analitic 2019'!L100</f>
        <v>1973</v>
      </c>
      <c r="M13" s="326">
        <f>'Plano Estatístico Analitic 2019'!M100</f>
        <v>1365</v>
      </c>
      <c r="N13" s="377">
        <f>'Plano Estatístico Analitic 2019'!N100</f>
        <v>15375</v>
      </c>
      <c r="O13" s="377">
        <f>'Plano Estatístico Analitic 2019'!O100</f>
        <v>1281.25</v>
      </c>
    </row>
    <row r="14" spans="1:16" customFormat="1" x14ac:dyDescent="0.25">
      <c r="A14" s="396" t="s">
        <v>465</v>
      </c>
      <c r="B14" s="396">
        <f>'Plano Estatístico Analitic 2019'!B106</f>
        <v>84</v>
      </c>
      <c r="C14" s="396">
        <f>'Plano Estatístico Analitic 2019'!C106</f>
        <v>122</v>
      </c>
      <c r="D14" s="396">
        <f>'Plano Estatístico Analitic 2019'!D106</f>
        <v>134</v>
      </c>
      <c r="E14" s="396">
        <f>'Plano Estatístico Analitic 2019'!E106</f>
        <v>130</v>
      </c>
      <c r="F14" s="396">
        <f>'Plano Estatístico Analitic 2019'!F106</f>
        <v>257</v>
      </c>
      <c r="G14" s="396">
        <f>'Plano Estatístico Analitic 2019'!G106</f>
        <v>195</v>
      </c>
      <c r="H14" s="396">
        <f>'Plano Estatístico Analitic 2019'!H106</f>
        <v>196</v>
      </c>
      <c r="I14" s="396">
        <f>'Plano Estatístico Analitic 2019'!I106</f>
        <v>274</v>
      </c>
      <c r="J14" s="396">
        <f>'Plano Estatístico Analitic 2019'!J106</f>
        <v>308</v>
      </c>
      <c r="K14" s="396">
        <f>'Plano Estatístico Analitic 2019'!K106</f>
        <v>315</v>
      </c>
      <c r="L14" s="396">
        <f>'Plano Estatístico Analitic 2019'!L106</f>
        <v>577</v>
      </c>
      <c r="M14" s="396">
        <f>'Plano Estatístico Analitic 2019'!M106</f>
        <v>582</v>
      </c>
      <c r="N14" s="397">
        <f>'Plano Estatístico Analitic 2019'!N106</f>
        <v>3174</v>
      </c>
      <c r="O14" s="398">
        <f>'Plano Estatístico Analitic 2019'!O106</f>
        <v>264.5</v>
      </c>
    </row>
    <row r="15" spans="1:16" x14ac:dyDescent="0.2">
      <c r="A15" s="368" t="s">
        <v>348</v>
      </c>
      <c r="B15" s="369">
        <f>'Plano Estatístico Analitic 2019'!B175</f>
        <v>1456</v>
      </c>
      <c r="C15" s="369">
        <f>'Plano Estatístico Analitic 2019'!C175</f>
        <v>1786</v>
      </c>
      <c r="D15" s="369">
        <f>'Plano Estatístico Analitic 2019'!D175</f>
        <v>2253</v>
      </c>
      <c r="E15" s="369">
        <f>'Plano Estatístico Analitic 2019'!E175</f>
        <v>2268</v>
      </c>
      <c r="F15" s="369">
        <f>'Plano Estatístico Analitic 2019'!F175</f>
        <v>1881</v>
      </c>
      <c r="G15" s="369">
        <f>'Plano Estatístico Analitic 2019'!G175</f>
        <v>1476</v>
      </c>
      <c r="H15" s="369">
        <f>'Plano Estatístico Analitic 2019'!H175</f>
        <v>2650</v>
      </c>
      <c r="I15" s="369">
        <f>'Plano Estatístico Analitic 2019'!I175</f>
        <v>2323</v>
      </c>
      <c r="J15" s="369">
        <f>'Plano Estatístico Analitic 2019'!J175</f>
        <v>2678</v>
      </c>
      <c r="K15" s="369">
        <f>'Plano Estatístico Analitic 2019'!K175</f>
        <v>3297</v>
      </c>
      <c r="L15" s="369">
        <f>'Plano Estatístico Analitic 2019'!L175</f>
        <v>2646</v>
      </c>
      <c r="M15" s="369">
        <f>'Plano Estatístico Analitic 2019'!M175</f>
        <v>3191</v>
      </c>
      <c r="N15" s="370">
        <f>'Plano Estatístico Analitic 2019'!N175</f>
        <v>27905</v>
      </c>
      <c r="O15" s="370">
        <f>'Plano Estatístico Analitic 2019'!O175</f>
        <v>2325.4166666666665</v>
      </c>
    </row>
    <row r="16" spans="1:16" x14ac:dyDescent="0.2">
      <c r="A16" s="357" t="s">
        <v>324</v>
      </c>
      <c r="B16" s="233">
        <f>'Plano Estatístico Analitic 2019'!B179</f>
        <v>24</v>
      </c>
      <c r="C16" s="233">
        <f>'Plano Estatístico Analitic 2019'!C179</f>
        <v>13</v>
      </c>
      <c r="D16" s="233">
        <f>'Plano Estatístico Analitic 2019'!D178</f>
        <v>11</v>
      </c>
      <c r="E16" s="233">
        <f>'Plano Estatístico Analitic 2019'!E179</f>
        <v>14</v>
      </c>
      <c r="F16" s="233">
        <f>'Plano Estatístico Analitic 2019'!F179</f>
        <v>12</v>
      </c>
      <c r="G16" s="233">
        <f>'Plano Estatístico Analitic 2019'!G179</f>
        <v>8</v>
      </c>
      <c r="H16" s="233">
        <f>'Plano Estatístico Analitic 2019'!H179</f>
        <v>7</v>
      </c>
      <c r="I16" s="233">
        <f>'Plano Estatístico Analitic 2019'!I179</f>
        <v>10</v>
      </c>
      <c r="J16" s="233">
        <f>'Plano Estatístico Analitic 2019'!J179</f>
        <v>10</v>
      </c>
      <c r="K16" s="233">
        <f>'Plano Estatístico Analitic 2019'!K179</f>
        <v>10</v>
      </c>
      <c r="L16" s="233">
        <f>'Plano Estatístico Analitic 2019'!L179</f>
        <v>13</v>
      </c>
      <c r="M16" s="233">
        <f>'Plano Estatístico Analitic 2019'!M179</f>
        <v>7</v>
      </c>
      <c r="N16" s="358">
        <f>'Plano Estatístico Analitic 2019'!N179</f>
        <v>139</v>
      </c>
      <c r="O16" s="358">
        <f>'Plano Estatístico Analitic 2019'!O179</f>
        <v>11.583333333333334</v>
      </c>
    </row>
    <row r="17" spans="1:17" x14ac:dyDescent="0.2">
      <c r="A17" s="368" t="s">
        <v>323</v>
      </c>
      <c r="B17" s="369">
        <f>'Plano Estatístico Analitic 2019'!B183</f>
        <v>24</v>
      </c>
      <c r="C17" s="369">
        <f>'Plano Estatístico Analitic 2019'!C183</f>
        <v>19</v>
      </c>
      <c r="D17" s="369">
        <f>'Plano Estatístico Analitic 2019'!D182</f>
        <v>16</v>
      </c>
      <c r="E17" s="369">
        <f>'Plano Estatístico Analitic 2019'!E182</f>
        <v>19</v>
      </c>
      <c r="F17" s="369">
        <f>'Plano Estatístico Analitic 2019'!F182</f>
        <v>11</v>
      </c>
      <c r="G17" s="369">
        <f>'Plano Estatístico Analitic 2019'!G182</f>
        <v>19</v>
      </c>
      <c r="H17" s="369">
        <f>'Plano Estatístico Analitic 2019'!H182</f>
        <v>7</v>
      </c>
      <c r="I17" s="369">
        <f>'Plano Estatístico Analitic 2019'!I182</f>
        <v>10</v>
      </c>
      <c r="J17" s="369">
        <f>'Plano Estatístico Analitic 2019'!J182</f>
        <v>10</v>
      </c>
      <c r="K17" s="369">
        <f>'Plano Estatístico Analitic 2019'!K182</f>
        <v>14</v>
      </c>
      <c r="L17" s="369">
        <f>'Plano Estatístico Analitic 2019'!L182</f>
        <v>15</v>
      </c>
      <c r="M17" s="369">
        <f>'Plano Estatístico Analitic 2019'!M182</f>
        <v>8</v>
      </c>
      <c r="N17" s="370">
        <f>'Plano Estatístico Analitic 2019'!N183</f>
        <v>172</v>
      </c>
      <c r="O17" s="370">
        <f>'Plano Estatístico Analitic 2019'!O183</f>
        <v>14.333333333333334</v>
      </c>
    </row>
    <row r="18" spans="1:17" x14ac:dyDescent="0.2">
      <c r="A18" s="357" t="s">
        <v>328</v>
      </c>
      <c r="B18" s="233">
        <f>'Plano Estatístico Analitic 2019'!B204</f>
        <v>604</v>
      </c>
      <c r="C18" s="233">
        <f>'Plano Estatístico Analitic 2019'!C204</f>
        <v>772</v>
      </c>
      <c r="D18" s="233">
        <f>'Plano Estatístico Analitic 2019'!D204</f>
        <v>726</v>
      </c>
      <c r="E18" s="233">
        <f>'Plano Estatístico Analitic 2019'!E204</f>
        <v>1235</v>
      </c>
      <c r="F18" s="233">
        <f>'Plano Estatístico Analitic 2019'!F204</f>
        <v>2031</v>
      </c>
      <c r="G18" s="233">
        <f>'Plano Estatístico Analitic 2019'!G204</f>
        <v>1963</v>
      </c>
      <c r="H18" s="233">
        <f>'Plano Estatístico Analitic 2019'!H204</f>
        <v>1962</v>
      </c>
      <c r="I18" s="233">
        <f>'Plano Estatístico Analitic 2019'!I204</f>
        <v>2095</v>
      </c>
      <c r="J18" s="233">
        <f>'Plano Estatístico Analitic 2019'!J204</f>
        <v>2633</v>
      </c>
      <c r="K18" s="233">
        <f>'Plano Estatístico Analitic 2019'!K204</f>
        <v>2911</v>
      </c>
      <c r="L18" s="233">
        <f>'Plano Estatístico Analitic 2019'!L204</f>
        <v>2482</v>
      </c>
      <c r="M18" s="233">
        <f>'Plano Estatístico Analitic 2019'!M204</f>
        <v>2748</v>
      </c>
      <c r="N18" s="358">
        <f>'Plano Estatístico Analitic 2019'!N204</f>
        <v>22162</v>
      </c>
      <c r="O18" s="358">
        <f>'Plano Estatístico Analitic 2019'!O204</f>
        <v>1846.8333333333333</v>
      </c>
    </row>
    <row r="19" spans="1:17" x14ac:dyDescent="0.2">
      <c r="A19" s="368" t="s">
        <v>326</v>
      </c>
      <c r="B19" s="380">
        <f>'Plano Estatístico Analitic 2019'!B225</f>
        <v>0.93140000000000001</v>
      </c>
      <c r="C19" s="380">
        <f>'Plano Estatístico Analitic 2019'!C225</f>
        <v>0.93342499999999995</v>
      </c>
      <c r="D19" s="380">
        <f>'Plano Estatístico Analitic 2019'!D225</f>
        <v>0.92167500000000002</v>
      </c>
      <c r="E19" s="380">
        <f>'Plano Estatístico Analitic 2019'!E225</f>
        <v>0.93742500000000006</v>
      </c>
      <c r="F19" s="380">
        <f>'Plano Estatístico Analitic 2019'!F225</f>
        <v>0.92196</v>
      </c>
      <c r="G19" s="380">
        <f>'Plano Estatístico Analitic 2019'!G225</f>
        <v>0.92649999999999999</v>
      </c>
      <c r="H19" s="380">
        <f>'Plano Estatístico Analitic 2019'!H225</f>
        <v>0.93174999999999997</v>
      </c>
      <c r="I19" s="380">
        <f>'Plano Estatístico Analitic 2019'!I225</f>
        <v>0.91676666666666673</v>
      </c>
      <c r="J19" s="380">
        <f>'Plano Estatístico Analitic 2019'!J225</f>
        <v>0.91996666666666649</v>
      </c>
      <c r="K19" s="380">
        <f>'Plano Estatístico Analitic 2019'!K225</f>
        <v>0.92106666666666659</v>
      </c>
      <c r="L19" s="380">
        <f>'Plano Estatístico Analitic 2019'!L225</f>
        <v>0.92313333333333336</v>
      </c>
      <c r="M19" s="380">
        <f>'Plano Estatístico Analitic 2019'!M225</f>
        <v>0.91206666666666658</v>
      </c>
      <c r="N19" s="381">
        <f>'Plano Estatístico Analitic 2019'!N225</f>
        <v>0.92476124999999998</v>
      </c>
      <c r="O19" s="381">
        <f>'Plano Estatístico Analitic 2019'!O225</f>
        <v>0.92476124999999998</v>
      </c>
    </row>
    <row r="20" spans="1:17" x14ac:dyDescent="0.2">
      <c r="A20" s="357" t="s">
        <v>327</v>
      </c>
      <c r="B20" s="233">
        <f>'Plano Estatístico Analitic 2019'!B232</f>
        <v>314</v>
      </c>
      <c r="C20" s="233">
        <f>'Plano Estatístico Analitic 2019'!C232</f>
        <v>333</v>
      </c>
      <c r="D20" s="233">
        <f>'Plano Estatístico Analitic 2019'!D232</f>
        <v>309</v>
      </c>
      <c r="E20" s="233">
        <f>'Plano Estatístico Analitic 2019'!E232</f>
        <v>331</v>
      </c>
      <c r="F20" s="233">
        <f>'Plano Estatístico Analitic 2019'!F232</f>
        <v>416</v>
      </c>
      <c r="G20" s="233">
        <f>'Plano Estatístico Analitic 2019'!G232</f>
        <v>339</v>
      </c>
      <c r="H20" s="233">
        <f>'Plano Estatístico Analitic 2019'!H232</f>
        <v>386</v>
      </c>
      <c r="I20" s="233">
        <f>'Plano Estatístico Analitic 2019'!I232</f>
        <v>412</v>
      </c>
      <c r="J20" s="233">
        <f>'Plano Estatístico Analitic 2019'!J232</f>
        <v>657</v>
      </c>
      <c r="K20" s="233">
        <f>'Plano Estatístico Analitic 2019'!K232</f>
        <v>654</v>
      </c>
      <c r="L20" s="233">
        <f>'Plano Estatístico Analitic 2019'!L232</f>
        <v>592</v>
      </c>
      <c r="M20" s="233">
        <f>'Plano Estatístico Analitic 2019'!M232</f>
        <v>591</v>
      </c>
      <c r="N20" s="358">
        <f>'Plano Estatístico Analitic 2019'!N232</f>
        <v>5334</v>
      </c>
      <c r="O20" s="358">
        <f>'Plano Estatístico Analitic 2019'!O232</f>
        <v>444.49999999999994</v>
      </c>
      <c r="Q20" s="59"/>
    </row>
    <row r="21" spans="1:17" x14ac:dyDescent="0.2">
      <c r="A21" s="402" t="s">
        <v>365</v>
      </c>
      <c r="B21" s="403">
        <f>'Plano Estatístico Analitic 2019'!B242</f>
        <v>0.19400462962962961</v>
      </c>
      <c r="C21" s="403" t="str">
        <f>'Plano Estatístico Analitic 2019'!C242</f>
        <v>2.38:39</v>
      </c>
      <c r="D21" s="403">
        <f>'Plano Estatístico Analitic 2019'!D242</f>
        <v>0.24121527777777776</v>
      </c>
      <c r="E21" s="403">
        <f>'Plano Estatístico Analitic 2019'!E242</f>
        <v>0.17101851851851854</v>
      </c>
      <c r="F21" s="403">
        <f>'Plano Estatístico Analitic 2019'!F242</f>
        <v>0.33346064814814813</v>
      </c>
      <c r="G21" s="403">
        <f>'Plano Estatístico Analitic 2019'!G242</f>
        <v>0.26663194444444444</v>
      </c>
      <c r="H21" s="403">
        <f>'Plano Estatístico Analitic 2019'!H242</f>
        <v>0.2419212962962963</v>
      </c>
      <c r="I21" s="403">
        <f>'Plano Estatístico Analitic 2019'!I242</f>
        <v>0.19400462962962961</v>
      </c>
      <c r="J21" s="403">
        <f>'Plano Estatístico Analitic 2019'!J242</f>
        <v>0.16754629629629628</v>
      </c>
      <c r="K21" s="403">
        <f>'Plano Estatístico Analitic 2019'!K242</f>
        <v>0.19590277777777776</v>
      </c>
      <c r="L21" s="403">
        <f>'Plano Estatístico Analitic 2019'!L242</f>
        <v>0.15069444444444444</v>
      </c>
      <c r="M21" s="403">
        <f>'Plano Estatístico Analitic 2019'!M242</f>
        <v>0.18228009259259259</v>
      </c>
      <c r="N21" s="404">
        <f>'Plano Estatístico Analitic 2019'!N242</f>
        <v>2.3386805555555554</v>
      </c>
      <c r="O21" s="404">
        <f>N21</f>
        <v>2.3386805555555554</v>
      </c>
      <c r="Q21" s="59"/>
    </row>
    <row r="22" spans="1:17" x14ac:dyDescent="0.2">
      <c r="A22" s="209" t="s">
        <v>325</v>
      </c>
      <c r="B22" s="233">
        <f>'Plano Estatístico Analitic 2019'!B251</f>
        <v>1609</v>
      </c>
      <c r="C22" s="233">
        <f>'Plano Estatístico Analitic 2019'!C251</f>
        <v>1792</v>
      </c>
      <c r="D22" s="233">
        <f>'Plano Estatístico Analitic 2019'!D251</f>
        <v>2532</v>
      </c>
      <c r="E22" s="233">
        <f>'Plano Estatístico Analitic 2019'!E251</f>
        <v>2176</v>
      </c>
      <c r="F22" s="233">
        <f>'Plano Estatístico Analitic 2019'!F251</f>
        <v>3312</v>
      </c>
      <c r="G22" s="233">
        <f>'Plano Estatístico Analitic 2019'!G251</f>
        <v>2461</v>
      </c>
      <c r="H22" s="233">
        <f>'Plano Estatístico Analitic 2019'!H251</f>
        <v>2412</v>
      </c>
      <c r="I22" s="233">
        <f>'Plano Estatístico Analitic 2019'!I251</f>
        <v>2145</v>
      </c>
      <c r="J22" s="233">
        <f>'Plano Estatístico Analitic 2019'!J251</f>
        <v>2357</v>
      </c>
      <c r="K22" s="233">
        <f>'Plano Estatístico Analitic 2019'!K251</f>
        <v>2026</v>
      </c>
      <c r="L22" s="233">
        <f>'Plano Estatístico Analitic 2019'!L251</f>
        <v>2657</v>
      </c>
      <c r="M22" s="233">
        <f>'Plano Estatístico Analitic 2019'!M251</f>
        <v>1905</v>
      </c>
      <c r="N22" s="358">
        <f>'Plano Estatístico Analitic 2019'!N251</f>
        <v>27384</v>
      </c>
      <c r="O22" s="358">
        <f>'Plano Estatístico Analitic 2019'!O251</f>
        <v>2703.2020202020203</v>
      </c>
    </row>
    <row r="23" spans="1:17" x14ac:dyDescent="0.2">
      <c r="A23" s="311" t="s">
        <v>181</v>
      </c>
      <c r="B23" s="369">
        <f>'Plano Estatístico Analitic 2019'!B257</f>
        <v>3</v>
      </c>
      <c r="C23" s="369">
        <f>'Plano Estatístico Analitic 2019'!C257</f>
        <v>3</v>
      </c>
      <c r="D23" s="369">
        <f>'Plano Estatístico Analitic 2019'!D257</f>
        <v>6</v>
      </c>
      <c r="E23" s="369">
        <f>'Plano Estatístico Analitic 2019'!F257</f>
        <v>4</v>
      </c>
      <c r="F23" s="369">
        <f>'Plano Estatístico Analitic 2019'!G257</f>
        <v>8</v>
      </c>
      <c r="G23" s="369">
        <f>'Plano Estatístico Analitic 2019'!H257</f>
        <v>10</v>
      </c>
      <c r="H23" s="369">
        <f>'Plano Estatístico Analitic 2019'!I257</f>
        <v>5</v>
      </c>
      <c r="I23" s="369">
        <f>'Plano Estatístico Analitic 2019'!J257</f>
        <v>7</v>
      </c>
      <c r="J23" s="369">
        <f>'Plano Estatístico Analitic 2019'!K257</f>
        <v>6</v>
      </c>
      <c r="K23" s="369">
        <f>'Plano Estatístico Analitic 2019'!L257</f>
        <v>9</v>
      </c>
      <c r="L23" s="369">
        <f>'Plano Estatístico Analitic 2019'!M257</f>
        <v>11</v>
      </c>
      <c r="M23" s="369">
        <f>'Plano Estatístico Analitic 2019'!N257</f>
        <v>78</v>
      </c>
      <c r="N23" s="370">
        <f>'Plano Estatístico Analitic 2019'!N257</f>
        <v>78</v>
      </c>
      <c r="O23" s="370">
        <f>'Plano Estatístico Analitic 2019'!O257</f>
        <v>6.5</v>
      </c>
    </row>
    <row r="24" spans="1:17" x14ac:dyDescent="0.2">
      <c r="A24" s="235" t="s">
        <v>297</v>
      </c>
      <c r="B24" s="233">
        <f>'Plano Estatístico Analitic 2019'!B258</f>
        <v>0</v>
      </c>
      <c r="C24" s="233">
        <f>'Plano Estatístico Analitic 2019'!C258</f>
        <v>0</v>
      </c>
      <c r="D24" s="233">
        <v>0</v>
      </c>
      <c r="E24" s="233">
        <v>0</v>
      </c>
      <c r="F24" s="233">
        <v>0</v>
      </c>
      <c r="G24" s="233">
        <v>0</v>
      </c>
      <c r="H24" s="233">
        <v>0</v>
      </c>
      <c r="I24" s="233">
        <v>0</v>
      </c>
      <c r="J24" s="233">
        <v>0</v>
      </c>
      <c r="K24" s="233">
        <v>0</v>
      </c>
      <c r="L24" s="233">
        <v>0</v>
      </c>
      <c r="M24" s="233">
        <v>0</v>
      </c>
      <c r="N24" s="358">
        <f>'Plano Estatístico Analitic 2019'!N258</f>
        <v>347</v>
      </c>
      <c r="O24" s="358">
        <f>'Plano Estatístico Analitic 2019'!O258</f>
        <v>57.833333333333336</v>
      </c>
    </row>
    <row r="25" spans="1:17" x14ac:dyDescent="0.2">
      <c r="A25" s="311" t="s">
        <v>282</v>
      </c>
      <c r="B25" s="369">
        <f>'Plano Estatístico Analitic 2019'!B288</f>
        <v>50</v>
      </c>
      <c r="C25" s="369">
        <f>'Plano Estatístico Analitic 2019'!C288</f>
        <v>83</v>
      </c>
      <c r="D25" s="369">
        <f>'Plano Estatístico Analitic 2019'!D288</f>
        <v>33</v>
      </c>
      <c r="E25" s="369">
        <f>'Plano Estatístico Analitic 2019'!E288</f>
        <v>42</v>
      </c>
      <c r="F25" s="369">
        <f>'Plano Estatístico Analitic 2019'!F288</f>
        <v>22</v>
      </c>
      <c r="G25" s="369">
        <f>'Plano Estatístico Analitic 2019'!G288</f>
        <v>26</v>
      </c>
      <c r="H25" s="369">
        <f>'Plano Estatístico Analitic 2019'!H288</f>
        <v>58</v>
      </c>
      <c r="I25" s="369">
        <f>'Plano Estatístico Analitic 2019'!I288</f>
        <v>100</v>
      </c>
      <c r="J25" s="369">
        <f>'Plano Estatístico Analitic 2019'!J288</f>
        <v>126</v>
      </c>
      <c r="K25" s="369">
        <f>'Plano Estatístico Analitic 2019'!K288</f>
        <v>99</v>
      </c>
      <c r="L25" s="369">
        <f>'Plano Estatístico Analitic 2019'!L288</f>
        <v>92</v>
      </c>
      <c r="M25" s="369">
        <f>'Plano Estatístico Analitic 2019'!M288</f>
        <v>41</v>
      </c>
      <c r="N25" s="370">
        <f>'Plano Estatístico Analitic 2019'!N288</f>
        <v>772</v>
      </c>
      <c r="O25" s="370">
        <f>'Plano Estatístico Analitic 2019'!O288</f>
        <v>64.333333333333329</v>
      </c>
    </row>
    <row r="26" spans="1:17" x14ac:dyDescent="0.2">
      <c r="A26" s="357" t="s">
        <v>47</v>
      </c>
      <c r="B26" s="233">
        <f>'Plano Estatístico Analitic 2019'!B298</f>
        <v>174</v>
      </c>
      <c r="C26" s="233">
        <f>'Plano Estatístico Analitic 2019'!C298</f>
        <v>184</v>
      </c>
      <c r="D26" s="233">
        <f>'Plano Estatístico Analitic 2019'!D298</f>
        <v>187</v>
      </c>
      <c r="E26" s="233">
        <f>'Plano Estatístico Analitic 2019'!E298</f>
        <v>186</v>
      </c>
      <c r="F26" s="233">
        <f>'Plano Estatístico Analitic 2019'!F298</f>
        <v>190</v>
      </c>
      <c r="G26" s="233">
        <f>'Plano Estatístico Analitic 2019'!G298</f>
        <v>193</v>
      </c>
      <c r="H26" s="233">
        <f>'Plano Estatístico Analitic 2019'!H298</f>
        <v>201</v>
      </c>
      <c r="I26" s="233">
        <f>'Plano Estatístico Analitic 2019'!I298</f>
        <v>198</v>
      </c>
      <c r="J26" s="233">
        <f>'Plano Estatístico Analitic 2019'!J298</f>
        <v>199</v>
      </c>
      <c r="K26" s="233">
        <f>'Plano Estatístico Analitic 2019'!K298</f>
        <v>217</v>
      </c>
      <c r="L26" s="233">
        <f>'Plano Estatístico Analitic 2019'!L298</f>
        <v>222</v>
      </c>
      <c r="M26" s="233">
        <f>'Plano Estatístico Analitic 2019'!M298</f>
        <v>222</v>
      </c>
      <c r="N26" s="358">
        <f>'Plano Estatístico Analitic 2019'!N298</f>
        <v>222</v>
      </c>
      <c r="O26" s="358">
        <f>'Plano Estatístico Analitic 2019'!O298</f>
        <v>197.75</v>
      </c>
    </row>
    <row r="27" spans="1:17" x14ac:dyDescent="0.2">
      <c r="A27" s="311" t="s">
        <v>350</v>
      </c>
      <c r="B27" s="369">
        <f>'Plano Estatístico Analitic 2019'!B305</f>
        <v>37</v>
      </c>
      <c r="C27" s="369">
        <f>'Plano Estatístico Analitic 2019'!C305</f>
        <v>39</v>
      </c>
      <c r="D27" s="369">
        <f>'Plano Estatístico Analitic 2019'!D305</f>
        <v>42</v>
      </c>
      <c r="E27" s="369">
        <f>'Plano Estatístico Analitic 2019'!E305</f>
        <v>44</v>
      </c>
      <c r="F27" s="369">
        <f>'Plano Estatístico Analitic 2019'!F305</f>
        <v>45</v>
      </c>
      <c r="G27" s="369">
        <f>'Plano Estatístico Analitic 2019'!G305</f>
        <v>46</v>
      </c>
      <c r="H27" s="369">
        <f>'Plano Estatístico Analitic 2019'!H305</f>
        <v>47</v>
      </c>
      <c r="I27" s="369">
        <f>'Plano Estatístico Analitic 2019'!I305</f>
        <v>48</v>
      </c>
      <c r="J27" s="369">
        <f>'Plano Estatístico Analitic 2019'!J305</f>
        <v>48</v>
      </c>
      <c r="K27" s="369">
        <f>'Plano Estatístico Analitic 2019'!K305</f>
        <v>48</v>
      </c>
      <c r="L27" s="369">
        <f>'Plano Estatístico Analitic 2019'!L305</f>
        <v>48</v>
      </c>
      <c r="M27" s="369">
        <f>'Plano Estatístico Analitic 2019'!M305</f>
        <v>36</v>
      </c>
      <c r="N27" s="370">
        <f>'Plano Estatístico Analitic 2019'!N305</f>
        <v>36</v>
      </c>
      <c r="O27" s="370">
        <f>'Plano Estatístico Analitic 2019'!O305</f>
        <v>44</v>
      </c>
    </row>
    <row r="28" spans="1:17" x14ac:dyDescent="0.2">
      <c r="A28" s="365" t="s">
        <v>351</v>
      </c>
      <c r="B28" s="233">
        <f>'Plano Estatístico Analitic 2019'!B306</f>
        <v>8</v>
      </c>
      <c r="C28" s="233">
        <f>'Plano Estatístico Analitic 2019'!C306</f>
        <v>9</v>
      </c>
      <c r="D28" s="233">
        <f>'Plano Estatístico Analitic 2019'!D306</f>
        <v>9</v>
      </c>
      <c r="E28" s="233">
        <f>'Plano Estatístico Analitic 2019'!E306</f>
        <v>9</v>
      </c>
      <c r="F28" s="233">
        <f>'Plano Estatístico Analitic 2019'!F306</f>
        <v>9</v>
      </c>
      <c r="G28" s="233">
        <f>'Plano Estatístico Analitic 2019'!G306</f>
        <v>9</v>
      </c>
      <c r="H28" s="233">
        <f>'Plano Estatístico Analitic 2019'!H306</f>
        <v>9</v>
      </c>
      <c r="I28" s="233">
        <f>'Plano Estatístico Analitic 2019'!I306</f>
        <v>9</v>
      </c>
      <c r="J28" s="233">
        <f>'Plano Estatístico Analitic 2019'!J306</f>
        <v>9</v>
      </c>
      <c r="K28" s="233">
        <f>'Plano Estatístico Analitic 2019'!K306</f>
        <v>9</v>
      </c>
      <c r="L28" s="233">
        <f>'Plano Estatístico Analitic 2019'!L306</f>
        <v>10</v>
      </c>
      <c r="M28" s="233">
        <f>'Plano Estatístico Analitic 2019'!M306</f>
        <v>8</v>
      </c>
      <c r="N28" s="358">
        <f>'Plano Estatístico Analitic 2019'!N306</f>
        <v>8</v>
      </c>
      <c r="O28" s="358">
        <f>'Plano Estatístico Analitic 2019'!O306</f>
        <v>8.9166666666666661</v>
      </c>
    </row>
    <row r="29" spans="1:17" x14ac:dyDescent="0.2">
      <c r="A29" s="378" t="s">
        <v>352</v>
      </c>
      <c r="B29" s="369">
        <f>'Plano Estatístico Analitic 2019'!B307</f>
        <v>4</v>
      </c>
      <c r="C29" s="369">
        <f>'Plano Estatístico Analitic 2019'!C307</f>
        <v>4</v>
      </c>
      <c r="D29" s="369">
        <f>'Plano Estatístico Analitic 2019'!D307</f>
        <v>4</v>
      </c>
      <c r="E29" s="369">
        <f>'Plano Estatístico Analitic 2019'!E307</f>
        <v>4</v>
      </c>
      <c r="F29" s="369">
        <f>'Plano Estatístico Analitic 2019'!F307</f>
        <v>4</v>
      </c>
      <c r="G29" s="369">
        <f>'Plano Estatístico Analitic 2019'!G307</f>
        <v>4</v>
      </c>
      <c r="H29" s="369">
        <f>'Plano Estatístico Analitic 2019'!H307</f>
        <v>3</v>
      </c>
      <c r="I29" s="369">
        <f>'Plano Estatístico Analitic 2019'!I307</f>
        <v>3</v>
      </c>
      <c r="J29" s="369">
        <f>'Plano Estatístico Analitic 2019'!J307</f>
        <v>3</v>
      </c>
      <c r="K29" s="369">
        <f>'Plano Estatístico Analitic 2019'!K307</f>
        <v>4</v>
      </c>
      <c r="L29" s="369">
        <f>'Plano Estatístico Analitic 2019'!L307</f>
        <v>3</v>
      </c>
      <c r="M29" s="369">
        <f>'Plano Estatístico Analitic 2019'!M307</f>
        <v>3</v>
      </c>
      <c r="N29" s="370">
        <f>'Plano Estatístico Analitic 2019'!N307</f>
        <v>3</v>
      </c>
      <c r="O29" s="370">
        <f>'Plano Estatístico Analitic 2019'!O307</f>
        <v>3.5833333333333335</v>
      </c>
    </row>
    <row r="30" spans="1:17" x14ac:dyDescent="0.2">
      <c r="A30" s="365" t="s">
        <v>353</v>
      </c>
      <c r="B30" s="233">
        <f>'Plano Estatístico Analitic 2019'!B308</f>
        <v>12</v>
      </c>
      <c r="C30" s="233">
        <f>'Plano Estatístico Analitic 2019'!C308</f>
        <v>12</v>
      </c>
      <c r="D30" s="233">
        <f>'Plano Estatístico Analitic 2019'!D308</f>
        <v>12</v>
      </c>
      <c r="E30" s="233">
        <f>'Plano Estatístico Analitic 2019'!E308</f>
        <v>12</v>
      </c>
      <c r="F30" s="233">
        <f>'Plano Estatístico Analitic 2019'!F308</f>
        <v>12</v>
      </c>
      <c r="G30" s="233">
        <f>'Plano Estatístico Analitic 2019'!G308</f>
        <v>12</v>
      </c>
      <c r="H30" s="233">
        <f>'Plano Estatístico Analitic 2019'!H308</f>
        <v>12</v>
      </c>
      <c r="I30" s="233">
        <f>'Plano Estatístico Analitic 2019'!I308</f>
        <v>12</v>
      </c>
      <c r="J30" s="233">
        <f>'Plano Estatístico Analitic 2019'!J308</f>
        <v>12</v>
      </c>
      <c r="K30" s="233">
        <f>'Plano Estatístico Analitic 2019'!K308</f>
        <v>12</v>
      </c>
      <c r="L30" s="233">
        <f>'Plano Estatístico Analitic 2019'!L308</f>
        <v>13</v>
      </c>
      <c r="M30" s="233">
        <f>'Plano Estatístico Analitic 2019'!M308</f>
        <v>14</v>
      </c>
      <c r="N30" s="358">
        <f>'Plano Estatístico Analitic 2019'!N308</f>
        <v>14</v>
      </c>
      <c r="O30" s="358">
        <f>'Plano Estatístico Analitic 2019'!O308</f>
        <v>12.25</v>
      </c>
    </row>
    <row r="31" spans="1:17" x14ac:dyDescent="0.2">
      <c r="A31" s="378" t="s">
        <v>354</v>
      </c>
      <c r="B31" s="369">
        <f>'Plano Estatístico Analitic 2019'!B309</f>
        <v>9</v>
      </c>
      <c r="C31" s="369">
        <f>'Plano Estatístico Analitic 2019'!C309</f>
        <v>9</v>
      </c>
      <c r="D31" s="369">
        <f>'Plano Estatístico Analitic 2019'!D309</f>
        <v>9</v>
      </c>
      <c r="E31" s="369">
        <f>'Plano Estatístico Analitic 2019'!E309</f>
        <v>13</v>
      </c>
      <c r="F31" s="369">
        <f>'Plano Estatístico Analitic 2019'!F309</f>
        <v>13</v>
      </c>
      <c r="G31" s="369">
        <f>'Plano Estatístico Analitic 2019'!G309</f>
        <v>13</v>
      </c>
      <c r="H31" s="369">
        <f>'Plano Estatístico Analitic 2019'!H309</f>
        <v>13</v>
      </c>
      <c r="I31" s="369">
        <f>'Plano Estatístico Analitic 2019'!I309</f>
        <v>13</v>
      </c>
      <c r="J31" s="369">
        <f>'Plano Estatístico Analitic 2019'!J309</f>
        <v>13</v>
      </c>
      <c r="K31" s="369">
        <f>'Plano Estatístico Analitic 2019'!K309</f>
        <v>13</v>
      </c>
      <c r="L31" s="369">
        <f>'Plano Estatístico Analitic 2019'!L309</f>
        <v>13</v>
      </c>
      <c r="M31" s="369">
        <f>'Plano Estatístico Analitic 2019'!M309</f>
        <v>18</v>
      </c>
      <c r="N31" s="370">
        <f>'Plano Estatístico Analitic 2019'!N309</f>
        <v>18</v>
      </c>
      <c r="O31" s="370">
        <f>'Plano Estatístico Analitic 2019'!O309</f>
        <v>12.416666666666666</v>
      </c>
    </row>
    <row r="32" spans="1:17" x14ac:dyDescent="0.2">
      <c r="A32" s="365" t="s">
        <v>355</v>
      </c>
      <c r="B32" s="233">
        <f>'Plano Estatístico Analitic 2019'!B310</f>
        <v>10</v>
      </c>
      <c r="C32" s="233">
        <f>'Plano Estatístico Analitic 2019'!C310</f>
        <v>10</v>
      </c>
      <c r="D32" s="233">
        <f>'Plano Estatístico Analitic 2019'!D310</f>
        <v>10</v>
      </c>
      <c r="E32" s="233">
        <f>'Plano Estatístico Analitic 2019'!E310</f>
        <v>12</v>
      </c>
      <c r="F32" s="233">
        <f>'Plano Estatístico Analitic 2019'!F310</f>
        <v>12</v>
      </c>
      <c r="G32" s="233">
        <f>'Plano Estatístico Analitic 2019'!G310</f>
        <v>12</v>
      </c>
      <c r="H32" s="233">
        <f>'Plano Estatístico Analitic 2019'!H310</f>
        <v>12</v>
      </c>
      <c r="I32" s="233">
        <f>'Plano Estatístico Analitic 2019'!I310</f>
        <v>12</v>
      </c>
      <c r="J32" s="233">
        <f>'Plano Estatístico Analitic 2019'!J310</f>
        <v>12</v>
      </c>
      <c r="K32" s="233">
        <f>'Plano Estatístico Analitic 2019'!K310</f>
        <v>12</v>
      </c>
      <c r="L32" s="233">
        <f>'Plano Estatístico Analitic 2019'!L310</f>
        <v>12</v>
      </c>
      <c r="M32" s="233">
        <f>'Plano Estatístico Analitic 2019'!M310</f>
        <v>14</v>
      </c>
      <c r="N32" s="358">
        <f>'Plano Estatístico Analitic 2019'!N310</f>
        <v>14</v>
      </c>
      <c r="O32" s="358">
        <f>'Plano Estatístico Analitic 2019'!O310</f>
        <v>11.666666666666666</v>
      </c>
    </row>
    <row r="33" spans="1:256" x14ac:dyDescent="0.2">
      <c r="A33" s="378" t="s">
        <v>356</v>
      </c>
      <c r="B33" s="369">
        <f>'Plano Estatístico Analitic 2019'!B311</f>
        <v>3</v>
      </c>
      <c r="C33" s="369">
        <f>'Plano Estatístico Analitic 2019'!C311</f>
        <v>3</v>
      </c>
      <c r="D33" s="369">
        <f>'Plano Estatístico Analitic 2019'!D311</f>
        <v>3</v>
      </c>
      <c r="E33" s="369">
        <f>'Plano Estatístico Analitic 2019'!E311</f>
        <v>4</v>
      </c>
      <c r="F33" s="369">
        <f>'Plano Estatístico Analitic 2019'!F311</f>
        <v>4</v>
      </c>
      <c r="G33" s="369">
        <f>'Plano Estatístico Analitic 2019'!G311</f>
        <v>4</v>
      </c>
      <c r="H33" s="369">
        <f>'Plano Estatístico Analitic 2019'!H311</f>
        <v>4</v>
      </c>
      <c r="I33" s="369">
        <f>'Plano Estatístico Analitic 2019'!I311</f>
        <v>4</v>
      </c>
      <c r="J33" s="369">
        <f>'Plano Estatístico Analitic 2019'!J311</f>
        <v>4</v>
      </c>
      <c r="K33" s="369">
        <f>'Plano Estatístico Analitic 2019'!K311</f>
        <v>4</v>
      </c>
      <c r="L33" s="369">
        <f>'Plano Estatístico Analitic 2019'!L311</f>
        <v>4</v>
      </c>
      <c r="M33" s="369">
        <f>'Plano Estatístico Analitic 2019'!M311</f>
        <v>4</v>
      </c>
      <c r="N33" s="370">
        <f>'Plano Estatístico Analitic 2019'!N311</f>
        <v>4</v>
      </c>
      <c r="O33" s="370">
        <f>'Plano Estatístico Analitic 2019'!O311</f>
        <v>3.75</v>
      </c>
    </row>
    <row r="34" spans="1:256" x14ac:dyDescent="0.2">
      <c r="A34" s="357" t="s">
        <v>357</v>
      </c>
      <c r="B34" s="233">
        <f>'Plano Estatístico Analitic 2019'!B344</f>
        <v>16</v>
      </c>
      <c r="C34" s="233">
        <f>'Plano Estatístico Analitic 2019'!C344</f>
        <v>16</v>
      </c>
      <c r="D34" s="233">
        <f>'Plano Estatístico Analitic 2019'!D300</f>
        <v>16</v>
      </c>
      <c r="E34" s="233">
        <f>'Plano Estatístico Analitic 2019'!E300</f>
        <v>16</v>
      </c>
      <c r="F34" s="233">
        <f>'Plano Estatístico Analitic 2019'!F300</f>
        <v>16</v>
      </c>
      <c r="G34" s="233">
        <f>'Plano Estatístico Analitic 2019'!G300</f>
        <v>16</v>
      </c>
      <c r="H34" s="233">
        <f>'Plano Estatístico Analitic 2019'!H300</f>
        <v>19</v>
      </c>
      <c r="I34" s="233">
        <f>'Plano Estatístico Analitic 2019'!I300</f>
        <v>14</v>
      </c>
      <c r="J34" s="233">
        <f>'Plano Estatístico Analitic 2019'!J300</f>
        <v>19</v>
      </c>
      <c r="K34" s="233">
        <f>'Plano Estatístico Analitic 2019'!K300</f>
        <v>20</v>
      </c>
      <c r="L34" s="233">
        <f>'Plano Estatístico Analitic 2019'!L300</f>
        <v>20</v>
      </c>
      <c r="M34" s="233">
        <f>'Plano Estatístico Analitic 2019'!M300</f>
        <v>16</v>
      </c>
      <c r="N34" s="358">
        <f>'Plano Estatístico Analitic 2019'!N344</f>
        <v>16</v>
      </c>
      <c r="O34" s="358">
        <f>'Plano Estatístico Analitic 2019'!O344</f>
        <v>17.166666666666668</v>
      </c>
    </row>
    <row r="35" spans="1:256" x14ac:dyDescent="0.2">
      <c r="A35" s="379" t="s">
        <v>7</v>
      </c>
      <c r="B35" s="369">
        <f>'Plano Estatístico Analitic 2019'!B327</f>
        <v>1</v>
      </c>
      <c r="C35" s="369">
        <f>'Plano Estatístico Analitic 2019'!C327</f>
        <v>1</v>
      </c>
      <c r="D35" s="369">
        <f>'Plano Estatístico Analitic 2019'!D327</f>
        <v>1</v>
      </c>
      <c r="E35" s="369">
        <f>'Plano Estatístico Analitic 2019'!E327</f>
        <v>3</v>
      </c>
      <c r="F35" s="369">
        <f>'Plano Estatístico Analitic 2019'!F327</f>
        <v>4</v>
      </c>
      <c r="G35" s="369">
        <f>'Plano Estatístico Analitic 2019'!G327</f>
        <v>12</v>
      </c>
      <c r="H35" s="369">
        <f>'Plano Estatístico Analitic 2019'!H327</f>
        <v>22</v>
      </c>
      <c r="I35" s="369">
        <f>'Plano Estatístico Analitic 2019'!I327</f>
        <v>17</v>
      </c>
      <c r="J35" s="369">
        <f>'Plano Estatístico Analitic 2019'!J327</f>
        <v>24</v>
      </c>
      <c r="K35" s="369">
        <f>'Plano Estatístico Analitic 2019'!K327</f>
        <v>11</v>
      </c>
      <c r="L35" s="369">
        <f>'Plano Estatístico Analitic 2019'!L327</f>
        <v>6</v>
      </c>
      <c r="M35" s="369">
        <f>'Plano Estatístico Analitic 2019'!M327</f>
        <v>12</v>
      </c>
      <c r="N35" s="370">
        <f>'Plano Estatístico Analitic 2019'!N327</f>
        <v>114</v>
      </c>
      <c r="O35" s="370">
        <f>'Plano Estatístico Analitic 2019'!O327</f>
        <v>9.5</v>
      </c>
    </row>
    <row r="36" spans="1:256" x14ac:dyDescent="0.2">
      <c r="A36" s="366" t="s">
        <v>358</v>
      </c>
      <c r="B36" s="233">
        <f>'Plano Estatístico Analitic 2019'!B328</f>
        <v>1</v>
      </c>
      <c r="C36" s="233">
        <f>'Plano Estatístico Analitic 2019'!C328</f>
        <v>1</v>
      </c>
      <c r="D36" s="233">
        <f>'Plano Estatístico Analitic 2019'!D328</f>
        <v>1</v>
      </c>
      <c r="E36" s="233">
        <f>'Plano Estatístico Analitic 2019'!E328</f>
        <v>2</v>
      </c>
      <c r="F36" s="233">
        <f>'Plano Estatístico Analitic 2019'!F328</f>
        <v>2</v>
      </c>
      <c r="G36" s="233">
        <f>'Plano Estatístico Analitic 2019'!G328</f>
        <v>0</v>
      </c>
      <c r="H36" s="233">
        <f>'Plano Estatístico Analitic 2019'!H328</f>
        <v>4</v>
      </c>
      <c r="I36" s="233">
        <f>'Plano Estatístico Analitic 2019'!I328</f>
        <v>4</v>
      </c>
      <c r="J36" s="233">
        <f>'Plano Estatístico Analitic 2019'!J328</f>
        <v>4</v>
      </c>
      <c r="K36" s="233">
        <f>'Plano Estatístico Analitic 2019'!K328</f>
        <v>3</v>
      </c>
      <c r="L36" s="233">
        <f>'Plano Estatístico Analitic 2019'!L328</f>
        <v>3</v>
      </c>
      <c r="M36" s="233">
        <f>'Plano Estatístico Analitic 2019'!M328</f>
        <v>6</v>
      </c>
      <c r="N36" s="358">
        <f>'Plano Estatístico Analitic 2019'!N328</f>
        <v>31</v>
      </c>
      <c r="O36" s="358">
        <f>'Plano Estatístico Analitic 2019'!O328</f>
        <v>2.8181818181818183</v>
      </c>
    </row>
    <row r="37" spans="1:256" x14ac:dyDescent="0.2">
      <c r="A37" s="311" t="s">
        <v>8</v>
      </c>
      <c r="B37" s="369">
        <f>'Plano Estatístico Analitic 2019'!B329</f>
        <v>21</v>
      </c>
      <c r="C37" s="369">
        <f>'Plano Estatístico Analitic 2019'!C329</f>
        <v>12</v>
      </c>
      <c r="D37" s="369">
        <f>'Plano Estatístico Analitic 2019'!D329</f>
        <v>3</v>
      </c>
      <c r="E37" s="369">
        <f>'Plano Estatístico Analitic 2019'!E329</f>
        <v>6</v>
      </c>
      <c r="F37" s="369">
        <f>'Plano Estatístico Analitic 2019'!F329</f>
        <v>7</v>
      </c>
      <c r="G37" s="369">
        <f>'Plano Estatístico Analitic 2019'!G329</f>
        <v>10</v>
      </c>
      <c r="H37" s="369">
        <f>'Plano Estatístico Analitic 2019'!H329</f>
        <v>11</v>
      </c>
      <c r="I37" s="369">
        <f>'Plano Estatístico Analitic 2019'!I329</f>
        <v>4</v>
      </c>
      <c r="J37" s="369">
        <f>'Plano Estatístico Analitic 2019'!J329</f>
        <v>6</v>
      </c>
      <c r="K37" s="369">
        <f>'Plano Estatístico Analitic 2019'!K329</f>
        <v>20</v>
      </c>
      <c r="L37" s="369">
        <f>'Plano Estatístico Analitic 2019'!L329</f>
        <v>8</v>
      </c>
      <c r="M37" s="369">
        <f>'Plano Estatístico Analitic 2019'!M329</f>
        <v>2</v>
      </c>
      <c r="N37" s="370">
        <f>'Plano Estatístico Analitic 2019'!N329</f>
        <v>110</v>
      </c>
      <c r="O37" s="370">
        <f>'Plano Estatístico Analitic 2019'!O329</f>
        <v>9.1666666666666661</v>
      </c>
    </row>
    <row r="38" spans="1:256" x14ac:dyDescent="0.2">
      <c r="A38" s="209" t="s">
        <v>9</v>
      </c>
      <c r="B38" s="233">
        <f>'Plano Estatístico Analitic 2019'!B330</f>
        <v>3</v>
      </c>
      <c r="C38" s="233">
        <f>'Plano Estatístico Analitic 2019'!C330</f>
        <v>2</v>
      </c>
      <c r="D38" s="233">
        <f>'Plano Estatístico Analitic 2019'!D330</f>
        <v>4</v>
      </c>
      <c r="E38" s="233">
        <f>'Plano Estatístico Analitic 2019'!E330</f>
        <v>3</v>
      </c>
      <c r="F38" s="233">
        <f>'Plano Estatístico Analitic 2019'!F330</f>
        <v>3</v>
      </c>
      <c r="G38" s="233">
        <f>'Plano Estatístico Analitic 2019'!G330</f>
        <v>6</v>
      </c>
      <c r="H38" s="233">
        <f>'Plano Estatístico Analitic 2019'!H330</f>
        <v>4</v>
      </c>
      <c r="I38" s="233">
        <f>'Plano Estatístico Analitic 2019'!I330</f>
        <v>7</v>
      </c>
      <c r="J38" s="233">
        <f>'Plano Estatístico Analitic 2019'!J330</f>
        <v>5</v>
      </c>
      <c r="K38" s="233">
        <f>'Plano Estatístico Analitic 2019'!K330</f>
        <v>2</v>
      </c>
      <c r="L38" s="233">
        <f>'Plano Estatístico Analitic 2019'!L330</f>
        <v>3</v>
      </c>
      <c r="M38" s="233">
        <f>'Plano Estatístico Analitic 2019'!M330</f>
        <v>2</v>
      </c>
      <c r="N38" s="358">
        <f>'Plano Estatístico Analitic 2019'!N330</f>
        <v>44</v>
      </c>
      <c r="O38" s="358">
        <f>'Plano Estatístico Analitic 2019'!O330</f>
        <v>3.6666666666666665</v>
      </c>
    </row>
    <row r="39" spans="1:256" x14ac:dyDescent="0.2">
      <c r="A39" s="274" t="s">
        <v>263</v>
      </c>
      <c r="B39" s="380">
        <f>'Plano Estatístico Analitic 2019'!B337</f>
        <v>0.36781609195402298</v>
      </c>
      <c r="C39" s="380">
        <f>'Plano Estatístico Analitic 2019'!C337</f>
        <v>0.33152173913043476</v>
      </c>
      <c r="D39" s="380">
        <f>'Plano Estatístico Analitic 2019'!D337</f>
        <v>0.37967914438502676</v>
      </c>
      <c r="E39" s="380">
        <f>'Plano Estatístico Analitic 2019'!E337</f>
        <v>0.42473118279569894</v>
      </c>
      <c r="F39" s="380">
        <f>'Plano Estatístico Analitic 2019'!F337</f>
        <v>0.37368421052631579</v>
      </c>
      <c r="G39" s="380">
        <f>'Plano Estatístico Analitic 2019'!G337</f>
        <v>0.34196891191709844</v>
      </c>
      <c r="H39" s="380">
        <f>'Plano Estatístico Analitic 2019'!H337</f>
        <v>0.34328358208955223</v>
      </c>
      <c r="I39" s="380">
        <f>'Plano Estatístico Analitic 2019'!I337</f>
        <v>0.31818181818181818</v>
      </c>
      <c r="J39" s="380">
        <f>'Plano Estatístico Analitic 2019'!J337</f>
        <v>0.33165829145728642</v>
      </c>
      <c r="K39" s="380">
        <f>'Plano Estatístico Analitic 2019'!K337</f>
        <v>0.37327188940092165</v>
      </c>
      <c r="L39" s="380">
        <f>'Plano Estatístico Analitic 2019'!L337</f>
        <v>0.40540540540540543</v>
      </c>
      <c r="M39" s="380">
        <f>'Plano Estatístico Analitic 2019'!M337</f>
        <v>0.32432432432432434</v>
      </c>
      <c r="N39" s="381">
        <f>'Plano Estatístico Analitic 2019'!N337</f>
        <v>0.32432432432432434</v>
      </c>
      <c r="O39" s="381">
        <f>'Plano Estatístico Analitic 2019'!O337</f>
        <v>0.35962721596399216</v>
      </c>
    </row>
    <row r="40" spans="1:256" x14ac:dyDescent="0.2">
      <c r="A40" s="109" t="s">
        <v>262</v>
      </c>
      <c r="B40" s="363">
        <f>'Plano Estatístico Analitic 2019'!B338</f>
        <v>0.37356321839080459</v>
      </c>
      <c r="C40" s="363">
        <f>'Plano Estatístico Analitic 2019'!C338</f>
        <v>0.40217391304347827</v>
      </c>
      <c r="D40" s="363">
        <f>'Plano Estatístico Analitic 2019'!D338</f>
        <v>0.35828877005347592</v>
      </c>
      <c r="E40" s="363">
        <f>'Plano Estatístico Analitic 2019'!E338</f>
        <v>0.33870967741935482</v>
      </c>
      <c r="F40" s="363">
        <f>'Plano Estatístico Analitic 2019'!F338</f>
        <v>0.37368421052631579</v>
      </c>
      <c r="G40" s="363">
        <f>'Plano Estatístico Analitic 2019'!G338</f>
        <v>0.38860103626943004</v>
      </c>
      <c r="H40" s="363">
        <f>'Plano Estatístico Analitic 2019'!H338</f>
        <v>0.4079601990049751</v>
      </c>
      <c r="I40" s="363">
        <f>'Plano Estatístico Analitic 2019'!I338</f>
        <v>0.42424242424242425</v>
      </c>
      <c r="J40" s="363">
        <f>'Plano Estatístico Analitic 2019'!J338</f>
        <v>0.42211055276381909</v>
      </c>
      <c r="K40" s="363">
        <f>'Plano Estatístico Analitic 2019'!K338</f>
        <v>0.40552995391705071</v>
      </c>
      <c r="L40" s="363">
        <f>'Plano Estatístico Analitic 2019'!L338</f>
        <v>0.35585585585585583</v>
      </c>
      <c r="M40" s="363">
        <f>'Plano Estatístico Analitic 2019'!M338</f>
        <v>0.44594594594594594</v>
      </c>
      <c r="N40" s="364">
        <f>'Plano Estatístico Analitic 2019'!N338</f>
        <v>0.44594594594594594</v>
      </c>
      <c r="O40" s="364">
        <f>'Plano Estatístico Analitic 2019'!O338</f>
        <v>0.39138881311941082</v>
      </c>
    </row>
    <row r="41" spans="1:256" x14ac:dyDescent="0.2">
      <c r="A41" s="274" t="s">
        <v>264</v>
      </c>
      <c r="B41" s="380">
        <f>'Plano Estatístico Analitic 2019'!B339</f>
        <v>0.18965517241379309</v>
      </c>
      <c r="C41" s="380">
        <f>'Plano Estatístico Analitic 2019'!C339</f>
        <v>0.19021739130434784</v>
      </c>
      <c r="D41" s="380">
        <f>'Plano Estatístico Analitic 2019'!D339</f>
        <v>0.18716577540106952</v>
      </c>
      <c r="E41" s="380">
        <f>'Plano Estatístico Analitic 2019'!E339</f>
        <v>0.18817204301075269</v>
      </c>
      <c r="F41" s="380">
        <f>'Plano Estatístico Analitic 2019'!F339</f>
        <v>0.18421052631578946</v>
      </c>
      <c r="G41" s="380">
        <f>'Plano Estatístico Analitic 2019'!G339</f>
        <v>0.20725388601036268</v>
      </c>
      <c r="H41" s="380">
        <f>'Plano Estatístico Analitic 2019'!H339</f>
        <v>0.1890547263681592</v>
      </c>
      <c r="I41" s="380">
        <f>'Plano Estatístico Analitic 2019'!I339</f>
        <v>0.19696969696969696</v>
      </c>
      <c r="J41" s="380">
        <f>'Plano Estatístico Analitic 2019'!J339</f>
        <v>0.18592964824120603</v>
      </c>
      <c r="K41" s="380">
        <f>'Plano Estatístico Analitic 2019'!K339</f>
        <v>0.18433179723502305</v>
      </c>
      <c r="L41" s="380">
        <f>'Plano Estatístico Analitic 2019'!L339</f>
        <v>0.16666666666666666</v>
      </c>
      <c r="M41" s="380">
        <f>'Plano Estatístico Analitic 2019'!M339</f>
        <v>0.18018018018018017</v>
      </c>
      <c r="N41" s="381">
        <f>'Plano Estatístico Analitic 2019'!N339</f>
        <v>0.18018018018018017</v>
      </c>
      <c r="O41" s="381">
        <f>'Plano Estatístico Analitic 2019'!O339</f>
        <v>0.18748395917642061</v>
      </c>
    </row>
    <row r="42" spans="1:256" x14ac:dyDescent="0.2">
      <c r="A42" s="109" t="s">
        <v>287</v>
      </c>
      <c r="B42" s="363">
        <f>'Plano Estatístico Analitic 2019'!B340</f>
        <v>6.8965517241379309E-2</v>
      </c>
      <c r="C42" s="363">
        <f>'Plano Estatístico Analitic 2019'!C340</f>
        <v>7.6086956521739135E-2</v>
      </c>
      <c r="D42" s="363">
        <f>'Plano Estatístico Analitic 2019'!D340</f>
        <v>7.4866310160427801E-2</v>
      </c>
      <c r="E42" s="363">
        <f>'Plano Estatístico Analitic 2019'!E340</f>
        <v>4.8387096774193547E-2</v>
      </c>
      <c r="F42" s="363">
        <f>'Plano Estatístico Analitic 2019'!F340</f>
        <v>6.8421052631578952E-2</v>
      </c>
      <c r="G42" s="363">
        <f>'Plano Estatístico Analitic 2019'!G340</f>
        <v>6.2176165803108807E-2</v>
      </c>
      <c r="H42" s="363">
        <f>'Plano Estatístico Analitic 2019'!H340</f>
        <v>5.9701492537313432E-2</v>
      </c>
      <c r="I42" s="363">
        <f>'Plano Estatístico Analitic 2019'!I340</f>
        <v>6.0606060606060608E-2</v>
      </c>
      <c r="J42" s="363">
        <f>'Plano Estatístico Analitic 2019'!J340</f>
        <v>6.030150753768844E-2</v>
      </c>
      <c r="K42" s="363">
        <f>'Plano Estatístico Analitic 2019'!K340</f>
        <v>3.6866359447004608E-2</v>
      </c>
      <c r="L42" s="363">
        <f>'Plano Estatístico Analitic 2019'!L340</f>
        <v>7.2072072072072071E-2</v>
      </c>
      <c r="M42" s="363">
        <f>'Plano Estatístico Analitic 2019'!M340</f>
        <v>4.954954954954955E-2</v>
      </c>
      <c r="N42" s="364">
        <f>'Plano Estatístico Analitic 2019'!N340</f>
        <v>4.954954954954955E-2</v>
      </c>
      <c r="O42" s="364">
        <f>'Plano Estatístico Analitic 2019'!O340</f>
        <v>6.1500011740176358E-2</v>
      </c>
    </row>
    <row r="43" spans="1:256" x14ac:dyDescent="0.2">
      <c r="A43" s="274" t="s">
        <v>373</v>
      </c>
      <c r="B43" s="380">
        <f>'Plano Estatístico Analitic 2019'!B341</f>
        <v>3.4482758620689655E-2</v>
      </c>
      <c r="C43" s="380">
        <f>'Plano Estatístico Analitic 2019'!C341</f>
        <v>3.8043478260869568E-2</v>
      </c>
      <c r="D43" s="380">
        <f>'Plano Estatístico Analitic 2019'!D341</f>
        <v>2.6737967914438502E-2</v>
      </c>
      <c r="E43" s="380">
        <f>'Plano Estatístico Analitic 2019'!E341</f>
        <v>1.0752688172043012E-2</v>
      </c>
      <c r="F43" s="380">
        <f>'Plano Estatístico Analitic 2019'!F341</f>
        <v>3.1578947368421054E-2</v>
      </c>
      <c r="G43" s="380">
        <f>'Plano Estatístico Analitic 2019'!G341</f>
        <v>1.5544041450777202E-2</v>
      </c>
      <c r="H43" s="380">
        <f>'Plano Estatístico Analitic 2019'!H341</f>
        <v>2.4875621890547265E-2</v>
      </c>
      <c r="I43" s="380">
        <f>'Plano Estatístico Analitic 2019'!I341</f>
        <v>2.7199999999999998E-2</v>
      </c>
      <c r="J43" s="380">
        <f>'Plano Estatístico Analitic 2019'!J341</f>
        <v>2.7199999999999998E-2</v>
      </c>
      <c r="K43" s="380">
        <f>'Plano Estatístico Analitic 2019'!K341</f>
        <v>5.9907834101382486E-2</v>
      </c>
      <c r="L43" s="380">
        <f>'Plano Estatístico Analitic 2019'!L341</f>
        <v>6.7567567567567571E-2</v>
      </c>
      <c r="M43" s="380">
        <f>'Plano Estatístico Analitic 2019'!M341</f>
        <v>4.5045045045045043E-2</v>
      </c>
      <c r="N43" s="381">
        <f>'Plano Estatístico Analitic 2019'!N341</f>
        <v>4.5045045045045043E-2</v>
      </c>
      <c r="O43" s="381">
        <f>'Plano Estatístico Analitic 2019'!O341</f>
        <v>3.4077995865981779E-2</v>
      </c>
    </row>
    <row r="44" spans="1:256" x14ac:dyDescent="0.2">
      <c r="A44" s="209" t="s">
        <v>366</v>
      </c>
      <c r="B44" s="218">
        <f>'Plano Estatístico Analitic 2019'!B333</f>
        <v>0.37078235076010385</v>
      </c>
      <c r="C44" s="218">
        <f>'Plano Estatístico Analitic 2019'!C333</f>
        <v>0.3105590062111801</v>
      </c>
      <c r="D44" s="218">
        <f>'Plano Estatístico Analitic 2019'!D333</f>
        <v>0.27600483008452648</v>
      </c>
      <c r="E44" s="218">
        <f>'Plano Estatístico Analitic 2019'!E333</f>
        <v>0.32258064516129031</v>
      </c>
      <c r="F44" s="218">
        <f>'Plano Estatístico Analitic 2019'!F333</f>
        <v>0.32258064516129031</v>
      </c>
      <c r="G44" s="218">
        <f>'Plano Estatístico Analitic 2019'!G333</f>
        <v>0.60449050086355793</v>
      </c>
      <c r="H44" s="218">
        <f>'Plano Estatístico Analitic 2019'!H333</f>
        <v>1.0752688172043012</v>
      </c>
      <c r="I44" s="218">
        <f>'Plano Estatístico Analitic 2019'!I333</f>
        <v>2.02</v>
      </c>
      <c r="J44" s="218">
        <f>'Plano Estatístico Analitic 2019'!J333</f>
        <v>1.0887772194304857</v>
      </c>
      <c r="K44" s="218">
        <f>'Plano Estatístico Analitic 2019'!K333</f>
        <v>0.90679351865616176</v>
      </c>
      <c r="L44" s="218">
        <f>'Plano Estatístico Analitic 2019'!L333</f>
        <v>0.24024024024024024</v>
      </c>
      <c r="M44" s="218">
        <f>'Plano Estatístico Analitic 2019'!M333</f>
        <v>0.97355419936065102</v>
      </c>
      <c r="N44" s="367">
        <f>'Plano Estatístico Analitic 2019'!N333</f>
        <v>8.5116319731337899</v>
      </c>
      <c r="O44" s="367">
        <f>'Plano Estatístico Analitic 2019'!O333</f>
        <v>0.70930266442781587</v>
      </c>
    </row>
    <row r="45" spans="1:256" x14ac:dyDescent="0.2">
      <c r="A45" s="311" t="s">
        <v>15</v>
      </c>
      <c r="B45" s="311">
        <f>'Plano Estatístico Analitic 2019'!B336</f>
        <v>6.8965517241379306</v>
      </c>
      <c r="C45" s="311">
        <f>'Plano Estatístico Analitic 2019'!C336</f>
        <v>3.8043478260869565</v>
      </c>
      <c r="D45" s="311">
        <f>'Plano Estatístico Analitic 2019'!D336</f>
        <v>1.8716577540106951</v>
      </c>
      <c r="E45" s="311">
        <f>'Plano Estatístico Analitic 2019'!E336</f>
        <v>2.4193548387096775</v>
      </c>
      <c r="F45" s="311">
        <f>'Plano Estatístico Analitic 2019'!F336</f>
        <v>2.6315789473684212</v>
      </c>
      <c r="G45" s="311">
        <f>'Plano Estatístico Analitic 2019'!G336</f>
        <v>4.1450777202072535</v>
      </c>
      <c r="H45" s="311">
        <f>'Plano Estatístico Analitic 2019'!H336</f>
        <v>3.7313432835820897</v>
      </c>
      <c r="I45" s="311">
        <f>'Plano Estatístico Analitic 2019'!I336</f>
        <v>2.7777777777777777</v>
      </c>
      <c r="J45" s="311">
        <f>'Plano Estatístico Analitic 2019'!J336</f>
        <v>2.7638190954773871</v>
      </c>
      <c r="K45" s="311">
        <f>'Plano Estatístico Analitic 2019'!K336</f>
        <v>5.0691244239631335</v>
      </c>
      <c r="L45" s="311">
        <f>'Plano Estatístico Analitic 2019'!L336</f>
        <v>2.4774774774774775</v>
      </c>
      <c r="M45" s="311">
        <f>'Plano Estatístico Analitic 2019'!M336</f>
        <v>0.90090090090090091</v>
      </c>
      <c r="N45" s="382">
        <f>'Plano Estatístico Analitic 2019'!N336</f>
        <v>39.489011769699701</v>
      </c>
      <c r="O45" s="382">
        <f>'Plano Estatístico Analitic 2019'!O336</f>
        <v>3.2907509808083084</v>
      </c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  <c r="AX45" s="30"/>
      <c r="AY45" s="30"/>
      <c r="AZ45" s="30"/>
      <c r="BA45" s="30"/>
      <c r="BB45" s="30"/>
      <c r="BC45" s="30"/>
      <c r="BD45" s="30"/>
      <c r="BE45" s="30"/>
      <c r="BF45" s="30"/>
      <c r="BG45" s="57"/>
      <c r="BH45" s="40"/>
      <c r="BI45" s="40"/>
      <c r="BJ45" s="40"/>
      <c r="BK45" s="40"/>
      <c r="BL45" s="40"/>
      <c r="BM45" s="40"/>
      <c r="BN45" s="40"/>
      <c r="BO45" s="40"/>
      <c r="BP45" s="40"/>
      <c r="BQ45" s="40"/>
      <c r="BR45" s="40"/>
      <c r="BS45" s="40"/>
      <c r="BT45" s="40"/>
      <c r="BU45" s="40"/>
      <c r="BV45" s="40"/>
      <c r="BW45" s="40"/>
      <c r="BX45" s="40"/>
      <c r="BY45" s="40"/>
      <c r="BZ45" s="40"/>
      <c r="CA45" s="40"/>
      <c r="CB45" s="40"/>
      <c r="CC45" s="40"/>
      <c r="CD45" s="40"/>
      <c r="CE45" s="40"/>
      <c r="CF45" s="40"/>
      <c r="CG45" s="40"/>
      <c r="CH45" s="40"/>
      <c r="CI45" s="40"/>
      <c r="CJ45" s="40"/>
      <c r="CK45" s="40"/>
      <c r="CL45" s="40"/>
      <c r="CM45" s="40"/>
      <c r="CN45" s="40"/>
      <c r="CO45" s="40"/>
      <c r="CP45" s="40"/>
      <c r="CQ45" s="40"/>
      <c r="CR45" s="40"/>
      <c r="CS45" s="40"/>
      <c r="CT45" s="40"/>
      <c r="CU45" s="40"/>
      <c r="CV45" s="40"/>
      <c r="CW45" s="40"/>
      <c r="CX45" s="40"/>
      <c r="CY45" s="40"/>
      <c r="CZ45" s="40"/>
      <c r="DA45" s="40"/>
      <c r="DB45" s="40"/>
      <c r="DC45" s="40"/>
      <c r="DD45" s="40"/>
      <c r="DE45" s="40"/>
      <c r="DF45" s="40"/>
      <c r="DG45" s="40"/>
      <c r="DH45" s="40"/>
      <c r="DI45" s="40" t="s">
        <v>15</v>
      </c>
      <c r="DJ45" s="40" t="s">
        <v>15</v>
      </c>
      <c r="DK45" s="40" t="s">
        <v>15</v>
      </c>
      <c r="DL45" s="40" t="s">
        <v>15</v>
      </c>
      <c r="DM45" s="40" t="s">
        <v>15</v>
      </c>
      <c r="DN45" s="40" t="s">
        <v>15</v>
      </c>
      <c r="DO45" s="40" t="s">
        <v>15</v>
      </c>
      <c r="DP45" s="40" t="s">
        <v>15</v>
      </c>
      <c r="DQ45" s="40" t="s">
        <v>15</v>
      </c>
      <c r="DR45" s="40" t="s">
        <v>15</v>
      </c>
      <c r="DS45" s="40" t="s">
        <v>15</v>
      </c>
      <c r="DT45" s="40" t="s">
        <v>15</v>
      </c>
      <c r="DU45" s="40" t="s">
        <v>15</v>
      </c>
      <c r="DV45" s="40" t="s">
        <v>15</v>
      </c>
      <c r="DW45" s="40" t="s">
        <v>15</v>
      </c>
      <c r="DX45" s="40" t="s">
        <v>15</v>
      </c>
      <c r="DY45" s="40" t="s">
        <v>15</v>
      </c>
      <c r="DZ45" s="40" t="s">
        <v>15</v>
      </c>
      <c r="EA45" s="40" t="s">
        <v>15</v>
      </c>
      <c r="EB45" s="40" t="s">
        <v>15</v>
      </c>
      <c r="EC45" s="40" t="s">
        <v>15</v>
      </c>
      <c r="ED45" s="40" t="s">
        <v>15</v>
      </c>
      <c r="EE45" s="40" t="s">
        <v>15</v>
      </c>
      <c r="EF45" s="40" t="s">
        <v>15</v>
      </c>
      <c r="EG45" s="40" t="s">
        <v>15</v>
      </c>
      <c r="EH45" s="40" t="s">
        <v>15</v>
      </c>
      <c r="EI45" s="40" t="s">
        <v>15</v>
      </c>
      <c r="EJ45" s="40" t="s">
        <v>15</v>
      </c>
      <c r="EK45" s="40" t="s">
        <v>15</v>
      </c>
      <c r="EL45" s="40" t="s">
        <v>15</v>
      </c>
      <c r="EM45" s="40" t="s">
        <v>15</v>
      </c>
      <c r="EN45" s="40" t="s">
        <v>15</v>
      </c>
      <c r="EO45" s="40" t="s">
        <v>15</v>
      </c>
      <c r="EP45" s="40" t="s">
        <v>15</v>
      </c>
      <c r="EQ45" s="40" t="s">
        <v>15</v>
      </c>
      <c r="ER45" s="40" t="s">
        <v>15</v>
      </c>
      <c r="ES45" s="40" t="s">
        <v>15</v>
      </c>
      <c r="ET45" s="40" t="s">
        <v>15</v>
      </c>
      <c r="EU45" s="40" t="s">
        <v>15</v>
      </c>
      <c r="EV45" s="40" t="s">
        <v>15</v>
      </c>
      <c r="EW45" s="40" t="s">
        <v>15</v>
      </c>
      <c r="EX45" s="40" t="s">
        <v>15</v>
      </c>
      <c r="EY45" s="40" t="s">
        <v>15</v>
      </c>
      <c r="EZ45" s="40" t="s">
        <v>15</v>
      </c>
      <c r="FA45" s="40" t="s">
        <v>15</v>
      </c>
      <c r="FB45" s="40" t="s">
        <v>15</v>
      </c>
      <c r="FC45" s="40" t="s">
        <v>15</v>
      </c>
      <c r="FD45" s="40" t="s">
        <v>15</v>
      </c>
      <c r="FE45" s="40" t="s">
        <v>15</v>
      </c>
      <c r="FF45" s="40" t="s">
        <v>15</v>
      </c>
      <c r="FG45" s="40" t="s">
        <v>15</v>
      </c>
      <c r="FH45" s="40" t="s">
        <v>15</v>
      </c>
      <c r="FI45" s="40" t="s">
        <v>15</v>
      </c>
      <c r="FJ45" s="40" t="s">
        <v>15</v>
      </c>
      <c r="FK45" s="40" t="s">
        <v>15</v>
      </c>
      <c r="FL45" s="40" t="s">
        <v>15</v>
      </c>
      <c r="FM45" s="40" t="s">
        <v>15</v>
      </c>
      <c r="FN45" s="40" t="s">
        <v>15</v>
      </c>
      <c r="FO45" s="40" t="s">
        <v>15</v>
      </c>
      <c r="FP45" s="40" t="s">
        <v>15</v>
      </c>
      <c r="FQ45" s="40" t="s">
        <v>15</v>
      </c>
      <c r="FR45" s="40" t="s">
        <v>15</v>
      </c>
      <c r="FS45" s="40" t="s">
        <v>15</v>
      </c>
      <c r="FT45" s="40" t="s">
        <v>15</v>
      </c>
      <c r="FU45" s="40" t="s">
        <v>15</v>
      </c>
      <c r="FV45" s="40" t="s">
        <v>15</v>
      </c>
      <c r="FW45" s="40" t="s">
        <v>15</v>
      </c>
      <c r="FX45" s="40" t="s">
        <v>15</v>
      </c>
      <c r="FY45" s="40" t="s">
        <v>15</v>
      </c>
      <c r="FZ45" s="40" t="s">
        <v>15</v>
      </c>
      <c r="GA45" s="40" t="s">
        <v>15</v>
      </c>
      <c r="GB45" s="40" t="s">
        <v>15</v>
      </c>
      <c r="GC45" s="40" t="s">
        <v>15</v>
      </c>
      <c r="GD45" s="40" t="s">
        <v>15</v>
      </c>
      <c r="GE45" s="40" t="s">
        <v>15</v>
      </c>
      <c r="GF45" s="40" t="s">
        <v>15</v>
      </c>
      <c r="GG45" s="40" t="s">
        <v>15</v>
      </c>
      <c r="GH45" s="40" t="s">
        <v>15</v>
      </c>
      <c r="GI45" s="40" t="s">
        <v>15</v>
      </c>
      <c r="GJ45" s="40" t="s">
        <v>15</v>
      </c>
      <c r="GK45" s="40" t="s">
        <v>15</v>
      </c>
      <c r="GL45" s="40" t="s">
        <v>15</v>
      </c>
      <c r="GM45" s="40" t="s">
        <v>15</v>
      </c>
      <c r="GN45" s="40" t="s">
        <v>15</v>
      </c>
      <c r="GO45" s="40" t="s">
        <v>15</v>
      </c>
      <c r="GP45" s="40" t="s">
        <v>15</v>
      </c>
      <c r="GQ45" s="40" t="s">
        <v>15</v>
      </c>
      <c r="GR45" s="40" t="s">
        <v>15</v>
      </c>
      <c r="GS45" s="40" t="s">
        <v>15</v>
      </c>
      <c r="GT45" s="40" t="s">
        <v>15</v>
      </c>
      <c r="GU45" s="40" t="s">
        <v>15</v>
      </c>
      <c r="GV45" s="40" t="s">
        <v>15</v>
      </c>
      <c r="GW45" s="40" t="s">
        <v>15</v>
      </c>
      <c r="GX45" s="40" t="s">
        <v>15</v>
      </c>
      <c r="GY45" s="40" t="s">
        <v>15</v>
      </c>
      <c r="GZ45" s="40" t="s">
        <v>15</v>
      </c>
      <c r="HA45" s="40" t="s">
        <v>15</v>
      </c>
      <c r="HB45" s="40" t="s">
        <v>15</v>
      </c>
      <c r="HC45" s="40" t="s">
        <v>15</v>
      </c>
      <c r="HD45" s="40" t="s">
        <v>15</v>
      </c>
      <c r="HE45" s="40" t="s">
        <v>15</v>
      </c>
      <c r="HF45" s="40" t="s">
        <v>15</v>
      </c>
      <c r="HG45" s="40" t="s">
        <v>15</v>
      </c>
      <c r="HH45" s="40" t="s">
        <v>15</v>
      </c>
      <c r="HI45" s="40" t="s">
        <v>15</v>
      </c>
      <c r="HJ45" s="40" t="s">
        <v>15</v>
      </c>
      <c r="HK45" s="40" t="s">
        <v>15</v>
      </c>
      <c r="HL45" s="40" t="s">
        <v>15</v>
      </c>
      <c r="HM45" s="40" t="s">
        <v>15</v>
      </c>
      <c r="HN45" s="40" t="s">
        <v>15</v>
      </c>
      <c r="HO45" s="40" t="s">
        <v>15</v>
      </c>
      <c r="HP45" s="40" t="s">
        <v>15</v>
      </c>
      <c r="HQ45" s="40" t="s">
        <v>15</v>
      </c>
      <c r="HR45" s="40" t="s">
        <v>15</v>
      </c>
      <c r="HS45" s="40" t="s">
        <v>15</v>
      </c>
      <c r="HT45" s="40" t="s">
        <v>15</v>
      </c>
      <c r="HU45" s="40" t="s">
        <v>15</v>
      </c>
      <c r="HV45" s="40" t="s">
        <v>15</v>
      </c>
      <c r="HW45" s="40" t="s">
        <v>15</v>
      </c>
      <c r="HX45" s="40" t="s">
        <v>15</v>
      </c>
      <c r="HY45" s="40" t="s">
        <v>15</v>
      </c>
      <c r="HZ45" s="40" t="s">
        <v>15</v>
      </c>
      <c r="IA45" s="40" t="s">
        <v>15</v>
      </c>
      <c r="IB45" s="40" t="s">
        <v>15</v>
      </c>
      <c r="IC45" s="40" t="s">
        <v>15</v>
      </c>
      <c r="ID45" s="40" t="s">
        <v>15</v>
      </c>
      <c r="IE45" s="40" t="s">
        <v>15</v>
      </c>
      <c r="IF45" s="40" t="s">
        <v>15</v>
      </c>
      <c r="IG45" s="40" t="s">
        <v>15</v>
      </c>
      <c r="IH45" s="40" t="s">
        <v>15</v>
      </c>
      <c r="II45" s="40" t="s">
        <v>15</v>
      </c>
      <c r="IJ45" s="40" t="s">
        <v>15</v>
      </c>
      <c r="IK45" s="40" t="s">
        <v>15</v>
      </c>
      <c r="IL45" s="40" t="s">
        <v>15</v>
      </c>
      <c r="IM45" s="40" t="s">
        <v>15</v>
      </c>
      <c r="IN45" s="40" t="s">
        <v>15</v>
      </c>
      <c r="IO45" s="40" t="s">
        <v>15</v>
      </c>
      <c r="IP45" s="40" t="s">
        <v>15</v>
      </c>
      <c r="IQ45" s="40" t="s">
        <v>15</v>
      </c>
      <c r="IR45" s="40" t="s">
        <v>15</v>
      </c>
      <c r="IS45" s="40" t="s">
        <v>15</v>
      </c>
      <c r="IT45" s="40" t="s">
        <v>15</v>
      </c>
      <c r="IU45" s="40" t="s">
        <v>15</v>
      </c>
      <c r="IV45" s="40" t="s">
        <v>15</v>
      </c>
    </row>
    <row r="46" spans="1:256" x14ac:dyDescent="0.2">
      <c r="A46" s="399" t="str">
        <f>'Plano Estatístico Analitic 2019'!A379</f>
        <v>Total de Compras</v>
      </c>
      <c r="B46" s="399">
        <f>'Plano Estatístico Analitic 2019'!B379</f>
        <v>89351.87</v>
      </c>
      <c r="C46" s="399">
        <f>'Plano Estatístico Analitic 2019'!C379</f>
        <v>47086.359999999993</v>
      </c>
      <c r="D46" s="400">
        <f>'Plano Estatístico Analitic 2019'!D379</f>
        <v>139740.45000000001</v>
      </c>
      <c r="E46" s="399">
        <f>'Plano Estatístico Analitic 2019'!E379</f>
        <v>116422.04999999999</v>
      </c>
      <c r="F46" s="399">
        <f>'Plano Estatístico Analitic 2019'!F379</f>
        <v>304223.16000000003</v>
      </c>
      <c r="G46" s="399">
        <f>'Plano Estatístico Analitic 2019'!G379</f>
        <v>207260.27</v>
      </c>
      <c r="H46" s="399">
        <f>'Plano Estatístico Analitic 2019'!H379</f>
        <v>267519.76999999996</v>
      </c>
      <c r="I46" s="399">
        <f>'Plano Estatístico Analitic 2019'!I379</f>
        <v>86241.239999999991</v>
      </c>
      <c r="J46" s="399">
        <f>'Plano Estatístico Analitic 2019'!J379</f>
        <v>260081.73</v>
      </c>
      <c r="K46" s="399">
        <f>'Plano Estatístico Analitic 2019'!K379</f>
        <v>152312.16</v>
      </c>
      <c r="L46" s="399">
        <f>'Plano Estatístico Analitic 2019'!L379</f>
        <v>464562.47000000003</v>
      </c>
      <c r="M46" s="399">
        <f>'Plano Estatístico Analitic 2019'!M379</f>
        <v>275243.01</v>
      </c>
      <c r="N46" s="359">
        <f>'Plano Estatístico Analitic 2019'!N379</f>
        <v>2410044.54</v>
      </c>
      <c r="O46" s="359">
        <f>'Plano Estatístico Analitic 2019'!O379</f>
        <v>200837.04500000001</v>
      </c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  <c r="AX46" s="30"/>
      <c r="AY46" s="30"/>
      <c r="AZ46" s="30"/>
      <c r="BA46" s="30"/>
      <c r="BB46" s="30"/>
      <c r="BC46" s="30"/>
      <c r="BD46" s="30"/>
      <c r="BE46" s="30"/>
      <c r="BF46" s="30"/>
      <c r="BG46" s="97"/>
      <c r="BH46" s="97"/>
      <c r="BI46" s="97"/>
      <c r="BJ46" s="97"/>
      <c r="BK46" s="97"/>
      <c r="BL46" s="97"/>
      <c r="BM46" s="97"/>
      <c r="BN46" s="97"/>
      <c r="BO46" s="97"/>
      <c r="BP46" s="97"/>
      <c r="BQ46" s="97"/>
      <c r="BR46" s="97"/>
      <c r="BS46" s="97"/>
      <c r="BT46" s="97"/>
      <c r="BU46" s="97"/>
      <c r="BV46" s="97"/>
      <c r="BW46" s="97"/>
      <c r="BX46" s="97"/>
      <c r="BY46" s="97"/>
      <c r="BZ46" s="97"/>
      <c r="CA46" s="97"/>
      <c r="CB46" s="97"/>
      <c r="CC46" s="97"/>
      <c r="CD46" s="97"/>
      <c r="CE46" s="97"/>
      <c r="CF46" s="97"/>
      <c r="CG46" s="97"/>
      <c r="CH46" s="97"/>
      <c r="CI46" s="97"/>
      <c r="CJ46" s="97"/>
      <c r="CK46" s="97"/>
      <c r="CL46" s="97"/>
      <c r="CM46" s="97"/>
      <c r="CN46" s="97"/>
      <c r="CO46" s="97"/>
      <c r="CP46" s="97"/>
      <c r="CQ46" s="97"/>
      <c r="CR46" s="97"/>
      <c r="CS46" s="97"/>
      <c r="CT46" s="97"/>
      <c r="CU46" s="97"/>
      <c r="CV46" s="97"/>
      <c r="CW46" s="97"/>
      <c r="CX46" s="97"/>
      <c r="CY46" s="97"/>
      <c r="CZ46" s="97"/>
      <c r="DA46" s="97"/>
      <c r="DB46" s="97"/>
      <c r="DC46" s="97"/>
      <c r="DD46" s="97"/>
      <c r="DE46" s="97"/>
      <c r="DF46" s="97"/>
      <c r="DG46" s="97"/>
      <c r="DH46" s="97"/>
      <c r="DI46" s="97"/>
      <c r="DJ46" s="97"/>
      <c r="DK46" s="97"/>
      <c r="DL46" s="97"/>
      <c r="DM46" s="97"/>
      <c r="DN46" s="97"/>
      <c r="DO46" s="97"/>
      <c r="DP46" s="97"/>
      <c r="DQ46" s="97"/>
      <c r="DR46" s="97"/>
      <c r="DS46" s="97"/>
      <c r="DT46" s="97"/>
      <c r="DU46" s="97"/>
      <c r="DV46" s="97"/>
      <c r="DW46" s="97"/>
      <c r="DX46" s="97"/>
      <c r="DY46" s="97"/>
      <c r="DZ46" s="97"/>
      <c r="EA46" s="97"/>
      <c r="EB46" s="97"/>
      <c r="EC46" s="97"/>
      <c r="ED46" s="97"/>
      <c r="EE46" s="97"/>
      <c r="EF46" s="97"/>
      <c r="EG46" s="97"/>
      <c r="EH46" s="97"/>
      <c r="EI46" s="97"/>
      <c r="EJ46" s="97"/>
      <c r="EK46" s="97"/>
      <c r="EL46" s="97"/>
      <c r="EM46" s="97"/>
      <c r="EN46" s="97"/>
      <c r="EO46" s="97"/>
      <c r="EP46" s="97"/>
      <c r="EQ46" s="97"/>
      <c r="ER46" s="97"/>
      <c r="ES46" s="97"/>
      <c r="ET46" s="97"/>
      <c r="EU46" s="97"/>
      <c r="EV46" s="97"/>
      <c r="EW46" s="97"/>
      <c r="EX46" s="97"/>
      <c r="EY46" s="97"/>
      <c r="EZ46" s="97"/>
      <c r="FA46" s="97"/>
      <c r="FB46" s="97"/>
      <c r="FC46" s="97"/>
      <c r="FD46" s="97"/>
      <c r="FE46" s="97"/>
      <c r="FF46" s="97"/>
      <c r="FG46" s="97"/>
      <c r="FH46" s="97"/>
      <c r="FI46" s="97"/>
      <c r="FJ46" s="97"/>
      <c r="FK46" s="97"/>
      <c r="FL46" s="97"/>
      <c r="FM46" s="97"/>
      <c r="FN46" s="97"/>
      <c r="FO46" s="97"/>
      <c r="FP46" s="97"/>
      <c r="FQ46" s="97"/>
      <c r="FR46" s="97"/>
      <c r="FS46" s="97"/>
      <c r="FT46" s="97"/>
      <c r="FU46" s="97"/>
      <c r="FV46" s="97"/>
      <c r="FW46" s="97"/>
      <c r="FX46" s="97"/>
      <c r="FY46" s="97"/>
      <c r="FZ46" s="97"/>
      <c r="GA46" s="97"/>
      <c r="GB46" s="97"/>
      <c r="GC46" s="97"/>
      <c r="GD46" s="97"/>
      <c r="GE46" s="97"/>
      <c r="GF46" s="97"/>
      <c r="GG46" s="97"/>
      <c r="GH46" s="97"/>
      <c r="GI46" s="97"/>
      <c r="GJ46" s="97"/>
      <c r="GK46" s="97"/>
      <c r="GL46" s="97"/>
      <c r="GM46" s="97"/>
      <c r="GN46" s="97"/>
      <c r="GO46" s="97"/>
      <c r="GP46" s="97"/>
      <c r="GQ46" s="97"/>
      <c r="GR46" s="97"/>
      <c r="GS46" s="97"/>
      <c r="GT46" s="97"/>
      <c r="GU46" s="97"/>
      <c r="GV46" s="97"/>
      <c r="GW46" s="97"/>
      <c r="GX46" s="97"/>
      <c r="GY46" s="97"/>
      <c r="GZ46" s="97"/>
      <c r="HA46" s="97"/>
      <c r="HB46" s="97"/>
      <c r="HC46" s="97"/>
      <c r="HD46" s="97"/>
      <c r="HE46" s="97"/>
      <c r="HF46" s="97"/>
      <c r="HG46" s="97"/>
      <c r="HH46" s="97"/>
      <c r="HI46" s="97"/>
      <c r="HJ46" s="97"/>
      <c r="HK46" s="97"/>
      <c r="HL46" s="97"/>
      <c r="HM46" s="97"/>
      <c r="HN46" s="97"/>
      <c r="HO46" s="97"/>
      <c r="HP46" s="97"/>
      <c r="HQ46" s="97"/>
      <c r="HR46" s="97"/>
      <c r="HS46" s="97"/>
      <c r="HT46" s="97"/>
      <c r="HU46" s="97"/>
      <c r="HV46" s="97"/>
      <c r="HW46" s="97"/>
      <c r="HX46" s="97"/>
      <c r="HY46" s="97"/>
      <c r="HZ46" s="97"/>
      <c r="IA46" s="97"/>
      <c r="IB46" s="97"/>
      <c r="IC46" s="97"/>
      <c r="ID46" s="97"/>
      <c r="IE46" s="97"/>
      <c r="IF46" s="97"/>
      <c r="IG46" s="97"/>
      <c r="IH46" s="97"/>
      <c r="II46" s="97"/>
      <c r="IJ46" s="97"/>
      <c r="IK46" s="97"/>
      <c r="IL46" s="97"/>
      <c r="IM46" s="97"/>
      <c r="IN46" s="97"/>
      <c r="IO46" s="97"/>
      <c r="IP46" s="97"/>
      <c r="IQ46" s="97"/>
      <c r="IR46" s="97"/>
      <c r="IS46" s="97"/>
      <c r="IT46" s="97"/>
      <c r="IU46" s="97"/>
      <c r="IV46" s="97"/>
    </row>
    <row r="47" spans="1:256" x14ac:dyDescent="0.2">
      <c r="A47" s="311" t="str">
        <f>'Plano Estatístico Analitic 2019'!A400</f>
        <v>Total  de Consumo</v>
      </c>
      <c r="B47" s="326">
        <f>'Plano Estatístico Analitic 2019'!B400</f>
        <v>31103.470000000005</v>
      </c>
      <c r="C47" s="326">
        <f>'Plano Estatístico Analitic 2019'!C400</f>
        <v>44079.81</v>
      </c>
      <c r="D47" s="326">
        <f>'Plano Estatístico Analitic 2019'!D400</f>
        <v>39943.550000000003</v>
      </c>
      <c r="E47" s="405">
        <f>'Plano Estatístico Analitic 2019'!E400</f>
        <v>98438.680000000008</v>
      </c>
      <c r="F47" s="405">
        <f>'Plano Estatístico Analitic 2019'!F400</f>
        <v>238199.36000000002</v>
      </c>
      <c r="G47" s="405">
        <f>'Plano Estatístico Analitic 2019'!G400</f>
        <v>122049.18000000001</v>
      </c>
      <c r="H47" s="405">
        <f>'Plano Estatístico Analitic 2019'!H400</f>
        <v>165802.86999999997</v>
      </c>
      <c r="I47" s="405">
        <f>'Plano Estatístico Analitic 2019'!I400</f>
        <v>256443.55999999994</v>
      </c>
      <c r="J47" s="405">
        <f>'Plano Estatístico Analitic 2019'!J400</f>
        <v>311104.92000000004</v>
      </c>
      <c r="K47" s="405">
        <f>'Plano Estatístico Analitic 2019'!K400</f>
        <v>153621.12999999998</v>
      </c>
      <c r="L47" s="405">
        <f>'Plano Estatístico Analitic 2019'!L400</f>
        <v>477249.7</v>
      </c>
      <c r="M47" s="405">
        <f>'Plano Estatístico Analitic 2019'!M400</f>
        <v>252640.01000000004</v>
      </c>
      <c r="N47" s="377">
        <f>'Plano Estatístico Analitic 2019'!N400</f>
        <v>2190676.2399999998</v>
      </c>
      <c r="O47" s="377">
        <f>'Plano Estatístico Analitic 2019'!O400</f>
        <v>182556.3533333333</v>
      </c>
    </row>
    <row r="48" spans="1:256" x14ac:dyDescent="0.2">
      <c r="A48" s="209" t="str">
        <f>'Plano Estatístico Analitic 2019'!A401</f>
        <v>Valor  Atual do Estoque</v>
      </c>
      <c r="B48" s="225">
        <f>'Plano Estatístico Analitic 2019'!B401</f>
        <v>403421.06</v>
      </c>
      <c r="C48" s="225">
        <f>'Plano Estatístico Analitic 2019'!C401</f>
        <v>405201.81</v>
      </c>
      <c r="D48" s="225">
        <f>'Plano Estatístico Analitic 2019'!D401</f>
        <v>504998.71</v>
      </c>
      <c r="E48" s="401">
        <f>'Plano Estatístico Analitic 2019'!E401</f>
        <v>522982.08</v>
      </c>
      <c r="F48" s="401">
        <f>'Plano Estatístico Analitic 2019'!F401</f>
        <v>591267.54</v>
      </c>
      <c r="G48" s="401">
        <f>'Plano Estatístico Analitic 2019'!G401</f>
        <v>676377.81</v>
      </c>
      <c r="H48" s="401">
        <f>'Plano Estatístico Analitic 2019'!H401</f>
        <v>777471.47</v>
      </c>
      <c r="I48" s="401">
        <f>'Plano Estatístico Analitic 2019'!I401</f>
        <v>606721.92000000004</v>
      </c>
      <c r="J48" s="401">
        <f>'Plano Estatístico Analitic 2019'!J401</f>
        <v>553222.9</v>
      </c>
      <c r="K48" s="401">
        <f>'Plano Estatístico Analitic 2019'!K401</f>
        <v>551153.66</v>
      </c>
      <c r="L48" s="401">
        <f>'Plano Estatístico Analitic 2019'!L401</f>
        <v>532187.51</v>
      </c>
      <c r="M48" s="401">
        <f>'Plano Estatístico Analitic 2019'!M401</f>
        <v>653425.03</v>
      </c>
      <c r="N48" s="359">
        <f>'Plano Estatístico Analitic 2019'!N401</f>
        <v>653425.03</v>
      </c>
      <c r="O48" s="359">
        <f>'Plano Estatístico Analitic 2019'!O401</f>
        <v>564869.29166666674</v>
      </c>
    </row>
    <row r="49" spans="1:15" x14ac:dyDescent="0.2">
      <c r="A49" s="612"/>
      <c r="B49" s="613"/>
      <c r="C49" s="613"/>
      <c r="D49" s="613"/>
      <c r="E49" s="613"/>
      <c r="F49" s="613"/>
      <c r="G49" s="613"/>
      <c r="H49" s="613"/>
      <c r="I49" s="613"/>
      <c r="J49" s="613"/>
      <c r="K49" s="613"/>
      <c r="L49" s="613"/>
      <c r="M49" s="613"/>
      <c r="N49" s="613"/>
      <c r="O49" s="614"/>
    </row>
    <row r="50" spans="1:15" ht="14.25" x14ac:dyDescent="0.2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</row>
    <row r="51" spans="1:15" x14ac:dyDescent="0.2">
      <c r="A51" s="604" t="s">
        <v>379</v>
      </c>
      <c r="B51" s="605"/>
      <c r="C51" s="605"/>
      <c r="D51" s="605"/>
      <c r="E51" s="605"/>
      <c r="F51" s="605"/>
      <c r="G51" s="605"/>
      <c r="H51" s="605"/>
      <c r="I51" s="605"/>
      <c r="J51" s="605"/>
      <c r="K51" s="605"/>
      <c r="L51" s="605"/>
      <c r="M51" s="605"/>
      <c r="N51" s="605"/>
      <c r="O51" s="606"/>
    </row>
    <row r="52" spans="1:15" ht="6.75" customHeight="1" x14ac:dyDescent="0.2">
      <c r="A52" s="607"/>
      <c r="B52" s="607"/>
      <c r="C52" s="607"/>
      <c r="D52" s="607"/>
      <c r="E52" s="607"/>
      <c r="F52" s="607"/>
      <c r="G52" s="607"/>
      <c r="H52" s="607"/>
      <c r="I52" s="607"/>
      <c r="J52" s="607"/>
      <c r="K52" s="607"/>
      <c r="L52" s="607"/>
      <c r="M52" s="607"/>
      <c r="N52" s="607"/>
      <c r="O52" s="607"/>
    </row>
    <row r="53" spans="1:15" s="53" customFormat="1" x14ac:dyDescent="0.2">
      <c r="A53" s="355" t="s">
        <v>439</v>
      </c>
      <c r="B53" s="356">
        <v>43466</v>
      </c>
      <c r="C53" s="356">
        <v>43497</v>
      </c>
      <c r="D53" s="356">
        <v>43525</v>
      </c>
      <c r="E53" s="356">
        <v>43556</v>
      </c>
      <c r="F53" s="356">
        <v>43586</v>
      </c>
      <c r="G53" s="356">
        <v>43617</v>
      </c>
      <c r="H53" s="356">
        <v>43647</v>
      </c>
      <c r="I53" s="356">
        <v>43678</v>
      </c>
      <c r="J53" s="356">
        <v>43709</v>
      </c>
      <c r="K53" s="356">
        <v>43739</v>
      </c>
      <c r="L53" s="356">
        <v>43770</v>
      </c>
      <c r="M53" s="356">
        <v>43800</v>
      </c>
      <c r="N53" s="356" t="s">
        <v>438</v>
      </c>
      <c r="O53" s="356" t="s">
        <v>380</v>
      </c>
    </row>
    <row r="54" spans="1:15" s="53" customFormat="1" ht="14.25" x14ac:dyDescent="0.2">
      <c r="A54" s="383" t="s">
        <v>74</v>
      </c>
      <c r="B54" s="384">
        <f>'Plano Estatístico Analitic 2019'!B24</f>
        <v>17</v>
      </c>
      <c r="C54" s="384">
        <f>'Plano Estatístico Analitic 2019'!C24</f>
        <v>20</v>
      </c>
      <c r="D54" s="384">
        <f>'Plano Estatístico Analitic 2019'!D24</f>
        <v>30</v>
      </c>
      <c r="E54" s="384">
        <f>'Plano Estatístico Analitic 2019'!E24</f>
        <v>54</v>
      </c>
      <c r="F54" s="384">
        <f>'Plano Estatístico Analitic 2019'!F24</f>
        <v>69</v>
      </c>
      <c r="G54" s="384">
        <f>'Plano Estatístico Analitic 2019'!G24</f>
        <v>56</v>
      </c>
      <c r="H54" s="384">
        <f>'Plano Estatístico Analitic 2019'!H24</f>
        <v>54</v>
      </c>
      <c r="I54" s="384">
        <f>'Plano Estatístico Analitic 2019'!I24</f>
        <v>54</v>
      </c>
      <c r="J54" s="384">
        <f>'Plano Estatístico Analitic 2019'!J24</f>
        <v>82</v>
      </c>
      <c r="K54" s="384">
        <f>'Plano Estatístico Analitic 2019'!K24</f>
        <v>63</v>
      </c>
      <c r="L54" s="384">
        <f>'Plano Estatístico Analitic 2019'!L24</f>
        <v>76</v>
      </c>
      <c r="M54" s="384">
        <f>'Plano Estatístico Analitic 2019'!M24</f>
        <v>60</v>
      </c>
      <c r="N54" s="384">
        <f>'Plano Estatístico Analitic 2019'!N24</f>
        <v>635</v>
      </c>
      <c r="O54" s="384">
        <f>'Plano Estatístico Analitic 2019'!O24</f>
        <v>52.916666666666664</v>
      </c>
    </row>
    <row r="55" spans="1:15" s="53" customFormat="1" ht="14.25" x14ac:dyDescent="0.2">
      <c r="A55" s="337" t="s">
        <v>30</v>
      </c>
      <c r="B55" s="391">
        <f>'Plano Estatístico Analitic 2019'!B25</f>
        <v>55</v>
      </c>
      <c r="C55" s="391">
        <f>'Plano Estatístico Analitic 2019'!C25</f>
        <v>70</v>
      </c>
      <c r="D55" s="391">
        <f>'Plano Estatístico Analitic 2019'!D25</f>
        <v>92</v>
      </c>
      <c r="E55" s="391">
        <f>'Plano Estatístico Analitic 2019'!E25</f>
        <v>77</v>
      </c>
      <c r="F55" s="391">
        <f>'Plano Estatístico Analitic 2019'!F25</f>
        <v>114</v>
      </c>
      <c r="G55" s="391">
        <f>'Plano Estatístico Analitic 2019'!G25</f>
        <v>72</v>
      </c>
      <c r="H55" s="391">
        <f>'Plano Estatístico Analitic 2019'!H25</f>
        <v>103</v>
      </c>
      <c r="I55" s="391">
        <f>'Plano Estatístico Analitic 2019'!I25</f>
        <v>114</v>
      </c>
      <c r="J55" s="391">
        <f>'Plano Estatístico Analitic 2019'!J25</f>
        <v>116</v>
      </c>
      <c r="K55" s="391">
        <f>'Plano Estatístico Analitic 2019'!K25</f>
        <v>101</v>
      </c>
      <c r="L55" s="391">
        <f>'Plano Estatístico Analitic 2019'!L25</f>
        <v>135</v>
      </c>
      <c r="M55" s="391">
        <f>'Plano Estatístico Analitic 2019'!M25</f>
        <v>113</v>
      </c>
      <c r="N55" s="391">
        <f>'Plano Estatístico Analitic 2019'!N25</f>
        <v>1162</v>
      </c>
      <c r="O55" s="391">
        <f>'Plano Estatístico Analitic 2019'!O25</f>
        <v>96.833333333333329</v>
      </c>
    </row>
    <row r="56" spans="1:15" s="53" customFormat="1" ht="14.25" x14ac:dyDescent="0.2">
      <c r="A56" s="383" t="s">
        <v>75</v>
      </c>
      <c r="B56" s="384">
        <f>'Plano Estatístico Analitic 2019'!B26</f>
        <v>107</v>
      </c>
      <c r="C56" s="384">
        <f>'Plano Estatístico Analitic 2019'!C26</f>
        <v>65</v>
      </c>
      <c r="D56" s="384">
        <f>'Plano Estatístico Analitic 2019'!D26</f>
        <v>81</v>
      </c>
      <c r="E56" s="384">
        <f>'Plano Estatístico Analitic 2019'!E26</f>
        <v>111</v>
      </c>
      <c r="F56" s="384">
        <f>'Plano Estatístico Analitic 2019'!F26</f>
        <v>106</v>
      </c>
      <c r="G56" s="384">
        <f>'Plano Estatístico Analitic 2019'!G26</f>
        <v>161</v>
      </c>
      <c r="H56" s="384">
        <f>'Plano Estatístico Analitic 2019'!H26</f>
        <v>180</v>
      </c>
      <c r="I56" s="384">
        <f>'Plano Estatístico Analitic 2019'!I26</f>
        <v>260</v>
      </c>
      <c r="J56" s="384">
        <f>'Plano Estatístico Analitic 2019'!J26</f>
        <v>260</v>
      </c>
      <c r="K56" s="384">
        <f>'Plano Estatístico Analitic 2019'!K26</f>
        <v>210</v>
      </c>
      <c r="L56" s="384">
        <f>'Plano Estatístico Analitic 2019'!L26</f>
        <v>214</v>
      </c>
      <c r="M56" s="384">
        <f>'Plano Estatístico Analitic 2019'!M26</f>
        <v>225</v>
      </c>
      <c r="N56" s="384">
        <f>'Plano Estatístico Analitic 2019'!N26</f>
        <v>1980</v>
      </c>
      <c r="O56" s="384">
        <f>'Plano Estatístico Analitic 2019'!O26</f>
        <v>165</v>
      </c>
    </row>
    <row r="57" spans="1:15" s="53" customFormat="1" ht="14.25" x14ac:dyDescent="0.2">
      <c r="A57" s="337" t="s">
        <v>76</v>
      </c>
      <c r="B57" s="391">
        <f>'Plano Estatístico Analitic 2019'!B27</f>
        <v>174</v>
      </c>
      <c r="C57" s="391">
        <f>'Plano Estatístico Analitic 2019'!C27</f>
        <v>90</v>
      </c>
      <c r="D57" s="391">
        <f>'Plano Estatístico Analitic 2019'!D27</f>
        <v>89</v>
      </c>
      <c r="E57" s="391">
        <f>'Plano Estatístico Analitic 2019'!E27</f>
        <v>99</v>
      </c>
      <c r="F57" s="391">
        <f>'Plano Estatístico Analitic 2019'!F27</f>
        <v>123</v>
      </c>
      <c r="G57" s="391">
        <f>'Plano Estatístico Analitic 2019'!G27</f>
        <v>86</v>
      </c>
      <c r="H57" s="391">
        <f>'Plano Estatístico Analitic 2019'!H27</f>
        <v>107</v>
      </c>
      <c r="I57" s="391">
        <f>'Plano Estatístico Analitic 2019'!I27</f>
        <v>153</v>
      </c>
      <c r="J57" s="391">
        <f>'Plano Estatístico Analitic 2019'!J27</f>
        <v>137</v>
      </c>
      <c r="K57" s="391">
        <f>'Plano Estatístico Analitic 2019'!K27</f>
        <v>162</v>
      </c>
      <c r="L57" s="391">
        <f>'Plano Estatístico Analitic 2019'!L27</f>
        <v>177</v>
      </c>
      <c r="M57" s="391">
        <f>'Plano Estatístico Analitic 2019'!M27</f>
        <v>109</v>
      </c>
      <c r="N57" s="391">
        <f>'Plano Estatístico Analitic 2019'!N27</f>
        <v>1506</v>
      </c>
      <c r="O57" s="391">
        <f>'Plano Estatístico Analitic 2019'!O27</f>
        <v>125.5</v>
      </c>
    </row>
    <row r="58" spans="1:15" s="53" customFormat="1" ht="14.25" x14ac:dyDescent="0.2">
      <c r="A58" s="383" t="s">
        <v>77</v>
      </c>
      <c r="B58" s="384">
        <f>'Plano Estatístico Analitic 2019'!B28</f>
        <v>65</v>
      </c>
      <c r="C58" s="384">
        <f>'Plano Estatístico Analitic 2019'!C28</f>
        <v>46</v>
      </c>
      <c r="D58" s="384">
        <f>'Plano Estatístico Analitic 2019'!D28</f>
        <v>41</v>
      </c>
      <c r="E58" s="384">
        <f>'Plano Estatístico Analitic 2019'!E28</f>
        <v>55</v>
      </c>
      <c r="F58" s="384">
        <f>'Plano Estatístico Analitic 2019'!F28</f>
        <v>66</v>
      </c>
      <c r="G58" s="384">
        <f>'Plano Estatístico Analitic 2019'!G28</f>
        <v>57</v>
      </c>
      <c r="H58" s="384">
        <f>'Plano Estatístico Analitic 2019'!H28</f>
        <v>65</v>
      </c>
      <c r="I58" s="384">
        <f>'Plano Estatístico Analitic 2019'!I28</f>
        <v>65</v>
      </c>
      <c r="J58" s="384">
        <f>'Plano Estatístico Analitic 2019'!J28</f>
        <v>58</v>
      </c>
      <c r="K58" s="384">
        <f>'Plano Estatístico Analitic 2019'!K28</f>
        <v>108</v>
      </c>
      <c r="L58" s="384">
        <f>'Plano Estatístico Analitic 2019'!L28</f>
        <v>108</v>
      </c>
      <c r="M58" s="384">
        <f>'Plano Estatístico Analitic 2019'!M28</f>
        <v>43</v>
      </c>
      <c r="N58" s="384">
        <f>'Plano Estatístico Analitic 2019'!N28</f>
        <v>777</v>
      </c>
      <c r="O58" s="384">
        <f>'Plano Estatístico Analitic 2019'!O28</f>
        <v>64.75</v>
      </c>
    </row>
    <row r="59" spans="1:15" s="53" customFormat="1" ht="14.25" x14ac:dyDescent="0.2">
      <c r="A59" s="337" t="s">
        <v>78</v>
      </c>
      <c r="B59" s="391">
        <f>'Plano Estatístico Analitic 2019'!B29</f>
        <v>143</v>
      </c>
      <c r="C59" s="391">
        <f>'Plano Estatístico Analitic 2019'!C29</f>
        <v>103</v>
      </c>
      <c r="D59" s="391">
        <f>'Plano Estatístico Analitic 2019'!D29</f>
        <v>96</v>
      </c>
      <c r="E59" s="391">
        <f>'Plano Estatístico Analitic 2019'!E29</f>
        <v>186</v>
      </c>
      <c r="F59" s="391">
        <f>'Plano Estatístico Analitic 2019'!F29</f>
        <v>183</v>
      </c>
      <c r="G59" s="391">
        <f>'Plano Estatístico Analitic 2019'!G29</f>
        <v>219</v>
      </c>
      <c r="H59" s="391">
        <f>'Plano Estatístico Analitic 2019'!H29</f>
        <v>125</v>
      </c>
      <c r="I59" s="391">
        <f>'Plano Estatístico Analitic 2019'!I29</f>
        <v>165</v>
      </c>
      <c r="J59" s="391">
        <f>'Plano Estatístico Analitic 2019'!J29</f>
        <v>202</v>
      </c>
      <c r="K59" s="391">
        <f>'Plano Estatístico Analitic 2019'!K29</f>
        <v>188</v>
      </c>
      <c r="L59" s="391">
        <f>'Plano Estatístico Analitic 2019'!L29</f>
        <v>123</v>
      </c>
      <c r="M59" s="391">
        <f>'Plano Estatístico Analitic 2019'!M29</f>
        <v>177</v>
      </c>
      <c r="N59" s="391">
        <f>'Plano Estatístico Analitic 2019'!N29</f>
        <v>1910</v>
      </c>
      <c r="O59" s="391">
        <f>'Plano Estatístico Analitic 2019'!O29</f>
        <v>159.16666666666666</v>
      </c>
    </row>
    <row r="60" spans="1:15" s="53" customFormat="1" ht="14.25" x14ac:dyDescent="0.2">
      <c r="A60" s="383" t="s">
        <v>79</v>
      </c>
      <c r="B60" s="384">
        <f>'Plano Estatístico Analitic 2019'!B30</f>
        <v>308</v>
      </c>
      <c r="C60" s="384">
        <f>'Plano Estatístico Analitic 2019'!C30</f>
        <v>246</v>
      </c>
      <c r="D60" s="384">
        <f>'Plano Estatístico Analitic 2019'!D30</f>
        <v>272</v>
      </c>
      <c r="E60" s="384">
        <f>'Plano Estatístico Analitic 2019'!E30</f>
        <v>295</v>
      </c>
      <c r="F60" s="384">
        <f>'Plano Estatístico Analitic 2019'!F30</f>
        <v>217</v>
      </c>
      <c r="G60" s="384">
        <f>'Plano Estatístico Analitic 2019'!G30</f>
        <v>103</v>
      </c>
      <c r="H60" s="384">
        <f>'Plano Estatístico Analitic 2019'!H30</f>
        <v>221</v>
      </c>
      <c r="I60" s="384">
        <f>'Plano Estatístico Analitic 2019'!I30</f>
        <v>288</v>
      </c>
      <c r="J60" s="384">
        <f>'Plano Estatístico Analitic 2019'!J30</f>
        <v>270</v>
      </c>
      <c r="K60" s="384">
        <f>'Plano Estatístico Analitic 2019'!K30</f>
        <v>277</v>
      </c>
      <c r="L60" s="384">
        <f>'Plano Estatístico Analitic 2019'!L30</f>
        <v>284</v>
      </c>
      <c r="M60" s="384">
        <f>'Plano Estatístico Analitic 2019'!M30</f>
        <v>278</v>
      </c>
      <c r="N60" s="384">
        <f>'Plano Estatístico Analitic 2019'!N30</f>
        <v>3059</v>
      </c>
      <c r="O60" s="384">
        <f>'Plano Estatístico Analitic 2019'!O30</f>
        <v>254.91666666666666</v>
      </c>
    </row>
    <row r="61" spans="1:15" s="53" customFormat="1" ht="14.25" x14ac:dyDescent="0.2">
      <c r="A61" s="337" t="s">
        <v>80</v>
      </c>
      <c r="B61" s="391">
        <f>'Plano Estatístico Analitic 2019'!B31</f>
        <v>197</v>
      </c>
      <c r="C61" s="391">
        <f>'Plano Estatístico Analitic 2019'!C31</f>
        <v>400</v>
      </c>
      <c r="D61" s="391">
        <f>'Plano Estatístico Analitic 2019'!D31</f>
        <v>170</v>
      </c>
      <c r="E61" s="391">
        <f>'Plano Estatístico Analitic 2019'!E31</f>
        <v>193</v>
      </c>
      <c r="F61" s="391">
        <f>'Plano Estatístico Analitic 2019'!F31</f>
        <v>165</v>
      </c>
      <c r="G61" s="391">
        <f>'Plano Estatístico Analitic 2019'!G31</f>
        <v>125</v>
      </c>
      <c r="H61" s="391">
        <f>'Plano Estatístico Analitic 2019'!H31</f>
        <v>167</v>
      </c>
      <c r="I61" s="391">
        <f>'Plano Estatístico Analitic 2019'!I31</f>
        <v>258</v>
      </c>
      <c r="J61" s="391">
        <f>'Plano Estatístico Analitic 2019'!J31</f>
        <v>292</v>
      </c>
      <c r="K61" s="391">
        <f>'Plano Estatístico Analitic 2019'!K31</f>
        <v>344</v>
      </c>
      <c r="L61" s="391">
        <f>'Plano Estatístico Analitic 2019'!L31</f>
        <v>360</v>
      </c>
      <c r="M61" s="391">
        <f>'Plano Estatístico Analitic 2019'!M31</f>
        <v>345</v>
      </c>
      <c r="N61" s="391">
        <f>'Plano Estatístico Analitic 2019'!N31</f>
        <v>3016</v>
      </c>
      <c r="O61" s="391">
        <f>'Plano Estatístico Analitic 2019'!O31</f>
        <v>251.33333333333334</v>
      </c>
    </row>
    <row r="62" spans="1:15" s="53" customFormat="1" ht="14.25" x14ac:dyDescent="0.2">
      <c r="A62" s="383" t="s">
        <v>370</v>
      </c>
      <c r="B62" s="384">
        <f>'Plano Estatístico Analitic 2019'!B32</f>
        <v>378</v>
      </c>
      <c r="C62" s="384">
        <f>'Plano Estatístico Analitic 2019'!C32</f>
        <v>151</v>
      </c>
      <c r="D62" s="384">
        <f>'Plano Estatístico Analitic 2019'!D32</f>
        <v>122</v>
      </c>
      <c r="E62" s="384">
        <f>'Plano Estatístico Analitic 2019'!E32</f>
        <v>172</v>
      </c>
      <c r="F62" s="384">
        <f>'Plano Estatístico Analitic 2019'!F32</f>
        <v>268</v>
      </c>
      <c r="G62" s="384">
        <f>'Plano Estatístico Analitic 2019'!G32</f>
        <v>181</v>
      </c>
      <c r="H62" s="384">
        <f>'Plano Estatístico Analitic 2019'!H32</f>
        <v>276</v>
      </c>
      <c r="I62" s="384">
        <f>'Plano Estatístico Analitic 2019'!I32</f>
        <v>526</v>
      </c>
      <c r="J62" s="384">
        <f>'Plano Estatístico Analitic 2019'!J32</f>
        <v>332</v>
      </c>
      <c r="K62" s="384">
        <f>'Plano Estatístico Analitic 2019'!K32</f>
        <v>336</v>
      </c>
      <c r="L62" s="384">
        <f>'Plano Estatístico Analitic 2019'!L32</f>
        <v>252</v>
      </c>
      <c r="M62" s="384">
        <f>'Plano Estatístico Analitic 2019'!M32</f>
        <v>222</v>
      </c>
      <c r="N62" s="384">
        <f>'Plano Estatístico Analitic 2019'!N32</f>
        <v>3216</v>
      </c>
      <c r="O62" s="384">
        <f>'Plano Estatístico Analitic 2019'!O32</f>
        <v>268</v>
      </c>
    </row>
    <row r="63" spans="1:15" s="53" customFormat="1" ht="14.25" x14ac:dyDescent="0.2">
      <c r="A63" s="337" t="s">
        <v>81</v>
      </c>
      <c r="B63" s="391">
        <f>'Plano Estatístico Analitic 2019'!B33</f>
        <v>497</v>
      </c>
      <c r="C63" s="391">
        <f>'Plano Estatístico Analitic 2019'!C33</f>
        <v>202</v>
      </c>
      <c r="D63" s="391">
        <f>'Plano Estatístico Analitic 2019'!D33</f>
        <v>184</v>
      </c>
      <c r="E63" s="391">
        <f>'Plano Estatístico Analitic 2019'!E33</f>
        <v>244</v>
      </c>
      <c r="F63" s="391">
        <f>'Plano Estatístico Analitic 2019'!F33</f>
        <v>252</v>
      </c>
      <c r="G63" s="391">
        <f>'Plano Estatístico Analitic 2019'!G33</f>
        <v>198</v>
      </c>
      <c r="H63" s="391">
        <f>'Plano Estatístico Analitic 2019'!H33</f>
        <v>336</v>
      </c>
      <c r="I63" s="391">
        <f>'Plano Estatístico Analitic 2019'!I33</f>
        <v>289</v>
      </c>
      <c r="J63" s="391">
        <f>'Plano Estatístico Analitic 2019'!J33</f>
        <v>366</v>
      </c>
      <c r="K63" s="391">
        <f>'Plano Estatístico Analitic 2019'!K33</f>
        <v>360</v>
      </c>
      <c r="L63" s="391">
        <f>'Plano Estatístico Analitic 2019'!L33</f>
        <v>371</v>
      </c>
      <c r="M63" s="391">
        <f>'Plano Estatístico Analitic 2019'!M33</f>
        <v>313</v>
      </c>
      <c r="N63" s="391">
        <f>'Plano Estatístico Analitic 2019'!N33</f>
        <v>3612</v>
      </c>
      <c r="O63" s="391">
        <f>'Plano Estatístico Analitic 2019'!O33</f>
        <v>301</v>
      </c>
    </row>
    <row r="64" spans="1:15" s="53" customFormat="1" ht="14.25" x14ac:dyDescent="0.2">
      <c r="A64" s="383" t="s">
        <v>82</v>
      </c>
      <c r="B64" s="384">
        <f>'Plano Estatístico Analitic 2019'!B34</f>
        <v>50</v>
      </c>
      <c r="C64" s="384">
        <f>'Plano Estatístico Analitic 2019'!C34</f>
        <v>53</v>
      </c>
      <c r="D64" s="384">
        <f>'Plano Estatístico Analitic 2019'!D34</f>
        <v>54</v>
      </c>
      <c r="E64" s="384">
        <f>'Plano Estatístico Analitic 2019'!E34</f>
        <v>34</v>
      </c>
      <c r="F64" s="384">
        <f>'Plano Estatístico Analitic 2019'!F34</f>
        <v>89</v>
      </c>
      <c r="G64" s="384">
        <f>'Plano Estatístico Analitic 2019'!G34</f>
        <v>61</v>
      </c>
      <c r="H64" s="384">
        <f>'Plano Estatístico Analitic 2019'!H34</f>
        <v>109</v>
      </c>
      <c r="I64" s="384">
        <f>'Plano Estatístico Analitic 2019'!I34</f>
        <v>95</v>
      </c>
      <c r="J64" s="384">
        <f>'Plano Estatístico Analitic 2019'!J34</f>
        <v>148</v>
      </c>
      <c r="K64" s="384">
        <f>'Plano Estatístico Analitic 2019'!K34</f>
        <v>71</v>
      </c>
      <c r="L64" s="384">
        <f>'Plano Estatístico Analitic 2019'!L34</f>
        <v>110</v>
      </c>
      <c r="M64" s="384">
        <f>'Plano Estatístico Analitic 2019'!M34</f>
        <v>78</v>
      </c>
      <c r="N64" s="384">
        <f>'Plano Estatístico Analitic 2019'!N34</f>
        <v>952</v>
      </c>
      <c r="O64" s="384">
        <f>'Plano Estatístico Analitic 2019'!O34</f>
        <v>79.333333333333329</v>
      </c>
    </row>
    <row r="65" spans="1:15" s="53" customFormat="1" ht="14.25" x14ac:dyDescent="0.2">
      <c r="A65" s="337" t="s">
        <v>83</v>
      </c>
      <c r="B65" s="391">
        <f>'Plano Estatístico Analitic 2019'!B35</f>
        <v>23</v>
      </c>
      <c r="C65" s="391">
        <f>'Plano Estatístico Analitic 2019'!C35</f>
        <v>10</v>
      </c>
      <c r="D65" s="391">
        <f>'Plano Estatístico Analitic 2019'!D35</f>
        <v>23</v>
      </c>
      <c r="E65" s="391">
        <f>'Plano Estatístico Analitic 2019'!E35</f>
        <v>12</v>
      </c>
      <c r="F65" s="391">
        <f>'Plano Estatístico Analitic 2019'!F35</f>
        <v>41</v>
      </c>
      <c r="G65" s="391">
        <f>'Plano Estatístico Analitic 2019'!G35</f>
        <v>21</v>
      </c>
      <c r="H65" s="391">
        <f>'Plano Estatístico Analitic 2019'!H35</f>
        <v>30</v>
      </c>
      <c r="I65" s="391">
        <f>'Plano Estatístico Analitic 2019'!I35</f>
        <v>57</v>
      </c>
      <c r="J65" s="391">
        <f>'Plano Estatístico Analitic 2019'!J35</f>
        <v>36</v>
      </c>
      <c r="K65" s="391">
        <f>'Plano Estatístico Analitic 2019'!K35</f>
        <v>47</v>
      </c>
      <c r="L65" s="391">
        <f>'Plano Estatístico Analitic 2019'!L35</f>
        <v>98</v>
      </c>
      <c r="M65" s="391">
        <f>'Plano Estatístico Analitic 2019'!M35</f>
        <v>92</v>
      </c>
      <c r="N65" s="391">
        <f>'Plano Estatístico Analitic 2019'!N35</f>
        <v>490</v>
      </c>
      <c r="O65" s="391">
        <f>'Plano Estatístico Analitic 2019'!O35</f>
        <v>40.833333333333336</v>
      </c>
    </row>
    <row r="66" spans="1:15" s="53" customFormat="1" ht="14.25" x14ac:dyDescent="0.2">
      <c r="A66" s="383" t="s">
        <v>84</v>
      </c>
      <c r="B66" s="384">
        <f>'Plano Estatístico Analitic 2019'!B36</f>
        <v>105</v>
      </c>
      <c r="C66" s="384">
        <f>'Plano Estatístico Analitic 2019'!C36</f>
        <v>122</v>
      </c>
      <c r="D66" s="384">
        <f>'Plano Estatístico Analitic 2019'!D36</f>
        <v>87</v>
      </c>
      <c r="E66" s="384">
        <f>'Plano Estatístico Analitic 2019'!E36</f>
        <v>99</v>
      </c>
      <c r="F66" s="384">
        <f>'Plano Estatístico Analitic 2019'!F36</f>
        <v>109</v>
      </c>
      <c r="G66" s="384">
        <f>'Plano Estatístico Analitic 2019'!G36</f>
        <v>132</v>
      </c>
      <c r="H66" s="384">
        <f>'Plano Estatístico Analitic 2019'!H36</f>
        <v>109</v>
      </c>
      <c r="I66" s="384">
        <f>'Plano Estatístico Analitic 2019'!I36</f>
        <v>95</v>
      </c>
      <c r="J66" s="384">
        <f>'Plano Estatístico Analitic 2019'!J36</f>
        <v>149</v>
      </c>
      <c r="K66" s="384">
        <f>'Plano Estatístico Analitic 2019'!K36</f>
        <v>187</v>
      </c>
      <c r="L66" s="384">
        <f>'Plano Estatístico Analitic 2019'!L36</f>
        <v>179</v>
      </c>
      <c r="M66" s="384">
        <f>'Plano Estatístico Analitic 2019'!M36</f>
        <v>177</v>
      </c>
      <c r="N66" s="384">
        <f>'Plano Estatístico Analitic 2019'!N36</f>
        <v>1550</v>
      </c>
      <c r="O66" s="384">
        <f>'Plano Estatístico Analitic 2019'!O36</f>
        <v>129.16666666666666</v>
      </c>
    </row>
    <row r="67" spans="1:15" s="53" customFormat="1" ht="14.25" x14ac:dyDescent="0.2">
      <c r="A67" s="337" t="s">
        <v>85</v>
      </c>
      <c r="B67" s="391">
        <f>'Plano Estatístico Analitic 2019'!B37</f>
        <v>89</v>
      </c>
      <c r="C67" s="391">
        <f>'Plano Estatístico Analitic 2019'!C37</f>
        <v>172</v>
      </c>
      <c r="D67" s="391">
        <f>'Plano Estatístico Analitic 2019'!D37</f>
        <v>212</v>
      </c>
      <c r="E67" s="391">
        <f>'Plano Estatístico Analitic 2019'!E37</f>
        <v>499</v>
      </c>
      <c r="F67" s="391">
        <f>'Plano Estatístico Analitic 2019'!F37</f>
        <v>1117</v>
      </c>
      <c r="G67" s="391">
        <f>'Plano Estatístico Analitic 2019'!G37</f>
        <v>771</v>
      </c>
      <c r="H67" s="391">
        <f>'Plano Estatístico Analitic 2019'!H37</f>
        <v>1191</v>
      </c>
      <c r="I67" s="391">
        <f>'Plano Estatístico Analitic 2019'!I37</f>
        <v>1035</v>
      </c>
      <c r="J67" s="391">
        <f>'Plano Estatístico Analitic 2019'!J37</f>
        <v>883</v>
      </c>
      <c r="K67" s="391">
        <f>'Plano Estatístico Analitic 2019'!K37</f>
        <v>1119</v>
      </c>
      <c r="L67" s="391">
        <f>'Plano Estatístico Analitic 2019'!L37</f>
        <v>1089</v>
      </c>
      <c r="M67" s="391">
        <f>'Plano Estatístico Analitic 2019'!M37</f>
        <v>721</v>
      </c>
      <c r="N67" s="391">
        <f>'Plano Estatístico Analitic 2019'!N37</f>
        <v>8898</v>
      </c>
      <c r="O67" s="391">
        <f>'Plano Estatístico Analitic 2019'!O37</f>
        <v>741.5</v>
      </c>
    </row>
    <row r="68" spans="1:15" s="53" customFormat="1" ht="14.25" x14ac:dyDescent="0.2">
      <c r="A68" s="383" t="s">
        <v>86</v>
      </c>
      <c r="B68" s="384">
        <f>'Plano Estatístico Analitic 2019'!B38</f>
        <v>62</v>
      </c>
      <c r="C68" s="384">
        <f>'Plano Estatístico Analitic 2019'!C38</f>
        <v>203</v>
      </c>
      <c r="D68" s="384">
        <f>'Plano Estatístico Analitic 2019'!D38</f>
        <v>83</v>
      </c>
      <c r="E68" s="384">
        <f>'Plano Estatístico Analitic 2019'!E38</f>
        <v>80</v>
      </c>
      <c r="F68" s="384">
        <f>'Plano Estatístico Analitic 2019'!F38</f>
        <v>80</v>
      </c>
      <c r="G68" s="384">
        <f>'Plano Estatístico Analitic 2019'!G38</f>
        <v>25</v>
      </c>
      <c r="H68" s="384">
        <f>'Plano Estatístico Analitic 2019'!H38</f>
        <v>38</v>
      </c>
      <c r="I68" s="384">
        <f>'Plano Estatístico Analitic 2019'!I38</f>
        <v>23</v>
      </c>
      <c r="J68" s="384">
        <f>'Plano Estatístico Analitic 2019'!J38</f>
        <v>30</v>
      </c>
      <c r="K68" s="384">
        <f>'Plano Estatístico Analitic 2019'!K38</f>
        <v>56</v>
      </c>
      <c r="L68" s="384">
        <f>'Plano Estatístico Analitic 2019'!L38</f>
        <v>168</v>
      </c>
      <c r="M68" s="384">
        <f>'Plano Estatístico Analitic 2019'!M38</f>
        <v>108</v>
      </c>
      <c r="N68" s="384">
        <f>'Plano Estatístico Analitic 2019'!N38</f>
        <v>956</v>
      </c>
      <c r="O68" s="384">
        <f>'Plano Estatístico Analitic 2019'!O38</f>
        <v>79.666666666666671</v>
      </c>
    </row>
    <row r="69" spans="1:15" s="53" customFormat="1" ht="14.25" x14ac:dyDescent="0.2">
      <c r="A69" s="337" t="s">
        <v>87</v>
      </c>
      <c r="B69" s="391">
        <f>'Plano Estatístico Analitic 2019'!B39</f>
        <v>49</v>
      </c>
      <c r="C69" s="391">
        <f>'Plano Estatístico Analitic 2019'!C39</f>
        <v>59</v>
      </c>
      <c r="D69" s="391">
        <f>'Plano Estatístico Analitic 2019'!D39</f>
        <v>218</v>
      </c>
      <c r="E69" s="391">
        <f>'Plano Estatístico Analitic 2019'!E39</f>
        <v>393</v>
      </c>
      <c r="F69" s="391">
        <f>'Plano Estatístico Analitic 2019'!F39</f>
        <v>283</v>
      </c>
      <c r="G69" s="391">
        <f>'Plano Estatístico Analitic 2019'!G39</f>
        <v>232</v>
      </c>
      <c r="H69" s="391">
        <f>'Plano Estatístico Analitic 2019'!H39</f>
        <v>481</v>
      </c>
      <c r="I69" s="391">
        <f>'Plano Estatístico Analitic 2019'!I39</f>
        <v>524</v>
      </c>
      <c r="J69" s="391">
        <f>'Plano Estatístico Analitic 2019'!J39</f>
        <v>469</v>
      </c>
      <c r="K69" s="391">
        <f>'Plano Estatístico Analitic 2019'!K39</f>
        <v>432</v>
      </c>
      <c r="L69" s="391">
        <f>'Plano Estatístico Analitic 2019'!L39</f>
        <v>525</v>
      </c>
      <c r="M69" s="391">
        <f>'Plano Estatístico Analitic 2019'!M39</f>
        <v>430</v>
      </c>
      <c r="N69" s="391">
        <f>'Plano Estatístico Analitic 2019'!N39</f>
        <v>4095</v>
      </c>
      <c r="O69" s="391">
        <f>'Plano Estatístico Analitic 2019'!O39</f>
        <v>341.25</v>
      </c>
    </row>
    <row r="70" spans="1:15" s="53" customFormat="1" ht="14.25" x14ac:dyDescent="0.2">
      <c r="A70" s="383" t="s">
        <v>88</v>
      </c>
      <c r="B70" s="384">
        <f>'Plano Estatístico Analitic 2019'!B40</f>
        <v>8</v>
      </c>
      <c r="C70" s="384">
        <f>'Plano Estatístico Analitic 2019'!C40</f>
        <v>105</v>
      </c>
      <c r="D70" s="384">
        <f>'Plano Estatístico Analitic 2019'!D40</f>
        <v>0</v>
      </c>
      <c r="E70" s="384">
        <f>'Plano Estatístico Analitic 2019'!E40</f>
        <v>52</v>
      </c>
      <c r="F70" s="384">
        <f>'Plano Estatístico Analitic 2019'!F40</f>
        <v>150</v>
      </c>
      <c r="G70" s="384">
        <f>'Plano Estatístico Analitic 2019'!G40</f>
        <v>99</v>
      </c>
      <c r="H70" s="384">
        <f>'Plano Estatístico Analitic 2019'!H40</f>
        <v>208</v>
      </c>
      <c r="I70" s="384">
        <f>'Plano Estatístico Analitic 2019'!I40</f>
        <v>213</v>
      </c>
      <c r="J70" s="384">
        <f>'Plano Estatístico Analitic 2019'!J40</f>
        <v>123</v>
      </c>
      <c r="K70" s="384">
        <f>'Plano Estatístico Analitic 2019'!K40</f>
        <v>180</v>
      </c>
      <c r="L70" s="384">
        <f>'Plano Estatístico Analitic 2019'!L40</f>
        <v>184</v>
      </c>
      <c r="M70" s="384">
        <f>'Plano Estatístico Analitic 2019'!M40</f>
        <v>98</v>
      </c>
      <c r="N70" s="384">
        <f>'Plano Estatístico Analitic 2019'!N40</f>
        <v>1420</v>
      </c>
      <c r="O70" s="384">
        <f>'Plano Estatístico Analitic 2019'!O40</f>
        <v>129.09090909090909</v>
      </c>
    </row>
    <row r="71" spans="1:15" s="53" customFormat="1" ht="14.25" x14ac:dyDescent="0.2">
      <c r="A71" s="337" t="s">
        <v>89</v>
      </c>
      <c r="B71" s="391">
        <f>'Plano Estatístico Analitic 2019'!B41</f>
        <v>0</v>
      </c>
      <c r="C71" s="391">
        <f>'Plano Estatístico Analitic 2019'!C41</f>
        <v>0</v>
      </c>
      <c r="D71" s="391">
        <f>'Plano Estatístico Analitic 2019'!D41</f>
        <v>0</v>
      </c>
      <c r="E71" s="391">
        <f>'Plano Estatístico Analitic 2019'!E41</f>
        <v>0</v>
      </c>
      <c r="F71" s="391">
        <f>'Plano Estatístico Analitic 2019'!F41</f>
        <v>0</v>
      </c>
      <c r="G71" s="391">
        <f>'Plano Estatístico Analitic 2019'!G41</f>
        <v>0</v>
      </c>
      <c r="H71" s="391">
        <f>'Plano Estatístico Analitic 2019'!H41</f>
        <v>0</v>
      </c>
      <c r="I71" s="391">
        <f>'Plano Estatístico Analitic 2019'!I41</f>
        <v>0</v>
      </c>
      <c r="J71" s="391">
        <f>'Plano Estatístico Analitic 2019'!J41</f>
        <v>0</v>
      </c>
      <c r="K71" s="391">
        <f>'Plano Estatístico Analitic 2019'!K41</f>
        <v>0</v>
      </c>
      <c r="L71" s="391">
        <f>'Plano Estatístico Analitic 2019'!L41</f>
        <v>7</v>
      </c>
      <c r="M71" s="391">
        <f>'Plano Estatístico Analitic 2019'!M41</f>
        <v>8</v>
      </c>
      <c r="N71" s="391">
        <f>'Plano Estatístico Analitic 2019'!N41</f>
        <v>15</v>
      </c>
      <c r="O71" s="391">
        <f>'Plano Estatístico Analitic 2019'!O41</f>
        <v>7.5</v>
      </c>
    </row>
    <row r="72" spans="1:15" s="53" customFormat="1" ht="14.25" x14ac:dyDescent="0.2">
      <c r="A72" s="383" t="s">
        <v>374</v>
      </c>
      <c r="B72" s="384">
        <f>'Plano Estatístico Analitic 2019'!B42</f>
        <v>4361</v>
      </c>
      <c r="C72" s="384">
        <f>'Plano Estatístico Analitic 2019'!C42</f>
        <v>4724</v>
      </c>
      <c r="D72" s="384">
        <f>'Plano Estatístico Analitic 2019'!D42</f>
        <v>4255</v>
      </c>
      <c r="E72" s="384">
        <f>'Plano Estatístico Analitic 2019'!E42</f>
        <v>4985</v>
      </c>
      <c r="F72" s="384">
        <f>'Plano Estatístico Analitic 2019'!F42</f>
        <v>4961</v>
      </c>
      <c r="G72" s="384">
        <f>'Plano Estatístico Analitic 2019'!G42</f>
        <v>6028</v>
      </c>
      <c r="H72" s="384">
        <f>'Plano Estatístico Analitic 2019'!H42</f>
        <v>7519</v>
      </c>
      <c r="I72" s="384">
        <f>'Plano Estatístico Analitic 2019'!I42</f>
        <v>6417</v>
      </c>
      <c r="J72" s="384">
        <f>'Plano Estatístico Analitic 2019'!J42</f>
        <v>5452</v>
      </c>
      <c r="K72" s="384">
        <f>'Plano Estatístico Analitic 2019'!K42</f>
        <v>3375</v>
      </c>
      <c r="L72" s="384">
        <f>'Plano Estatístico Analitic 2019'!L42</f>
        <v>2595</v>
      </c>
      <c r="M72" s="384">
        <f>'Plano Estatístico Analitic 2019'!M42</f>
        <v>3369</v>
      </c>
      <c r="N72" s="384">
        <f>'Plano Estatístico Analitic 2019'!N42</f>
        <v>58041</v>
      </c>
      <c r="O72" s="384">
        <f>'Plano Estatístico Analitic 2019'!O42</f>
        <v>4836.75</v>
      </c>
    </row>
    <row r="73" spans="1:15" s="53" customFormat="1" ht="14.25" x14ac:dyDescent="0.2">
      <c r="A73" s="337" t="s">
        <v>90</v>
      </c>
      <c r="B73" s="391">
        <f>'Plano Estatístico Analitic 2019'!B43</f>
        <v>1674</v>
      </c>
      <c r="C73" s="391">
        <f>'Plano Estatístico Analitic 2019'!C43</f>
        <v>1794</v>
      </c>
      <c r="D73" s="391">
        <f>'Plano Estatístico Analitic 2019'!D43</f>
        <v>1650</v>
      </c>
      <c r="E73" s="391">
        <f>'Plano Estatístico Analitic 2019'!E43</f>
        <v>1635</v>
      </c>
      <c r="F73" s="391">
        <f>'Plano Estatístico Analitic 2019'!F43</f>
        <v>2356</v>
      </c>
      <c r="G73" s="391">
        <f>'Plano Estatístico Analitic 2019'!G43</f>
        <v>2423</v>
      </c>
      <c r="H73" s="391">
        <f>'Plano Estatístico Analitic 2019'!H43</f>
        <v>2556</v>
      </c>
      <c r="I73" s="391">
        <f>'Plano Estatístico Analitic 2019'!I43</f>
        <v>2603</v>
      </c>
      <c r="J73" s="391">
        <f>'Plano Estatístico Analitic 2019'!J43</f>
        <v>2545</v>
      </c>
      <c r="K73" s="391">
        <f>'Plano Estatístico Analitic 2019'!K43</f>
        <v>3480</v>
      </c>
      <c r="L73" s="391">
        <f>'Plano Estatístico Analitic 2019'!L43</f>
        <v>2905</v>
      </c>
      <c r="M73" s="391">
        <f>'Plano Estatístico Analitic 2019'!M43</f>
        <v>2817</v>
      </c>
      <c r="N73" s="391">
        <f>'Plano Estatístico Analitic 2019'!N43</f>
        <v>28438</v>
      </c>
      <c r="O73" s="391">
        <f>'Plano Estatístico Analitic 2019'!O43</f>
        <v>2369.8333333333335</v>
      </c>
    </row>
    <row r="74" spans="1:15" s="53" customFormat="1" ht="14.25" x14ac:dyDescent="0.2">
      <c r="A74" s="383" t="s">
        <v>68</v>
      </c>
      <c r="B74" s="384">
        <f>'Plano Estatístico Analitic 2019'!B44</f>
        <v>558</v>
      </c>
      <c r="C74" s="384">
        <f>'Plano Estatístico Analitic 2019'!C44</f>
        <v>514</v>
      </c>
      <c r="D74" s="384">
        <f>'Plano Estatístico Analitic 2019'!D44</f>
        <v>531</v>
      </c>
      <c r="E74" s="384">
        <f>'Plano Estatístico Analitic 2019'!E44</f>
        <v>1099</v>
      </c>
      <c r="F74" s="384">
        <f>'Plano Estatístico Analitic 2019'!F44</f>
        <v>1574</v>
      </c>
      <c r="G74" s="384">
        <f>'Plano Estatístico Analitic 2019'!G44</f>
        <v>1591</v>
      </c>
      <c r="H74" s="384">
        <f>'Plano Estatístico Analitic 2019'!H44</f>
        <v>1391</v>
      </c>
      <c r="I74" s="384">
        <f>'Plano Estatístico Analitic 2019'!I44</f>
        <v>1775</v>
      </c>
      <c r="J74" s="384">
        <f>'Plano Estatístico Analitic 2019'!J44</f>
        <v>1990</v>
      </c>
      <c r="K74" s="384">
        <f>'Plano Estatístico Analitic 2019'!K44</f>
        <v>1933</v>
      </c>
      <c r="L74" s="384">
        <f>'Plano Estatístico Analitic 2019'!L44</f>
        <v>2325</v>
      </c>
      <c r="M74" s="384">
        <f>'Plano Estatístico Analitic 2019'!M44</f>
        <v>1925</v>
      </c>
      <c r="N74" s="384">
        <f>'Plano Estatístico Analitic 2019'!N44</f>
        <v>17206</v>
      </c>
      <c r="O74" s="384">
        <f>'Plano Estatístico Analitic 2019'!O44</f>
        <v>1433.8333333333333</v>
      </c>
    </row>
    <row r="75" spans="1:15" s="53" customFormat="1" ht="14.25" x14ac:dyDescent="0.2">
      <c r="A75" s="337" t="s">
        <v>57</v>
      </c>
      <c r="B75" s="391">
        <f>'Plano Estatístico Analitic 2019'!B45</f>
        <v>99</v>
      </c>
      <c r="C75" s="391">
        <f>'Plano Estatístico Analitic 2019'!C45</f>
        <v>58</v>
      </c>
      <c r="D75" s="391">
        <f>'Plano Estatístico Analitic 2019'!D45</f>
        <v>36</v>
      </c>
      <c r="E75" s="391">
        <f>'Plano Estatístico Analitic 2019'!E45</f>
        <v>28</v>
      </c>
      <c r="F75" s="391">
        <f>'Plano Estatístico Analitic 2019'!F45</f>
        <v>102</v>
      </c>
      <c r="G75" s="391">
        <f>'Plano Estatístico Analitic 2019'!G45</f>
        <v>90</v>
      </c>
      <c r="H75" s="391">
        <f>'Plano Estatístico Analitic 2019'!H45</f>
        <v>132</v>
      </c>
      <c r="I75" s="391">
        <f>'Plano Estatístico Analitic 2019'!I45</f>
        <v>72</v>
      </c>
      <c r="J75" s="391">
        <f>'Plano Estatístico Analitic 2019'!J45</f>
        <v>96</v>
      </c>
      <c r="K75" s="391">
        <f>'Plano Estatístico Analitic 2019'!K45</f>
        <v>105</v>
      </c>
      <c r="L75" s="391">
        <f>'Plano Estatístico Analitic 2019'!L45</f>
        <v>159</v>
      </c>
      <c r="M75" s="391">
        <f>'Plano Estatístico Analitic 2019'!M45</f>
        <v>96</v>
      </c>
      <c r="N75" s="391">
        <f>'Plano Estatístico Analitic 2019'!N45</f>
        <v>1073</v>
      </c>
      <c r="O75" s="391">
        <f>'Plano Estatístico Analitic 2019'!O45</f>
        <v>89.416666666666671</v>
      </c>
    </row>
    <row r="76" spans="1:15" s="53" customFormat="1" ht="14.25" x14ac:dyDescent="0.2">
      <c r="A76" s="383" t="s">
        <v>62</v>
      </c>
      <c r="B76" s="384">
        <f>'Plano Estatístico Analitic 2019'!B46</f>
        <v>151</v>
      </c>
      <c r="C76" s="384">
        <f>'Plano Estatístico Analitic 2019'!C46</f>
        <v>54</v>
      </c>
      <c r="D76" s="384">
        <f>'Plano Estatístico Analitic 2019'!D46</f>
        <v>73</v>
      </c>
      <c r="E76" s="384">
        <f>'Plano Estatístico Analitic 2019'!E46</f>
        <v>116</v>
      </c>
      <c r="F76" s="384">
        <f>'Plano Estatístico Analitic 2019'!F46</f>
        <v>118</v>
      </c>
      <c r="G76" s="384">
        <f>'Plano Estatístico Analitic 2019'!G46</f>
        <v>93</v>
      </c>
      <c r="H76" s="384">
        <f>'Plano Estatístico Analitic 2019'!H46</f>
        <v>135</v>
      </c>
      <c r="I76" s="384">
        <f>'Plano Estatístico Analitic 2019'!I46</f>
        <v>144</v>
      </c>
      <c r="J76" s="384">
        <f>'Plano Estatístico Analitic 2019'!J46</f>
        <v>149</v>
      </c>
      <c r="K76" s="384">
        <f>'Plano Estatístico Analitic 2019'!K46</f>
        <v>198</v>
      </c>
      <c r="L76" s="384">
        <f>'Plano Estatístico Analitic 2019'!L46</f>
        <v>212</v>
      </c>
      <c r="M76" s="384">
        <f>'Plano Estatístico Analitic 2019'!M46</f>
        <v>261</v>
      </c>
      <c r="N76" s="384">
        <f>'Plano Estatístico Analitic 2019'!N46</f>
        <v>1704</v>
      </c>
      <c r="O76" s="384">
        <f>'Plano Estatístico Analitic 2019'!O46</f>
        <v>142</v>
      </c>
    </row>
    <row r="77" spans="1:15" s="53" customFormat="1" ht="14.25" x14ac:dyDescent="0.2">
      <c r="A77" s="337" t="s">
        <v>91</v>
      </c>
      <c r="B77" s="391">
        <f>'Plano Estatístico Analitic 2019'!B47</f>
        <v>376</v>
      </c>
      <c r="C77" s="391">
        <f>'Plano Estatístico Analitic 2019'!C47</f>
        <v>326</v>
      </c>
      <c r="D77" s="391">
        <f>'Plano Estatístico Analitic 2019'!D47</f>
        <v>294</v>
      </c>
      <c r="E77" s="391">
        <f>'Plano Estatístico Analitic 2019'!E47</f>
        <v>327</v>
      </c>
      <c r="F77" s="391">
        <f>'Plano Estatístico Analitic 2019'!F47</f>
        <v>335</v>
      </c>
      <c r="G77" s="391">
        <f>'Plano Estatístico Analitic 2019'!G47</f>
        <v>261</v>
      </c>
      <c r="H77" s="391">
        <f>'Plano Estatístico Analitic 2019'!H47</f>
        <v>263</v>
      </c>
      <c r="I77" s="391">
        <f>'Plano Estatístico Analitic 2019'!I47</f>
        <v>216</v>
      </c>
      <c r="J77" s="391">
        <f>'Plano Estatístico Analitic 2019'!J47</f>
        <v>313</v>
      </c>
      <c r="K77" s="391">
        <f>'Plano Estatístico Analitic 2019'!K47</f>
        <v>382</v>
      </c>
      <c r="L77" s="391">
        <f>'Plano Estatístico Analitic 2019'!L47</f>
        <v>321</v>
      </c>
      <c r="M77" s="391">
        <f>'Plano Estatístico Analitic 2019'!M47</f>
        <v>496</v>
      </c>
      <c r="N77" s="391">
        <f>'Plano Estatístico Analitic 2019'!N47</f>
        <v>3910</v>
      </c>
      <c r="O77" s="391">
        <f>'Plano Estatístico Analitic 2019'!O47</f>
        <v>325.83333333333331</v>
      </c>
    </row>
    <row r="78" spans="1:15" s="53" customFormat="1" ht="14.25" x14ac:dyDescent="0.2">
      <c r="A78" s="383" t="s">
        <v>67</v>
      </c>
      <c r="B78" s="384">
        <f>'Plano Estatístico Analitic 2019'!B48</f>
        <v>655</v>
      </c>
      <c r="C78" s="384">
        <f>'Plano Estatístico Analitic 2019'!C48</f>
        <v>649</v>
      </c>
      <c r="D78" s="384">
        <f>'Plano Estatístico Analitic 2019'!D48</f>
        <v>613</v>
      </c>
      <c r="E78" s="384">
        <f>'Plano Estatístico Analitic 2019'!E48</f>
        <v>705</v>
      </c>
      <c r="F78" s="384">
        <f>'Plano Estatístico Analitic 2019'!F48</f>
        <v>717</v>
      </c>
      <c r="G78" s="384">
        <f>'Plano Estatístico Analitic 2019'!G48</f>
        <v>609</v>
      </c>
      <c r="H78" s="384">
        <f>'Plano Estatístico Analitic 2019'!H48</f>
        <v>615</v>
      </c>
      <c r="I78" s="384">
        <f>'Plano Estatístico Analitic 2019'!I48</f>
        <v>584</v>
      </c>
      <c r="J78" s="384">
        <f>'Plano Estatístico Analitic 2019'!J48</f>
        <v>659</v>
      </c>
      <c r="K78" s="384">
        <f>'Plano Estatístico Analitic 2019'!K48</f>
        <v>937</v>
      </c>
      <c r="L78" s="384">
        <f>'Plano Estatístico Analitic 2019'!L48</f>
        <v>801</v>
      </c>
      <c r="M78" s="384">
        <f>'Plano Estatístico Analitic 2019'!M48</f>
        <v>1140</v>
      </c>
      <c r="N78" s="384">
        <f>'Plano Estatístico Analitic 2019'!N48</f>
        <v>8684</v>
      </c>
      <c r="O78" s="384">
        <f>'Plano Estatístico Analitic 2019'!O48</f>
        <v>723.66666666666663</v>
      </c>
    </row>
    <row r="79" spans="1:15" s="53" customFormat="1" ht="14.25" x14ac:dyDescent="0.2">
      <c r="A79" s="337" t="s">
        <v>92</v>
      </c>
      <c r="B79" s="391">
        <f>'Plano Estatístico Analitic 2019'!B49</f>
        <v>968</v>
      </c>
      <c r="C79" s="391">
        <f>'Plano Estatístico Analitic 2019'!C49</f>
        <v>1064</v>
      </c>
      <c r="D79" s="391">
        <f>'Plano Estatístico Analitic 2019'!D49</f>
        <v>1011</v>
      </c>
      <c r="E79" s="391">
        <f>'Plano Estatístico Analitic 2019'!E49</f>
        <v>958</v>
      </c>
      <c r="F79" s="391">
        <f>'Plano Estatístico Analitic 2019'!F49</f>
        <v>901</v>
      </c>
      <c r="G79" s="391">
        <f>'Plano Estatístico Analitic 2019'!G49</f>
        <v>854</v>
      </c>
      <c r="H79" s="391">
        <f>'Plano Estatístico Analitic 2019'!H49</f>
        <v>926</v>
      </c>
      <c r="I79" s="391">
        <f>'Plano Estatístico Analitic 2019'!I49</f>
        <v>1120</v>
      </c>
      <c r="J79" s="391">
        <f>'Plano Estatístico Analitic 2019'!J49</f>
        <v>1180</v>
      </c>
      <c r="K79" s="391">
        <f>'Plano Estatístico Analitic 2019'!K49</f>
        <v>1669</v>
      </c>
      <c r="L79" s="391">
        <f>'Plano Estatístico Analitic 2019'!L49</f>
        <v>441</v>
      </c>
      <c r="M79" s="391">
        <f>'Plano Estatístico Analitic 2019'!M49</f>
        <v>525</v>
      </c>
      <c r="N79" s="391">
        <f>'Plano Estatístico Analitic 2019'!N49</f>
        <v>11617</v>
      </c>
      <c r="O79" s="391">
        <f>'Plano Estatístico Analitic 2019'!O49</f>
        <v>968.08333333333337</v>
      </c>
    </row>
    <row r="80" spans="1:15" ht="14.25" x14ac:dyDescent="0.2">
      <c r="A80" s="383" t="s">
        <v>27</v>
      </c>
      <c r="B80" s="384">
        <f>'Plano Estatístico Analitic 2019'!B50</f>
        <v>30</v>
      </c>
      <c r="C80" s="384">
        <f>'Plano Estatístico Analitic 2019'!C50</f>
        <v>36</v>
      </c>
      <c r="D80" s="384">
        <f>'Plano Estatístico Analitic 2019'!D50</f>
        <v>36</v>
      </c>
      <c r="E80" s="384">
        <f>'Plano Estatístico Analitic 2019'!E50</f>
        <v>47</v>
      </c>
      <c r="F80" s="384">
        <f>'Plano Estatístico Analitic 2019'!F50</f>
        <v>81</v>
      </c>
      <c r="G80" s="384">
        <f>'Plano Estatístico Analitic 2019'!G50</f>
        <v>56</v>
      </c>
      <c r="H80" s="384">
        <f>'Plano Estatístico Analitic 2019'!H50</f>
        <v>93</v>
      </c>
      <c r="I80" s="384">
        <f>'Plano Estatístico Analitic 2019'!I50</f>
        <v>97</v>
      </c>
      <c r="J80" s="384">
        <f>'Plano Estatístico Analitic 2019'!J50</f>
        <v>35</v>
      </c>
      <c r="K80" s="384">
        <f>'Plano Estatístico Analitic 2019'!K50</f>
        <v>99</v>
      </c>
      <c r="L80" s="384">
        <f>'Plano Estatístico Analitic 2019'!L50</f>
        <v>103</v>
      </c>
      <c r="M80" s="384">
        <f>'Plano Estatístico Analitic 2019'!M50</f>
        <v>71</v>
      </c>
      <c r="N80" s="384">
        <f>'Plano Estatístico Analitic 2019'!N50</f>
        <v>784</v>
      </c>
      <c r="O80" s="384">
        <f>'Plano Estatístico Analitic 2019'!O50</f>
        <v>65.333333333333329</v>
      </c>
    </row>
    <row r="81" spans="1:15" ht="14.25" x14ac:dyDescent="0.2">
      <c r="A81" s="337" t="s">
        <v>93</v>
      </c>
      <c r="B81" s="391"/>
      <c r="C81" s="391">
        <f>'Plano Estatístico Analitic 2019'!C51</f>
        <v>2</v>
      </c>
      <c r="D81" s="391">
        <f>'Plano Estatístico Analitic 2019'!D51</f>
        <v>5</v>
      </c>
      <c r="E81" s="391">
        <f>'Plano Estatístico Analitic 2019'!E51</f>
        <v>3</v>
      </c>
      <c r="F81" s="391">
        <f>'Plano Estatístico Analitic 2019'!F51</f>
        <v>2</v>
      </c>
      <c r="G81" s="391">
        <f>'Plano Estatístico Analitic 2019'!G51</f>
        <v>5</v>
      </c>
      <c r="H81" s="391">
        <f>'Plano Estatístico Analitic 2019'!H51</f>
        <v>8</v>
      </c>
      <c r="I81" s="391">
        <f>'Plano Estatístico Analitic 2019'!I51</f>
        <v>9</v>
      </c>
      <c r="J81" s="391">
        <f>'Plano Estatístico Analitic 2019'!J51</f>
        <v>13</v>
      </c>
      <c r="K81" s="391">
        <f>'Plano Estatístico Analitic 2019'!K51</f>
        <v>12</v>
      </c>
      <c r="L81" s="391">
        <f>'Plano Estatístico Analitic 2019'!L51</f>
        <v>73</v>
      </c>
      <c r="M81" s="391">
        <f>'Plano Estatístico Analitic 2019'!M51</f>
        <v>48</v>
      </c>
      <c r="N81" s="391">
        <f>'Plano Estatístico Analitic 2019'!N51</f>
        <v>180</v>
      </c>
      <c r="O81" s="391">
        <f>'Plano Estatístico Analitic 2019'!O51</f>
        <v>16.363636363636363</v>
      </c>
    </row>
    <row r="82" spans="1:15" ht="14.25" x14ac:dyDescent="0.2">
      <c r="A82" s="383" t="s">
        <v>94</v>
      </c>
      <c r="B82" s="384">
        <f>'Plano Estatístico Analitic 2019'!B52</f>
        <v>12</v>
      </c>
      <c r="C82" s="384">
        <f>'Plano Estatístico Analitic 2019'!C52</f>
        <v>11</v>
      </c>
      <c r="D82" s="384">
        <f>'Plano Estatístico Analitic 2019'!D52</f>
        <v>16</v>
      </c>
      <c r="E82" s="384">
        <f>'Plano Estatístico Analitic 2019'!E52</f>
        <v>18</v>
      </c>
      <c r="F82" s="384">
        <f>'Plano Estatístico Analitic 2019'!F52</f>
        <v>27</v>
      </c>
      <c r="G82" s="384">
        <f>'Plano Estatístico Analitic 2019'!G52</f>
        <v>23</v>
      </c>
      <c r="H82" s="384">
        <f>'Plano Estatístico Analitic 2019'!H52</f>
        <v>31</v>
      </c>
      <c r="I82" s="384">
        <f>'Plano Estatístico Analitic 2019'!I52</f>
        <v>28</v>
      </c>
      <c r="J82" s="384">
        <f>'Plano Estatístico Analitic 2019'!J52</f>
        <v>29</v>
      </c>
      <c r="K82" s="384">
        <f>'Plano Estatístico Analitic 2019'!K52</f>
        <v>35</v>
      </c>
      <c r="L82" s="384">
        <f>'Plano Estatístico Analitic 2019'!L52</f>
        <v>50</v>
      </c>
      <c r="M82" s="384">
        <f>'Plano Estatístico Analitic 2019'!M52</f>
        <v>48</v>
      </c>
      <c r="N82" s="384">
        <f>'Plano Estatístico Analitic 2019'!N52</f>
        <v>328</v>
      </c>
      <c r="O82" s="384">
        <f>'Plano Estatístico Analitic 2019'!O52</f>
        <v>27.333333333333332</v>
      </c>
    </row>
    <row r="83" spans="1:15" ht="14.25" x14ac:dyDescent="0.2">
      <c r="A83" s="337" t="s">
        <v>95</v>
      </c>
      <c r="B83" s="391">
        <f>'Plano Estatístico Analitic 2019'!B53</f>
        <v>52</v>
      </c>
      <c r="C83" s="391">
        <f>'Plano Estatístico Analitic 2019'!C53</f>
        <v>114</v>
      </c>
      <c r="D83" s="391">
        <f>'Plano Estatístico Analitic 2019'!D53</f>
        <v>120</v>
      </c>
      <c r="E83" s="391">
        <f>'Plano Estatístico Analitic 2019'!E53</f>
        <v>132</v>
      </c>
      <c r="F83" s="391">
        <f>'Plano Estatístico Analitic 2019'!F53</f>
        <v>205</v>
      </c>
      <c r="G83" s="391">
        <f>'Plano Estatístico Analitic 2019'!G53</f>
        <v>148</v>
      </c>
      <c r="H83" s="391">
        <f>'Plano Estatístico Analitic 2019'!H53</f>
        <v>135</v>
      </c>
      <c r="I83" s="391">
        <f>'Plano Estatístico Analitic 2019'!I53</f>
        <v>71</v>
      </c>
      <c r="J83" s="391">
        <f>'Plano Estatístico Analitic 2019'!J53</f>
        <v>307</v>
      </c>
      <c r="K83" s="391">
        <f>'Plano Estatístico Analitic 2019'!K53</f>
        <v>249</v>
      </c>
      <c r="L83" s="391">
        <f>'Plano Estatístico Analitic 2019'!L53</f>
        <v>299</v>
      </c>
      <c r="M83" s="391">
        <f>'Plano Estatístico Analitic 2019'!M53</f>
        <v>231</v>
      </c>
      <c r="N83" s="391">
        <f>'Plano Estatístico Analitic 2019'!N53</f>
        <v>2063</v>
      </c>
      <c r="O83" s="391">
        <f>'Plano Estatístico Analitic 2019'!O53</f>
        <v>171.91666666666666</v>
      </c>
    </row>
    <row r="84" spans="1:15" ht="14.25" x14ac:dyDescent="0.2">
      <c r="A84" s="383" t="s">
        <v>96</v>
      </c>
      <c r="B84" s="384">
        <f>'Plano Estatístico Analitic 2019'!B54</f>
        <v>285</v>
      </c>
      <c r="C84" s="384">
        <f>'Plano Estatístico Analitic 2019'!C54</f>
        <v>270</v>
      </c>
      <c r="D84" s="384">
        <f>'Plano Estatístico Analitic 2019'!D54</f>
        <v>232</v>
      </c>
      <c r="E84" s="384">
        <f>'Plano Estatístico Analitic 2019'!E54</f>
        <v>310</v>
      </c>
      <c r="F84" s="384">
        <f>'Plano Estatístico Analitic 2019'!F54</f>
        <v>281</v>
      </c>
      <c r="G84" s="384">
        <f>'Plano Estatístico Analitic 2019'!G54</f>
        <v>226</v>
      </c>
      <c r="H84" s="384">
        <f>'Plano Estatístico Analitic 2019'!H54</f>
        <v>232</v>
      </c>
      <c r="I84" s="384">
        <f>'Plano Estatístico Analitic 2019'!I54</f>
        <v>217</v>
      </c>
      <c r="J84" s="384">
        <f>'Plano Estatístico Analitic 2019'!J54</f>
        <v>225</v>
      </c>
      <c r="K84" s="384">
        <f>'Plano Estatístico Analitic 2019'!K54</f>
        <v>288</v>
      </c>
      <c r="L84" s="384">
        <f>'Plano Estatístico Analitic 2019'!L54</f>
        <v>233</v>
      </c>
      <c r="M84" s="384">
        <f>'Plano Estatístico Analitic 2019'!M54</f>
        <v>282</v>
      </c>
      <c r="N84" s="384">
        <f>'Plano Estatístico Analitic 2019'!N54</f>
        <v>3081</v>
      </c>
      <c r="O84" s="384">
        <f>'Plano Estatístico Analitic 2019'!O54</f>
        <v>256.75</v>
      </c>
    </row>
    <row r="85" spans="1:15" ht="14.25" x14ac:dyDescent="0.2">
      <c r="A85" s="337" t="s">
        <v>97</v>
      </c>
      <c r="B85" s="391">
        <f>'Plano Estatístico Analitic 2019'!B55</f>
        <v>0</v>
      </c>
      <c r="C85" s="391">
        <f>'Plano Estatístico Analitic 2019'!C55</f>
        <v>0</v>
      </c>
      <c r="D85" s="391">
        <f>'Plano Estatístico Analitic 2019'!D55</f>
        <v>0</v>
      </c>
      <c r="E85" s="391">
        <f>'Plano Estatístico Analitic 2019'!E55</f>
        <v>0</v>
      </c>
      <c r="F85" s="391">
        <f>'Plano Estatístico Analitic 2019'!F55</f>
        <v>0</v>
      </c>
      <c r="G85" s="391">
        <f>'Plano Estatístico Analitic 2019'!G55</f>
        <v>0</v>
      </c>
      <c r="H85" s="391">
        <f>'Plano Estatístico Analitic 2019'!H55</f>
        <v>2</v>
      </c>
      <c r="I85" s="391">
        <f>'Plano Estatístico Analitic 2019'!I55</f>
        <v>4</v>
      </c>
      <c r="J85" s="391">
        <f>'Plano Estatístico Analitic 2019'!J55</f>
        <v>0</v>
      </c>
      <c r="K85" s="391">
        <f>'Plano Estatístico Analitic 2019'!K55</f>
        <v>0</v>
      </c>
      <c r="L85" s="391">
        <f>'Plano Estatístico Analitic 2019'!L55</f>
        <v>3</v>
      </c>
      <c r="M85" s="391">
        <f>'Plano Estatístico Analitic 2019'!M55</f>
        <v>0</v>
      </c>
      <c r="N85" s="391">
        <f>'Plano Estatístico Analitic 2019'!N55</f>
        <v>9</v>
      </c>
      <c r="O85" s="391">
        <f>'Plano Estatístico Analitic 2019'!O55</f>
        <v>3</v>
      </c>
    </row>
    <row r="86" spans="1:15" x14ac:dyDescent="0.2">
      <c r="A86" s="385" t="s">
        <v>0</v>
      </c>
      <c r="B86" s="386">
        <f>SUM(B54:B85)</f>
        <v>11548</v>
      </c>
      <c r="C86" s="386">
        <f>SUM(C54:C85)</f>
        <v>11733</v>
      </c>
      <c r="D86" s="386">
        <f>SUM(D54:D85)</f>
        <v>10726</v>
      </c>
      <c r="E86" s="386">
        <f>SUM(E54:E85)</f>
        <v>13018</v>
      </c>
      <c r="F86" s="386">
        <f t="shared" ref="F86:M86" si="0">SUM(F54:F85)</f>
        <v>15092</v>
      </c>
      <c r="G86" s="386">
        <f t="shared" si="0"/>
        <v>15006</v>
      </c>
      <c r="H86" s="386">
        <f t="shared" si="0"/>
        <v>17838</v>
      </c>
      <c r="I86" s="386">
        <f t="shared" si="0"/>
        <v>17571</v>
      </c>
      <c r="J86" s="386">
        <f t="shared" si="0"/>
        <v>16946</v>
      </c>
      <c r="K86" s="386">
        <f t="shared" si="0"/>
        <v>17003</v>
      </c>
      <c r="L86" s="386">
        <f t="shared" si="0"/>
        <v>14980</v>
      </c>
      <c r="M86" s="386">
        <f t="shared" si="0"/>
        <v>14906</v>
      </c>
      <c r="N86" s="386">
        <f>SUM(N54:N85)</f>
        <v>176367</v>
      </c>
      <c r="O86" s="386">
        <f>SUM(O54:O85)</f>
        <v>14717.871212121214</v>
      </c>
    </row>
    <row r="87" spans="1:15" s="54" customFormat="1" x14ac:dyDescent="0.2">
      <c r="A87" s="387"/>
      <c r="B87" s="388"/>
      <c r="C87" s="388"/>
      <c r="D87" s="388"/>
      <c r="E87" s="388"/>
      <c r="F87" s="388"/>
      <c r="G87" s="388"/>
      <c r="H87" s="388"/>
      <c r="I87" s="388"/>
      <c r="J87" s="388"/>
      <c r="K87" s="388"/>
      <c r="L87" s="388"/>
      <c r="M87" s="388"/>
      <c r="N87" s="388"/>
      <c r="O87" s="389"/>
    </row>
    <row r="88" spans="1:15" ht="14.25" x14ac:dyDescent="0.2">
      <c r="A88" s="611"/>
      <c r="B88" s="611"/>
      <c r="C88" s="611"/>
      <c r="D88" s="611"/>
      <c r="E88" s="611"/>
      <c r="F88" s="611"/>
      <c r="G88" s="611"/>
      <c r="H88" s="611"/>
      <c r="I88" s="611"/>
      <c r="J88" s="611"/>
      <c r="K88" s="611"/>
      <c r="L88" s="611"/>
      <c r="M88" s="611"/>
      <c r="N88" s="611"/>
      <c r="O88" s="611"/>
    </row>
    <row r="89" spans="1:15" x14ac:dyDescent="0.2">
      <c r="A89" s="604" t="s">
        <v>379</v>
      </c>
      <c r="B89" s="605"/>
      <c r="C89" s="605"/>
      <c r="D89" s="605"/>
      <c r="E89" s="605"/>
      <c r="F89" s="605"/>
      <c r="G89" s="605"/>
      <c r="H89" s="605"/>
      <c r="I89" s="605"/>
      <c r="J89" s="605"/>
      <c r="K89" s="605"/>
      <c r="L89" s="605"/>
      <c r="M89" s="605"/>
      <c r="N89" s="605"/>
      <c r="O89" s="606"/>
    </row>
    <row r="90" spans="1:15" ht="6" customHeight="1" x14ac:dyDescent="0.2">
      <c r="A90" s="607"/>
      <c r="B90" s="607"/>
      <c r="C90" s="607"/>
      <c r="D90" s="607"/>
      <c r="E90" s="607"/>
      <c r="F90" s="607"/>
      <c r="G90" s="607"/>
      <c r="H90" s="607"/>
      <c r="I90" s="607"/>
      <c r="J90" s="607"/>
      <c r="K90" s="607"/>
      <c r="L90" s="607"/>
      <c r="M90" s="607"/>
      <c r="N90" s="607"/>
      <c r="O90" s="607"/>
    </row>
    <row r="91" spans="1:15" s="53" customFormat="1" x14ac:dyDescent="0.2">
      <c r="A91" s="355" t="s">
        <v>440</v>
      </c>
      <c r="B91" s="356">
        <v>43466</v>
      </c>
      <c r="C91" s="356">
        <v>43497</v>
      </c>
      <c r="D91" s="356">
        <v>43525</v>
      </c>
      <c r="E91" s="356">
        <v>43556</v>
      </c>
      <c r="F91" s="356">
        <v>43586</v>
      </c>
      <c r="G91" s="356">
        <v>43617</v>
      </c>
      <c r="H91" s="356">
        <v>43647</v>
      </c>
      <c r="I91" s="356">
        <v>43678</v>
      </c>
      <c r="J91" s="356">
        <v>43709</v>
      </c>
      <c r="K91" s="356">
        <v>43739</v>
      </c>
      <c r="L91" s="356">
        <v>43770</v>
      </c>
      <c r="M91" s="356">
        <v>43800</v>
      </c>
      <c r="N91" s="356" t="s">
        <v>438</v>
      </c>
      <c r="O91" s="356" t="s">
        <v>380</v>
      </c>
    </row>
    <row r="92" spans="1:15" s="53" customFormat="1" ht="14.25" x14ac:dyDescent="0.2">
      <c r="A92" s="390" t="s">
        <v>331</v>
      </c>
      <c r="B92" s="384">
        <f>'Plano Estatístico Analitic 2019'!B187</f>
        <v>26</v>
      </c>
      <c r="C92" s="384">
        <f>'Plano Estatístico Analitic 2019'!C187</f>
        <v>51</v>
      </c>
      <c r="D92" s="384">
        <f>'Plano Estatístico Analitic 2019'!D187</f>
        <v>62</v>
      </c>
      <c r="E92" s="384">
        <f>'Plano Estatístico Analitic 2019'!E187</f>
        <v>61</v>
      </c>
      <c r="F92" s="384">
        <f>'Plano Estatístico Analitic 2019'!F187</f>
        <v>112</v>
      </c>
      <c r="G92" s="384">
        <f>'Plano Estatístico Analitic 2019'!G187</f>
        <v>190</v>
      </c>
      <c r="H92" s="384">
        <f>'Plano Estatístico Analitic 2019'!H187</f>
        <v>75</v>
      </c>
      <c r="I92" s="384">
        <f>'Plano Estatístico Analitic 2019'!I187</f>
        <v>122</v>
      </c>
      <c r="J92" s="384">
        <f>'Plano Estatístico Analitic 2019'!J187</f>
        <v>126</v>
      </c>
      <c r="K92" s="384">
        <f>'Plano Estatístico Analitic 2019'!K187</f>
        <v>230</v>
      </c>
      <c r="L92" s="384">
        <f>'Plano Estatístico Analitic 2019'!L187</f>
        <v>179</v>
      </c>
      <c r="M92" s="384">
        <f>'Plano Estatístico Analitic 2019'!M187</f>
        <v>250</v>
      </c>
      <c r="N92" s="384">
        <f>'Plano Estatístico Analitic 2019'!N187</f>
        <v>1484</v>
      </c>
      <c r="O92" s="384">
        <f>'Plano Estatístico Analitic 2019'!O187</f>
        <v>123.66666666666667</v>
      </c>
    </row>
    <row r="93" spans="1:15" s="53" customFormat="1" ht="14.25" x14ac:dyDescent="0.2">
      <c r="A93" s="392" t="s">
        <v>332</v>
      </c>
      <c r="B93" s="391">
        <f>'Plano Estatístico Analitic 2019'!B188</f>
        <v>28</v>
      </c>
      <c r="C93" s="391">
        <f>'Plano Estatístico Analitic 2019'!C188</f>
        <v>43</v>
      </c>
      <c r="D93" s="391">
        <f>'Plano Estatístico Analitic 2019'!D188</f>
        <v>56</v>
      </c>
      <c r="E93" s="391">
        <f>'Plano Estatístico Analitic 2019'!E188</f>
        <v>34</v>
      </c>
      <c r="F93" s="391">
        <f>'Plano Estatístico Analitic 2019'!F188</f>
        <v>79</v>
      </c>
      <c r="G93" s="391">
        <f>'Plano Estatístico Analitic 2019'!G188</f>
        <v>75</v>
      </c>
      <c r="H93" s="391">
        <f>'Plano Estatístico Analitic 2019'!H188</f>
        <v>123</v>
      </c>
      <c r="I93" s="391">
        <f>'Plano Estatístico Analitic 2019'!I188</f>
        <v>99</v>
      </c>
      <c r="J93" s="391">
        <f>'Plano Estatístico Analitic 2019'!J188</f>
        <v>138</v>
      </c>
      <c r="K93" s="391">
        <f>'Plano Estatístico Analitic 2019'!K188</f>
        <v>156</v>
      </c>
      <c r="L93" s="391">
        <f>'Plano Estatístico Analitic 2019'!L188</f>
        <v>105</v>
      </c>
      <c r="M93" s="391">
        <f>'Plano Estatístico Analitic 2019'!M188</f>
        <v>97</v>
      </c>
      <c r="N93" s="391">
        <f>'Plano Estatístico Analitic 2019'!N188</f>
        <v>1033</v>
      </c>
      <c r="O93" s="391">
        <f>'Plano Estatístico Analitic 2019'!O188</f>
        <v>86.083333333333329</v>
      </c>
    </row>
    <row r="94" spans="1:15" s="53" customFormat="1" ht="14.25" x14ac:dyDescent="0.2">
      <c r="A94" s="390" t="s">
        <v>333</v>
      </c>
      <c r="B94" s="384">
        <f>'Plano Estatístico Analitic 2019'!B189</f>
        <v>0</v>
      </c>
      <c r="C94" s="384">
        <f>'Plano Estatístico Analitic 2019'!C189</f>
        <v>0</v>
      </c>
      <c r="D94" s="384">
        <f>'Plano Estatístico Analitic 2019'!D189</f>
        <v>2</v>
      </c>
      <c r="E94" s="384">
        <f>'Plano Estatístico Analitic 2019'!E189</f>
        <v>39</v>
      </c>
      <c r="F94" s="384">
        <f>'Plano Estatístico Analitic 2019'!F189</f>
        <v>156</v>
      </c>
      <c r="G94" s="384">
        <f>'Plano Estatístico Analitic 2019'!G189</f>
        <v>91</v>
      </c>
      <c r="H94" s="384">
        <f>'Plano Estatístico Analitic 2019'!H189</f>
        <v>115</v>
      </c>
      <c r="I94" s="384">
        <f>'Plano Estatístico Analitic 2019'!I189</f>
        <v>48</v>
      </c>
      <c r="J94" s="384">
        <f>'Plano Estatístico Analitic 2019'!J189</f>
        <v>169</v>
      </c>
      <c r="K94" s="384">
        <f>'Plano Estatístico Analitic 2019'!K189</f>
        <v>121</v>
      </c>
      <c r="L94" s="384">
        <f>'Plano Estatístico Analitic 2019'!L189</f>
        <v>132</v>
      </c>
      <c r="M94" s="384">
        <f>'Plano Estatístico Analitic 2019'!M189</f>
        <v>142</v>
      </c>
      <c r="N94" s="384">
        <f>'Plano Estatístico Analitic 2019'!N189</f>
        <v>1015</v>
      </c>
      <c r="O94" s="384">
        <f>'Plano Estatístico Analitic 2019'!O189</f>
        <v>101.5</v>
      </c>
    </row>
    <row r="95" spans="1:15" s="53" customFormat="1" ht="14.25" x14ac:dyDescent="0.2">
      <c r="A95" s="392" t="s">
        <v>334</v>
      </c>
      <c r="B95" s="391">
        <f>'Plano Estatístico Analitic 2019'!B190</f>
        <v>0</v>
      </c>
      <c r="C95" s="391">
        <f>'Plano Estatístico Analitic 2019'!C190</f>
        <v>0</v>
      </c>
      <c r="D95" s="391">
        <f>'Plano Estatístico Analitic 2019'!D190</f>
        <v>28</v>
      </c>
      <c r="E95" s="391">
        <f>'Plano Estatístico Analitic 2019'!E190</f>
        <v>138</v>
      </c>
      <c r="F95" s="391">
        <f>'Plano Estatístico Analitic 2019'!F190</f>
        <v>176</v>
      </c>
      <c r="G95" s="391">
        <f>'Plano Estatístico Analitic 2019'!G190</f>
        <v>182</v>
      </c>
      <c r="H95" s="391">
        <f>'Plano Estatístico Analitic 2019'!H190</f>
        <v>197</v>
      </c>
      <c r="I95" s="391">
        <f>'Plano Estatístico Analitic 2019'!I190</f>
        <v>253</v>
      </c>
      <c r="J95" s="391">
        <f>'Plano Estatístico Analitic 2019'!J190</f>
        <v>210</v>
      </c>
      <c r="K95" s="391">
        <f>'Plano Estatístico Analitic 2019'!K190</f>
        <v>222</v>
      </c>
      <c r="L95" s="391">
        <f>'Plano Estatístico Analitic 2019'!L190</f>
        <v>213</v>
      </c>
      <c r="M95" s="391">
        <f>'Plano Estatístico Analitic 2019'!M190</f>
        <v>234</v>
      </c>
      <c r="N95" s="391">
        <f>'Plano Estatístico Analitic 2019'!N190</f>
        <v>1853</v>
      </c>
      <c r="O95" s="391">
        <f>'Plano Estatístico Analitic 2019'!O190</f>
        <v>185.3</v>
      </c>
    </row>
    <row r="96" spans="1:15" s="53" customFormat="1" ht="14.25" x14ac:dyDescent="0.2">
      <c r="A96" s="390" t="s">
        <v>335</v>
      </c>
      <c r="B96" s="384">
        <f>'Plano Estatístico Analitic 2019'!B191</f>
        <v>28</v>
      </c>
      <c r="C96" s="384">
        <f>'Plano Estatístico Analitic 2019'!C191</f>
        <v>62</v>
      </c>
      <c r="D96" s="384">
        <f>'Plano Estatístico Analitic 2019'!D191</f>
        <v>65</v>
      </c>
      <c r="E96" s="384">
        <f>'Plano Estatístico Analitic 2019'!E191</f>
        <v>105</v>
      </c>
      <c r="F96" s="384">
        <f>'Plano Estatístico Analitic 2019'!F191</f>
        <v>130</v>
      </c>
      <c r="G96" s="384">
        <f>'Plano Estatístico Analitic 2019'!G191</f>
        <v>153</v>
      </c>
      <c r="H96" s="384">
        <f>'Plano Estatístico Analitic 2019'!H191</f>
        <v>193</v>
      </c>
      <c r="I96" s="384">
        <f>'Plano Estatístico Analitic 2019'!I191</f>
        <v>181</v>
      </c>
      <c r="J96" s="384">
        <f>'Plano Estatístico Analitic 2019'!J191</f>
        <v>176</v>
      </c>
      <c r="K96" s="384">
        <f>'Plano Estatístico Analitic 2019'!K191</f>
        <v>194</v>
      </c>
      <c r="L96" s="384">
        <f>'Plano Estatístico Analitic 2019'!L191</f>
        <v>177</v>
      </c>
      <c r="M96" s="384">
        <f>'Plano Estatístico Analitic 2019'!M191</f>
        <v>214</v>
      </c>
      <c r="N96" s="384">
        <f>'Plano Estatístico Analitic 2019'!N191</f>
        <v>1678</v>
      </c>
      <c r="O96" s="384">
        <f>'Plano Estatístico Analitic 2019'!O191</f>
        <v>139.83333333333334</v>
      </c>
    </row>
    <row r="97" spans="1:15" s="53" customFormat="1" ht="14.25" x14ac:dyDescent="0.2">
      <c r="A97" s="392" t="s">
        <v>336</v>
      </c>
      <c r="B97" s="391">
        <f>'Plano Estatístico Analitic 2019'!B192</f>
        <v>0</v>
      </c>
      <c r="C97" s="391">
        <f>'Plano Estatístico Analitic 2019'!C192</f>
        <v>0</v>
      </c>
      <c r="D97" s="391">
        <f>'Plano Estatístico Analitic 2019'!D192</f>
        <v>0</v>
      </c>
      <c r="E97" s="391">
        <f>'Plano Estatístico Analitic 2019'!E192</f>
        <v>0</v>
      </c>
      <c r="F97" s="391">
        <f>'Plano Estatístico Analitic 2019'!F192</f>
        <v>101</v>
      </c>
      <c r="G97" s="391">
        <f>'Plano Estatístico Analitic 2019'!G192</f>
        <v>82</v>
      </c>
      <c r="H97" s="391">
        <f>'Plano Estatístico Analitic 2019'!H192</f>
        <v>81</v>
      </c>
      <c r="I97" s="391">
        <f>'Plano Estatístico Analitic 2019'!I192</f>
        <v>82</v>
      </c>
      <c r="J97" s="391">
        <f>'Plano Estatístico Analitic 2019'!J192</f>
        <v>124</v>
      </c>
      <c r="K97" s="391">
        <f>'Plano Estatístico Analitic 2019'!K192</f>
        <v>131</v>
      </c>
      <c r="L97" s="391">
        <f>'Plano Estatístico Analitic 2019'!L192</f>
        <v>109</v>
      </c>
      <c r="M97" s="391">
        <f>'Plano Estatístico Analitic 2019'!M192</f>
        <v>124</v>
      </c>
      <c r="N97" s="391">
        <f>'Plano Estatístico Analitic 2019'!N192</f>
        <v>834</v>
      </c>
      <c r="O97" s="391">
        <f>'Plano Estatístico Analitic 2019'!O192</f>
        <v>104.25</v>
      </c>
    </row>
    <row r="98" spans="1:15" s="53" customFormat="1" ht="14.25" x14ac:dyDescent="0.2">
      <c r="A98" s="390" t="s">
        <v>337</v>
      </c>
      <c r="B98" s="384">
        <f>'Plano Estatístico Analitic 2019'!B193</f>
        <v>26</v>
      </c>
      <c r="C98" s="384">
        <f>'Plano Estatístico Analitic 2019'!C193</f>
        <v>9</v>
      </c>
      <c r="D98" s="384">
        <f>'Plano Estatístico Analitic 2019'!D193</f>
        <v>52</v>
      </c>
      <c r="E98" s="384">
        <f>'Plano Estatístico Analitic 2019'!E193</f>
        <v>44</v>
      </c>
      <c r="F98" s="384">
        <f>'Plano Estatístico Analitic 2019'!F193</f>
        <v>82</v>
      </c>
      <c r="G98" s="384">
        <f>'Plano Estatístico Analitic 2019'!G193</f>
        <v>84</v>
      </c>
      <c r="H98" s="384">
        <f>'Plano Estatístico Analitic 2019'!H193</f>
        <v>78</v>
      </c>
      <c r="I98" s="384">
        <f>'Plano Estatístico Analitic 2019'!I193</f>
        <v>73</v>
      </c>
      <c r="J98" s="384">
        <f>'Plano Estatístico Analitic 2019'!J193</f>
        <v>63</v>
      </c>
      <c r="K98" s="384">
        <f>'Plano Estatístico Analitic 2019'!K193</f>
        <v>114</v>
      </c>
      <c r="L98" s="384">
        <f>'Plano Estatístico Analitic 2019'!L193</f>
        <v>91</v>
      </c>
      <c r="M98" s="384">
        <f>'Plano Estatístico Analitic 2019'!M193</f>
        <v>105</v>
      </c>
      <c r="N98" s="384">
        <f>'Plano Estatístico Analitic 2019'!N193</f>
        <v>821</v>
      </c>
      <c r="O98" s="384">
        <f>'Plano Estatístico Analitic 2019'!O193</f>
        <v>68.416666666666671</v>
      </c>
    </row>
    <row r="99" spans="1:15" ht="14.25" x14ac:dyDescent="0.2">
      <c r="A99" s="392" t="s">
        <v>338</v>
      </c>
      <c r="B99" s="391">
        <f>'Plano Estatístico Analitic 2019'!B194</f>
        <v>0</v>
      </c>
      <c r="C99" s="391">
        <f>'Plano Estatístico Analitic 2019'!C194</f>
        <v>22</v>
      </c>
      <c r="D99" s="391">
        <f>'Plano Estatístico Analitic 2019'!D194</f>
        <v>32</v>
      </c>
      <c r="E99" s="391">
        <f>'Plano Estatístico Analitic 2019'!E194</f>
        <v>45</v>
      </c>
      <c r="F99" s="391">
        <f>'Plano Estatístico Analitic 2019'!F194</f>
        <v>59</v>
      </c>
      <c r="G99" s="391">
        <f>'Plano Estatístico Analitic 2019'!G194</f>
        <v>79</v>
      </c>
      <c r="H99" s="391">
        <f>'Plano Estatístico Analitic 2019'!H194</f>
        <v>76</v>
      </c>
      <c r="I99" s="391">
        <f>'Plano Estatístico Analitic 2019'!I194</f>
        <v>73</v>
      </c>
      <c r="J99" s="391">
        <f>'Plano Estatístico Analitic 2019'!J194</f>
        <v>99</v>
      </c>
      <c r="K99" s="391">
        <f>'Plano Estatístico Analitic 2019'!K194</f>
        <v>147</v>
      </c>
      <c r="L99" s="391">
        <f>'Plano Estatístico Analitic 2019'!L194</f>
        <v>105</v>
      </c>
      <c r="M99" s="391">
        <f>'Plano Estatístico Analitic 2019'!M194</f>
        <v>126</v>
      </c>
      <c r="N99" s="391">
        <f>'Plano Estatístico Analitic 2019'!N194</f>
        <v>863</v>
      </c>
      <c r="O99" s="391">
        <f>'Plano Estatístico Analitic 2019'!O194</f>
        <v>78.454545454545453</v>
      </c>
    </row>
    <row r="100" spans="1:15" ht="14.25" x14ac:dyDescent="0.2">
      <c r="A100" s="390" t="s">
        <v>339</v>
      </c>
      <c r="B100" s="384">
        <f>'Plano Estatístico Analitic 2019'!B195</f>
        <v>5</v>
      </c>
      <c r="C100" s="384">
        <f>'Plano Estatístico Analitic 2019'!C195</f>
        <v>12</v>
      </c>
      <c r="D100" s="384">
        <f>'Plano Estatístico Analitic 2019'!D195</f>
        <v>14</v>
      </c>
      <c r="E100" s="384">
        <f>'Plano Estatístico Analitic 2019'!E195</f>
        <v>19</v>
      </c>
      <c r="F100" s="384">
        <f>'Plano Estatístico Analitic 2019'!F195</f>
        <v>53</v>
      </c>
      <c r="G100" s="384">
        <f>'Plano Estatístico Analitic 2019'!G195</f>
        <v>65</v>
      </c>
      <c r="H100" s="384">
        <f>'Plano Estatístico Analitic 2019'!H195</f>
        <v>50</v>
      </c>
      <c r="I100" s="384">
        <f>'Plano Estatístico Analitic 2019'!I195</f>
        <v>58</v>
      </c>
      <c r="J100" s="384">
        <f>'Plano Estatístico Analitic 2019'!J195</f>
        <v>72</v>
      </c>
      <c r="K100" s="384">
        <f>'Plano Estatístico Analitic 2019'!K195</f>
        <v>75</v>
      </c>
      <c r="L100" s="384">
        <f>'Plano Estatístico Analitic 2019'!L195</f>
        <v>63</v>
      </c>
      <c r="M100" s="384">
        <f>'Plano Estatístico Analitic 2019'!M195</f>
        <v>57</v>
      </c>
      <c r="N100" s="384">
        <f>'Plano Estatístico Analitic 2019'!N195</f>
        <v>543</v>
      </c>
      <c r="O100" s="384">
        <f>'Plano Estatístico Analitic 2019'!O195</f>
        <v>45.25</v>
      </c>
    </row>
    <row r="101" spans="1:15" ht="14.25" x14ac:dyDescent="0.2">
      <c r="A101" s="392" t="s">
        <v>340</v>
      </c>
      <c r="B101" s="391">
        <f>'Plano Estatístico Analitic 2019'!B196</f>
        <v>5</v>
      </c>
      <c r="C101" s="391">
        <f>'Plano Estatístico Analitic 2019'!C196</f>
        <v>33</v>
      </c>
      <c r="D101" s="391">
        <f>'Plano Estatístico Analitic 2019'!D196</f>
        <v>67</v>
      </c>
      <c r="E101" s="391">
        <f>'Plano Estatístico Analitic 2019'!E196</f>
        <v>48</v>
      </c>
      <c r="F101" s="391">
        <f>'Plano Estatístico Analitic 2019'!F196</f>
        <v>73</v>
      </c>
      <c r="G101" s="391">
        <f>'Plano Estatístico Analitic 2019'!G196</f>
        <v>113</v>
      </c>
      <c r="H101" s="391">
        <f>'Plano Estatístico Analitic 2019'!H196</f>
        <v>81</v>
      </c>
      <c r="I101" s="391">
        <f>'Plano Estatístico Analitic 2019'!I196</f>
        <v>98</v>
      </c>
      <c r="J101" s="391">
        <f>'Plano Estatístico Analitic 2019'!J196</f>
        <v>62</v>
      </c>
      <c r="K101" s="391">
        <f>'Plano Estatístico Analitic 2019'!K196</f>
        <v>108</v>
      </c>
      <c r="L101" s="391">
        <f>'Plano Estatístico Analitic 2019'!L196</f>
        <v>87</v>
      </c>
      <c r="M101" s="391">
        <f>'Plano Estatístico Analitic 2019'!M196</f>
        <v>106</v>
      </c>
      <c r="N101" s="391">
        <f>'Plano Estatístico Analitic 2019'!N196</f>
        <v>881</v>
      </c>
      <c r="O101" s="391">
        <f>'Plano Estatístico Analitic 2019'!O196</f>
        <v>73.416666666666671</v>
      </c>
    </row>
    <row r="102" spans="1:15" ht="14.25" x14ac:dyDescent="0.2">
      <c r="A102" s="390" t="s">
        <v>341</v>
      </c>
      <c r="B102" s="384">
        <f>'Plano Estatístico Analitic 2019'!B197</f>
        <v>0</v>
      </c>
      <c r="C102" s="384">
        <f>'Plano Estatístico Analitic 2019'!C197</f>
        <v>0</v>
      </c>
      <c r="D102" s="384">
        <f>'Plano Estatístico Analitic 2019'!D197</f>
        <v>0</v>
      </c>
      <c r="E102" s="384">
        <f>'Plano Estatístico Analitic 2019'!E197</f>
        <v>0</v>
      </c>
      <c r="F102" s="384">
        <f>'Plano Estatístico Analitic 2019'!F197</f>
        <v>1</v>
      </c>
      <c r="G102" s="384">
        <f>'Plano Estatístico Analitic 2019'!G197</f>
        <v>13</v>
      </c>
      <c r="H102" s="384">
        <f>'Plano Estatístico Analitic 2019'!H197</f>
        <v>39</v>
      </c>
      <c r="I102" s="384">
        <f>'Plano Estatístico Analitic 2019'!I197</f>
        <v>29</v>
      </c>
      <c r="J102" s="384">
        <f>'Plano Estatístico Analitic 2019'!J197</f>
        <v>23</v>
      </c>
      <c r="K102" s="384">
        <f>'Plano Estatístico Analitic 2019'!K197</f>
        <v>34</v>
      </c>
      <c r="L102" s="384">
        <f>'Plano Estatístico Analitic 2019'!L197</f>
        <v>33</v>
      </c>
      <c r="M102" s="384">
        <f>'Plano Estatístico Analitic 2019'!M197</f>
        <v>35</v>
      </c>
      <c r="N102" s="384">
        <f>'Plano Estatístico Analitic 2019'!N197</f>
        <v>207</v>
      </c>
      <c r="O102" s="384">
        <f>'Plano Estatístico Analitic 2019'!O197</f>
        <v>25.875</v>
      </c>
    </row>
    <row r="103" spans="1:15" ht="14.25" x14ac:dyDescent="0.2">
      <c r="A103" s="392" t="s">
        <v>342</v>
      </c>
      <c r="B103" s="391">
        <f>'Plano Estatístico Analitic 2019'!B198</f>
        <v>375</v>
      </c>
      <c r="C103" s="391">
        <f>'Plano Estatístico Analitic 2019'!C198</f>
        <v>358</v>
      </c>
      <c r="D103" s="391">
        <f>'Plano Estatístico Analitic 2019'!D198</f>
        <v>189</v>
      </c>
      <c r="E103" s="391">
        <f>'Plano Estatístico Analitic 2019'!E198</f>
        <v>431</v>
      </c>
      <c r="F103" s="391">
        <f>'Plano Estatístico Analitic 2019'!F198</f>
        <v>542</v>
      </c>
      <c r="G103" s="391">
        <f>'Plano Estatístico Analitic 2019'!G198</f>
        <v>441</v>
      </c>
      <c r="H103" s="391">
        <f>'Plano Estatístico Analitic 2019'!H198</f>
        <v>497</v>
      </c>
      <c r="I103" s="391">
        <f>'Plano Estatístico Analitic 2019'!I198</f>
        <v>550</v>
      </c>
      <c r="J103" s="391">
        <f>'Plano Estatístico Analitic 2019'!J198</f>
        <v>932</v>
      </c>
      <c r="K103" s="391">
        <f>'Plano Estatístico Analitic 2019'!K198</f>
        <v>882</v>
      </c>
      <c r="L103" s="391">
        <f>'Plano Estatístico Analitic 2019'!L198</f>
        <v>684</v>
      </c>
      <c r="M103" s="391">
        <f>'Plano Estatístico Analitic 2019'!M198</f>
        <v>751</v>
      </c>
      <c r="N103" s="391">
        <f>'Plano Estatístico Analitic 2019'!N198</f>
        <v>6632</v>
      </c>
      <c r="O103" s="391">
        <f>'Plano Estatístico Analitic 2019'!O198</f>
        <v>552.66666666666663</v>
      </c>
    </row>
    <row r="104" spans="1:15" ht="14.25" x14ac:dyDescent="0.2">
      <c r="A104" s="390" t="s">
        <v>343</v>
      </c>
      <c r="B104" s="384">
        <f>'Plano Estatístico Analitic 2019'!B199</f>
        <v>35</v>
      </c>
      <c r="C104" s="384">
        <f>'Plano Estatístico Analitic 2019'!C199</f>
        <v>56</v>
      </c>
      <c r="D104" s="384">
        <f>'Plano Estatístico Analitic 2019'!D199</f>
        <v>47</v>
      </c>
      <c r="E104" s="384">
        <f>'Plano Estatístico Analitic 2019'!E199</f>
        <v>22</v>
      </c>
      <c r="F104" s="384">
        <f>'Plano Estatístico Analitic 2019'!F199</f>
        <v>147</v>
      </c>
      <c r="G104" s="384">
        <f>'Plano Estatístico Analitic 2019'!G199</f>
        <v>108</v>
      </c>
      <c r="H104" s="384">
        <f>'Plano Estatístico Analitic 2019'!H199</f>
        <v>52</v>
      </c>
      <c r="I104" s="384">
        <f>'Plano Estatístico Analitic 2019'!I199</f>
        <v>122</v>
      </c>
      <c r="J104" s="384">
        <f>'Plano Estatístico Analitic 2019'!J199</f>
        <v>46</v>
      </c>
      <c r="K104" s="384">
        <f>'Plano Estatístico Analitic 2019'!K199</f>
        <v>99</v>
      </c>
      <c r="L104" s="384">
        <f>'Plano Estatístico Analitic 2019'!L199</f>
        <v>122</v>
      </c>
      <c r="M104" s="384">
        <f>'Plano Estatístico Analitic 2019'!M199</f>
        <v>94</v>
      </c>
      <c r="N104" s="384">
        <f>'Plano Estatístico Analitic 2019'!N199</f>
        <v>950</v>
      </c>
      <c r="O104" s="384">
        <f>'Plano Estatístico Analitic 2019'!O199</f>
        <v>79.166666666666671</v>
      </c>
    </row>
    <row r="105" spans="1:15" ht="14.25" x14ac:dyDescent="0.2">
      <c r="A105" s="392" t="s">
        <v>344</v>
      </c>
      <c r="B105" s="391">
        <f>'Plano Estatístico Analitic 2019'!B200</f>
        <v>0</v>
      </c>
      <c r="C105" s="391">
        <f>'Plano Estatístico Analitic 2019'!C200</f>
        <v>0</v>
      </c>
      <c r="D105" s="391">
        <f>'Plano Estatístico Analitic 2019'!D200</f>
        <v>1</v>
      </c>
      <c r="E105" s="391">
        <f>'Plano Estatístico Analitic 2019'!E200</f>
        <v>80</v>
      </c>
      <c r="F105" s="391">
        <f>'Plano Estatístico Analitic 2019'!F200</f>
        <v>50</v>
      </c>
      <c r="G105" s="391">
        <f>'Plano Estatístico Analitic 2019'!G200</f>
        <v>52</v>
      </c>
      <c r="H105" s="391">
        <f>'Plano Estatístico Analitic 2019'!H200</f>
        <v>42</v>
      </c>
      <c r="I105" s="391">
        <f>'Plano Estatístico Analitic 2019'!I200</f>
        <v>38</v>
      </c>
      <c r="J105" s="391">
        <f>'Plano Estatístico Analitic 2019'!J200</f>
        <v>30</v>
      </c>
      <c r="K105" s="391">
        <f>'Plano Estatístico Analitic 2019'!K200</f>
        <v>53</v>
      </c>
      <c r="L105" s="391">
        <f>'Plano Estatístico Analitic 2019'!L200</f>
        <v>45</v>
      </c>
      <c r="M105" s="391">
        <f>'Plano Estatístico Analitic 2019'!M200</f>
        <v>44</v>
      </c>
      <c r="N105" s="391">
        <f>'Plano Estatístico Analitic 2019'!N200</f>
        <v>435</v>
      </c>
      <c r="O105" s="391">
        <f>'Plano Estatístico Analitic 2019'!O200</f>
        <v>43.5</v>
      </c>
    </row>
    <row r="106" spans="1:15" ht="14.25" x14ac:dyDescent="0.2">
      <c r="A106" s="390" t="s">
        <v>345</v>
      </c>
      <c r="B106" s="384">
        <f>'Plano Estatístico Analitic 2019'!B201</f>
        <v>64</v>
      </c>
      <c r="C106" s="384">
        <f>'Plano Estatístico Analitic 2019'!C201</f>
        <v>69</v>
      </c>
      <c r="D106" s="384">
        <f>'Plano Estatístico Analitic 2019'!D201</f>
        <v>87</v>
      </c>
      <c r="E106" s="384">
        <f>'Plano Estatístico Analitic 2019'!E201</f>
        <v>134</v>
      </c>
      <c r="F106" s="384">
        <f>'Plano Estatístico Analitic 2019'!F201</f>
        <v>192</v>
      </c>
      <c r="G106" s="384">
        <f>'Plano Estatístico Analitic 2019'!G201</f>
        <v>144</v>
      </c>
      <c r="H106" s="384">
        <f>'Plano Estatístico Analitic 2019'!H201</f>
        <v>192</v>
      </c>
      <c r="I106" s="384">
        <f>'Plano Estatístico Analitic 2019'!I201</f>
        <v>195</v>
      </c>
      <c r="J106" s="384">
        <f>'Plano Estatístico Analitic 2019'!J201</f>
        <v>322</v>
      </c>
      <c r="K106" s="384">
        <f>'Plano Estatístico Analitic 2019'!K201</f>
        <v>250</v>
      </c>
      <c r="L106" s="384">
        <f>'Plano Estatístico Analitic 2019'!L201</f>
        <v>237</v>
      </c>
      <c r="M106" s="384">
        <f>'Plano Estatístico Analitic 2019'!M201</f>
        <v>273</v>
      </c>
      <c r="N106" s="384">
        <f>'Plano Estatístico Analitic 2019'!N201</f>
        <v>2159</v>
      </c>
      <c r="O106" s="384">
        <f>'Plano Estatístico Analitic 2019'!O201</f>
        <v>179.91666666666666</v>
      </c>
    </row>
    <row r="107" spans="1:15" s="54" customFormat="1" x14ac:dyDescent="0.2">
      <c r="A107" s="392" t="s">
        <v>346</v>
      </c>
      <c r="B107" s="391">
        <f>'Plano Estatístico Analitic 2019'!B202</f>
        <v>12</v>
      </c>
      <c r="C107" s="391">
        <f>'Plano Estatístico Analitic 2019'!C202</f>
        <v>57</v>
      </c>
      <c r="D107" s="391">
        <f>'Plano Estatístico Analitic 2019'!D202</f>
        <v>24</v>
      </c>
      <c r="E107" s="391">
        <f>'Plano Estatístico Analitic 2019'!E202</f>
        <v>35</v>
      </c>
      <c r="F107" s="391">
        <f>'Plano Estatístico Analitic 2019'!F202</f>
        <v>78</v>
      </c>
      <c r="G107" s="391">
        <f>'Plano Estatístico Analitic 2019'!G202</f>
        <v>91</v>
      </c>
      <c r="H107" s="391">
        <f>'Plano Estatístico Analitic 2019'!H202</f>
        <v>71</v>
      </c>
      <c r="I107" s="391">
        <f>'Plano Estatístico Analitic 2019'!I202</f>
        <v>74</v>
      </c>
      <c r="J107" s="391">
        <f>'Plano Estatístico Analitic 2019'!J202</f>
        <v>41</v>
      </c>
      <c r="K107" s="391">
        <f>'Plano Estatístico Analitic 2019'!K202</f>
        <v>95</v>
      </c>
      <c r="L107" s="391">
        <f>'Plano Estatístico Analitic 2019'!L202</f>
        <v>99</v>
      </c>
      <c r="M107" s="391">
        <f>'Plano Estatístico Analitic 2019'!M202</f>
        <v>96</v>
      </c>
      <c r="N107" s="391">
        <f>'Plano Estatístico Analitic 2019'!N202</f>
        <v>773</v>
      </c>
      <c r="O107" s="391">
        <f>'Plano Estatístico Analitic 2019'!O202</f>
        <v>64.416666666666671</v>
      </c>
    </row>
    <row r="108" spans="1:15" ht="14.25" x14ac:dyDescent="0.2">
      <c r="A108" s="390" t="s">
        <v>347</v>
      </c>
      <c r="B108" s="384">
        <f>'Plano Estatístico Analitic 2019'!B203</f>
        <v>0</v>
      </c>
      <c r="C108" s="384">
        <f>'Plano Estatístico Analitic 2019'!C203</f>
        <v>0</v>
      </c>
      <c r="D108" s="384">
        <f>'Plano Estatístico Analitic 2019'!D203</f>
        <v>0</v>
      </c>
      <c r="E108" s="384">
        <f>'Plano Estatístico Analitic 2019'!E203</f>
        <v>0</v>
      </c>
      <c r="F108" s="384">
        <f>'Plano Estatístico Analitic 2019'!F203</f>
        <v>0</v>
      </c>
      <c r="G108" s="384">
        <f>'Plano Estatístico Analitic 2019'!G203</f>
        <v>0</v>
      </c>
      <c r="H108" s="384">
        <f>'Plano Estatístico Analitic 2019'!H203</f>
        <v>0</v>
      </c>
      <c r="I108" s="384">
        <f>'Plano Estatístico Analitic 2019'!I203</f>
        <v>0</v>
      </c>
      <c r="J108" s="384">
        <f>'Plano Estatístico Analitic 2019'!J203</f>
        <v>0</v>
      </c>
      <c r="K108" s="384">
        <f>'Plano Estatístico Analitic 2019'!K203</f>
        <v>0</v>
      </c>
      <c r="L108" s="384">
        <f>'Plano Estatístico Analitic 2019'!L203</f>
        <v>1</v>
      </c>
      <c r="M108" s="384">
        <f>'Plano Estatístico Analitic 2019'!M203</f>
        <v>0</v>
      </c>
      <c r="N108" s="384">
        <f>'Plano Estatístico Analitic 2019'!N203</f>
        <v>1</v>
      </c>
      <c r="O108" s="384">
        <f>'Plano Estatístico Analitic 2019'!O203</f>
        <v>1</v>
      </c>
    </row>
    <row r="109" spans="1:15" x14ac:dyDescent="0.2">
      <c r="A109" s="385" t="s">
        <v>0</v>
      </c>
      <c r="B109" s="386">
        <f t="shared" ref="B109:H109" si="1">SUM(B92:B108)</f>
        <v>604</v>
      </c>
      <c r="C109" s="386">
        <f t="shared" si="1"/>
        <v>772</v>
      </c>
      <c r="D109" s="386">
        <f t="shared" si="1"/>
        <v>726</v>
      </c>
      <c r="E109" s="386">
        <f t="shared" si="1"/>
        <v>1235</v>
      </c>
      <c r="F109" s="386">
        <f t="shared" si="1"/>
        <v>2031</v>
      </c>
      <c r="G109" s="386">
        <f t="shared" si="1"/>
        <v>1963</v>
      </c>
      <c r="H109" s="386">
        <f t="shared" si="1"/>
        <v>1962</v>
      </c>
      <c r="I109" s="386">
        <f t="shared" ref="I109:M109" si="2">SUM(I92:I108)</f>
        <v>2095</v>
      </c>
      <c r="J109" s="386">
        <f t="shared" si="2"/>
        <v>2633</v>
      </c>
      <c r="K109" s="386">
        <f t="shared" si="2"/>
        <v>2911</v>
      </c>
      <c r="L109" s="386">
        <f t="shared" si="2"/>
        <v>2482</v>
      </c>
      <c r="M109" s="386">
        <f t="shared" si="2"/>
        <v>2748</v>
      </c>
      <c r="N109" s="386">
        <f>SUM(N92:N108)</f>
        <v>22162</v>
      </c>
      <c r="O109" s="386">
        <f>SUM(O92:O108)</f>
        <v>1952.7128787878789</v>
      </c>
    </row>
  </sheetData>
  <sheetProtection formatCells="0" formatColumns="0" formatRows="0" insertColumns="0" insertRows="0" insertHyperlinks="0" deleteColumns="0" deleteRows="0" sort="0" autoFilter="0" pivotTables="0"/>
  <mergeCells count="10">
    <mergeCell ref="B1:K1"/>
    <mergeCell ref="A2:O2"/>
    <mergeCell ref="A89:O89"/>
    <mergeCell ref="A90:O90"/>
    <mergeCell ref="A3:O3"/>
    <mergeCell ref="A4:O4"/>
    <mergeCell ref="A51:O51"/>
    <mergeCell ref="A52:O52"/>
    <mergeCell ref="A88:O88"/>
    <mergeCell ref="A49:O49"/>
  </mergeCells>
  <printOptions horizontalCentered="1" verticalCentered="1"/>
  <pageMargins left="0.19685039370078741" right="0.19685039370078741" top="0.15748031496062992" bottom="0.15748031496062992" header="0.15748031496062992" footer="0.19685039370078741"/>
  <pageSetup paperSize="9" scale="64" fitToHeight="0" orientation="landscape" r:id="rId1"/>
  <rowBreaks count="2" manualBreakCount="2">
    <brk id="50" max="14" man="1"/>
    <brk id="88" max="14" man="1"/>
  </rowBreaks>
  <ignoredErrors>
    <ignoredError xmlns:x16r3="http://schemas.microsoft.com/office/spreadsheetml/2018/08/main" sqref="C21" x16r3:misleadingFormat="1"/>
    <ignoredError sqref="B45:E45 E46 A46:D46 F46:H46 F45:H45 A47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32A8883-35C7-40A9-A600-4387CCCFE12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4</vt:i4>
      </vt:variant>
    </vt:vector>
  </HeadingPairs>
  <TitlesOfParts>
    <vt:vector size="8" baseType="lpstr">
      <vt:lpstr>Plano Estatístico Analitic 2019</vt:lpstr>
      <vt:lpstr>Planilha2</vt:lpstr>
      <vt:lpstr>Planilha1</vt:lpstr>
      <vt:lpstr>Mapa de produção sintético-2019</vt:lpstr>
      <vt:lpstr>'Mapa de produção sintético-2019'!Area_de_impressao</vt:lpstr>
      <vt:lpstr>'Plano Estatístico Analitic 2019'!Area_de_impressao</vt:lpstr>
      <vt:lpstr>'Mapa de produção sintético-2019'!Titulos_de_impressao</vt:lpstr>
      <vt:lpstr>'Plano Estatístico Analitic 2019'!Titulos_de_impressao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Plano Estatístico do CIIR</dc:title>
  <dc:subject>Planos Estatísticos</dc:subject>
  <dc:creator>Jefferson</dc:creator>
  <cp:lastModifiedBy>Nathale Peres Galvao</cp:lastModifiedBy>
  <cp:lastPrinted>2020-08-27T18:46:28Z</cp:lastPrinted>
  <dcterms:created xsi:type="dcterms:W3CDTF">1998-01-05T12:20:27Z</dcterms:created>
  <dcterms:modified xsi:type="dcterms:W3CDTF">2020-08-27T18:47:02Z</dcterms:modified>
</cp:coreProperties>
</file>